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9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1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2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3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4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7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8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9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0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1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2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6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3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8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9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60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61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62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63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64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65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6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67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68.xml" ContentType="application/vnd.openxmlformats-officedocument.drawingml.chartshap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72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73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74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75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76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77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78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79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80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81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82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83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84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87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88.xml" ContentType="application/vnd.openxmlformats-officedocument.drawingml.chartshapes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89.xml" ContentType="application/vnd.openxmlformats-officedocument.drawingml.chartshapes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90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91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92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93.xml" ContentType="application/vnd.openxmlformats-officedocument.drawingml.chartshapes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94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95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96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97.xml" ContentType="application/vnd.openxmlformats-officedocument.drawingml.chartshape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98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99.xml" ContentType="application/vnd.openxmlformats-officedocument.drawingml.chartshapes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00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01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02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03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04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05.xml" ContentType="application/vnd.openxmlformats-officedocument.drawingml.chartshapes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06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07.xml" ContentType="application/vnd.openxmlformats-officedocument.drawingml.chartshapes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08.xml" ContentType="application/vnd.openxmlformats-officedocument.drawingml.chartshapes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09.xml" ContentType="application/vnd.openxmlformats-officedocument.drawingml.chartshapes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10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11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12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13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14.xml" ContentType="application/vnd.openxmlformats-officedocument.drawingml.chartshapes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15.xml" ContentType="application/vnd.openxmlformats-officedocument.drawingml.chartshapes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18.xml" ContentType="application/vnd.openxmlformats-officedocument.drawingml.chartshapes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19.xml" ContentType="application/vnd.openxmlformats-officedocument.drawingml.chartshapes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20.xml" ContentType="application/vnd.openxmlformats-officedocument.drawingml.chartshapes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21.xml" ContentType="application/vnd.openxmlformats-officedocument.drawingml.chartshapes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22.xml" ContentType="application/vnd.openxmlformats-officedocument.drawingml.chartshapes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23.xml" ContentType="application/vnd.openxmlformats-officedocument.drawingml.chartshapes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24.xml" ContentType="application/vnd.openxmlformats-officedocument.drawingml.chartshapes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25.xml" ContentType="application/vnd.openxmlformats-officedocument.drawingml.chartshapes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26.xml" ContentType="application/vnd.openxmlformats-officedocument.drawingml.chartshapes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27.xml" ContentType="application/vnd.openxmlformats-officedocument.drawingml.chartshapes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28.xml" ContentType="application/vnd.openxmlformats-officedocument.drawingml.chartshape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29.xml" ContentType="application/vnd.openxmlformats-officedocument.drawingml.chartshapes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30.xml" ContentType="application/vnd.openxmlformats-officedocument.drawingml.chartshapes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31.xml" ContentType="application/vnd.openxmlformats-officedocument.drawingml.chartshapes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32.xml" ContentType="application/vnd.openxmlformats-officedocument.drawingml.chartshapes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33.xml" ContentType="application/vnd.openxmlformats-officedocument.drawingml.chartshapes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34.xml" ContentType="application/vnd.openxmlformats-officedocument.drawingml.chartshapes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35.xml" ContentType="application/vnd.openxmlformats-officedocument.drawingml.chartshapes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36.xml" ContentType="application/vnd.openxmlformats-officedocument.drawingml.chartshapes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37.xml" ContentType="application/vnd.openxmlformats-officedocument.drawingml.chartshapes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38.xml" ContentType="application/vnd.openxmlformats-officedocument.drawingml.chartshapes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39.xml" ContentType="application/vnd.openxmlformats-officedocument.drawingml.chartshapes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40.xml" ContentType="application/vnd.openxmlformats-officedocument.drawingml.chartshapes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41.xml" ContentType="application/vnd.openxmlformats-officedocument.drawingml.chartshapes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42.xml" ContentType="application/vnd.openxmlformats-officedocument.drawingml.chartshapes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43.xml" ContentType="application/vnd.openxmlformats-officedocument.drawingml.chartshapes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44.xml" ContentType="application/vnd.openxmlformats-officedocument.drawingml.chartshapes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45.xml" ContentType="application/vnd.openxmlformats-officedocument.drawingml.chartshapes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46.xml" ContentType="application/vnd.openxmlformats-officedocument.drawingml.chartshapes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138.xml" ContentType="application/vnd.openxmlformats-officedocument.drawingml.chart+xml"/>
  <Override PartName="/xl/theme/themeOverride138.xml" ContentType="application/vnd.openxmlformats-officedocument.themeOverride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139.xml" ContentType="application/vnd.openxmlformats-officedocument.drawingml.chart+xml"/>
  <Override PartName="/xl/theme/themeOverride139.xml" ContentType="application/vnd.openxmlformats-officedocument.themeOverrid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140.xml" ContentType="application/vnd.openxmlformats-officedocument.drawingml.chart+xml"/>
  <Override PartName="/xl/theme/themeOverride140.xml" ContentType="application/vnd.openxmlformats-officedocument.themeOverride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141.xml" ContentType="application/vnd.openxmlformats-officedocument.drawingml.chart+xml"/>
  <Override PartName="/xl/theme/themeOverride141.xml" ContentType="application/vnd.openxmlformats-officedocument.themeOverride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42.xml" ContentType="application/vnd.openxmlformats-officedocument.drawingml.chart+xml"/>
  <Override PartName="/xl/theme/themeOverride142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43.xml" ContentType="application/vnd.openxmlformats-officedocument.drawingml.chart+xml"/>
  <Override PartName="/xl/theme/themeOverride143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144.xml" ContentType="application/vnd.openxmlformats-officedocument.drawingml.chart+xml"/>
  <Override PartName="/xl/theme/themeOverride144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charts/chart145.xml" ContentType="application/vnd.openxmlformats-officedocument.drawingml.chart+xml"/>
  <Override PartName="/xl/theme/themeOverride145.xml" ContentType="application/vnd.openxmlformats-officedocument.themeOverride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charts/chart146.xml" ContentType="application/vnd.openxmlformats-officedocument.drawingml.chart+xml"/>
  <Override PartName="/xl/theme/themeOverride146.xml" ContentType="application/vnd.openxmlformats-officedocument.themeOverride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harts/chart147.xml" ContentType="application/vnd.openxmlformats-officedocument.drawingml.chart+xml"/>
  <Override PartName="/xl/drawings/drawing168.xml" ContentType="application/vnd.openxmlformats-officedocument.drawingml.chartshapes+xml"/>
  <Override PartName="/xl/charts/chart14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69.xml" ContentType="application/vnd.openxmlformats-officedocument.drawingml.chartshapes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5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72.xml" ContentType="application/vnd.openxmlformats-officedocument.drawingml.chartshapes+xml"/>
  <Override PartName="/xl/charts/chart151.xml" ContentType="application/vnd.openxmlformats-officedocument.drawingml.chart+xml"/>
  <Override PartName="/xl/theme/themeOverride148.xml" ContentType="application/vnd.openxmlformats-officedocument.themeOverride+xml"/>
  <Override PartName="/xl/drawings/drawing173.xml" ContentType="application/vnd.openxmlformats-officedocument.drawingml.chartshapes+xml"/>
  <Override PartName="/xl/charts/chart15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5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76.xml" ContentType="application/vnd.openxmlformats-officedocument.drawingml.chartshapes+xml"/>
  <Override PartName="/xl/charts/chart154.xml" ContentType="application/vnd.openxmlformats-officedocument.drawingml.chart+xml"/>
  <Override PartName="/xl/theme/themeOverride149.xml" ContentType="application/vnd.openxmlformats-officedocument.themeOverride+xml"/>
  <Override PartName="/xl/drawings/drawing177.xml" ContentType="application/vnd.openxmlformats-officedocument.drawingml.chartshapes+xml"/>
  <Override PartName="/xl/charts/chart155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56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50.xml" ContentType="application/vnd.openxmlformats-officedocument.themeOverride+xml"/>
  <Override PartName="/xl/drawings/drawing180.xml" ContentType="application/vnd.openxmlformats-officedocument.drawingml.chartshapes+xml"/>
  <Override PartName="/xl/charts/chart157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51.xml" ContentType="application/vnd.openxmlformats-officedocument.themeOverride+xml"/>
  <Override PartName="/xl/drawings/drawing181.xml" ContentType="application/vnd.openxmlformats-officedocument.drawingml.chartshapes+xml"/>
  <Override PartName="/xl/charts/chart158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52.xml" ContentType="application/vnd.openxmlformats-officedocument.themeOverride+xml"/>
  <Override PartName="/xl/drawings/drawing182.xml" ContentType="application/vnd.openxmlformats-officedocument.drawingml.chartshapes+xml"/>
  <Override PartName="/xl/charts/chart159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53.xml" ContentType="application/vnd.openxmlformats-officedocument.themeOverride+xml"/>
  <Override PartName="/xl/drawings/drawing183.xml" ContentType="application/vnd.openxmlformats-officedocument.drawingml.chartshapes+xml"/>
  <Override PartName="/xl/charts/chart160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54.xml" ContentType="application/vnd.openxmlformats-officedocument.themeOverride+xml"/>
  <Override PartName="/xl/drawings/drawing184.xml" ContentType="application/vnd.openxmlformats-officedocument.drawingml.chartshapes+xml"/>
  <Override PartName="/xl/charts/chart16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55.xml" ContentType="application/vnd.openxmlformats-officedocument.themeOverride+xml"/>
  <Override PartName="/xl/drawings/drawing185.xml" ContentType="application/vnd.openxmlformats-officedocument.drawingml.chartshapes+xml"/>
  <Override PartName="/xl/charts/chart16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56.xml" ContentType="application/vnd.openxmlformats-officedocument.themeOverride+xml"/>
  <Override PartName="/xl/drawings/drawing186.xml" ContentType="application/vnd.openxmlformats-officedocument.drawingml.chartshapes+xml"/>
  <Override PartName="/xl/charts/chart16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7.xml" ContentType="application/vnd.openxmlformats-officedocument.themeOverride+xml"/>
  <Override PartName="/xl/drawings/drawing187.xml" ContentType="application/vnd.openxmlformats-officedocument.drawingml.chartshapes+xml"/>
  <Override PartName="/xl/charts/chart16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8.xml" ContentType="application/vnd.openxmlformats-officedocument.themeOverride+xml"/>
  <Override PartName="/xl/drawings/drawing188.xml" ContentType="application/vnd.openxmlformats-officedocument.drawingml.chartshapes+xml"/>
  <Override PartName="/xl/charts/chart16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9.xml" ContentType="application/vnd.openxmlformats-officedocument.themeOverride+xml"/>
  <Override PartName="/xl/drawings/drawing189.xml" ContentType="application/vnd.openxmlformats-officedocument.drawingml.chartshapes+xml"/>
  <Override PartName="/xl/charts/chart16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0.xml" ContentType="application/vnd.openxmlformats-officedocument.themeOverride+xml"/>
  <Override PartName="/xl/drawings/drawing190.xml" ContentType="application/vnd.openxmlformats-officedocument.drawingml.chartshapes+xml"/>
  <Override PartName="/xl/charts/chart167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1.xml" ContentType="application/vnd.openxmlformats-officedocument.themeOverride+xml"/>
  <Override PartName="/xl/drawings/drawing191.xml" ContentType="application/vnd.openxmlformats-officedocument.drawingml.chartshapes+xml"/>
  <Override PartName="/xl/charts/chart168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62.xml" ContentType="application/vnd.openxmlformats-officedocument.themeOverride+xml"/>
  <Override PartName="/xl/drawings/drawing192.xml" ContentType="application/vnd.openxmlformats-officedocument.drawingml.chartshapes+xml"/>
  <Override PartName="/xl/charts/chart169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63.xml" ContentType="application/vnd.openxmlformats-officedocument.themeOverride+xml"/>
  <Override PartName="/xl/drawings/drawing193.xml" ContentType="application/vnd.openxmlformats-officedocument.drawingml.chartshapes+xml"/>
  <Override PartName="/xl/charts/chart170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64.xml" ContentType="application/vnd.openxmlformats-officedocument.themeOverride+xml"/>
  <Override PartName="/xl/drawings/drawing194.xml" ContentType="application/vnd.openxmlformats-officedocument.drawingml.chartshapes+xml"/>
  <Override PartName="/xl/charts/chart171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65.xml" ContentType="application/vnd.openxmlformats-officedocument.themeOverride+xml"/>
  <Override PartName="/xl/drawings/drawing195.xml" ContentType="application/vnd.openxmlformats-officedocument.drawingml.chartshapes+xml"/>
  <Override PartName="/xl/charts/chart172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66.xml" ContentType="application/vnd.openxmlformats-officedocument.themeOverride+xml"/>
  <Override PartName="/xl/drawings/drawing196.xml" ContentType="application/vnd.openxmlformats-officedocument.drawingml.chartshapes+xml"/>
  <Override PartName="/xl/charts/chart173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7.xml" ContentType="application/vnd.openxmlformats-officedocument.themeOverride+xml"/>
  <Override PartName="/xl/drawings/drawing197.xml" ContentType="application/vnd.openxmlformats-officedocument.drawingml.chartshapes+xml"/>
  <Override PartName="/xl/charts/chart174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8.xml" ContentType="application/vnd.openxmlformats-officedocument.themeOverride+xml"/>
  <Override PartName="/xl/drawings/drawing198.xml" ContentType="application/vnd.openxmlformats-officedocument.drawingml.chartshapes+xml"/>
  <Override PartName="/xl/charts/chart175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9.xml" ContentType="application/vnd.openxmlformats-officedocument.themeOverride+xml"/>
  <Override PartName="/xl/drawings/drawing199.xml" ContentType="application/vnd.openxmlformats-officedocument.drawingml.chartshapes+xml"/>
  <Override PartName="/xl/charts/chart176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0.xml" ContentType="application/vnd.openxmlformats-officedocument.themeOverride+xml"/>
  <Override PartName="/xl/drawings/drawing200.xml" ContentType="application/vnd.openxmlformats-officedocument.drawingml.chartshapes+xml"/>
  <Override PartName="/xl/charts/chart177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1.xml" ContentType="application/vnd.openxmlformats-officedocument.themeOverride+xml"/>
  <Override PartName="/xl/drawings/drawing201.xml" ContentType="application/vnd.openxmlformats-officedocument.drawingml.chartshapes+xml"/>
  <Override PartName="/xl/charts/chart178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72.xml" ContentType="application/vnd.openxmlformats-officedocument.themeOverride+xml"/>
  <Override PartName="/xl/drawings/drawing202.xml" ContentType="application/vnd.openxmlformats-officedocument.drawingml.chartshapes+xml"/>
  <Override PartName="/xl/charts/chart179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73.xml" ContentType="application/vnd.openxmlformats-officedocument.themeOverride+xml"/>
  <Override PartName="/xl/drawings/drawing203.xml" ContentType="application/vnd.openxmlformats-officedocument.drawingml.chartshapes+xml"/>
  <Override PartName="/xl/charts/chart180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74.xml" ContentType="application/vnd.openxmlformats-officedocument.themeOverride+xml"/>
  <Override PartName="/xl/drawings/drawing204.xml" ContentType="application/vnd.openxmlformats-officedocument.drawingml.chartshapes+xml"/>
  <Override PartName="/xl/charts/chart181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75.xml" ContentType="application/vnd.openxmlformats-officedocument.themeOverride+xml"/>
  <Override PartName="/xl/drawings/drawing205.xml" ContentType="application/vnd.openxmlformats-officedocument.drawingml.chartshapes+xml"/>
  <Override PartName="/xl/charts/chart182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76.xml" ContentType="application/vnd.openxmlformats-officedocument.themeOverride+xml"/>
  <Override PartName="/xl/drawings/drawing206.xml" ContentType="application/vnd.openxmlformats-officedocument.drawingml.chartshapes+xml"/>
  <Override PartName="/xl/charts/chart183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7.xml" ContentType="application/vnd.openxmlformats-officedocument.themeOverride+xml"/>
  <Override PartName="/xl/drawings/drawing207.xml" ContentType="application/vnd.openxmlformats-officedocument.drawingml.chartshapes+xml"/>
  <Override PartName="/xl/charts/chart184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8.xml" ContentType="application/vnd.openxmlformats-officedocument.themeOverride+xml"/>
  <Override PartName="/xl/drawings/drawing208.xml" ContentType="application/vnd.openxmlformats-officedocument.drawingml.chartshapes+xml"/>
  <Override PartName="/xl/charts/chart185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9.xml" ContentType="application/vnd.openxmlformats-officedocument.themeOverride+xml"/>
  <Override PartName="/xl/drawings/drawing209.xml" ContentType="application/vnd.openxmlformats-officedocument.drawingml.chartshapes+xml"/>
  <Override PartName="/xl/drawings/drawing210.xml" ContentType="application/vnd.openxmlformats-officedocument.drawing+xml"/>
  <Override PartName="/xl/charts/chart186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0.xml" ContentType="application/vnd.openxmlformats-officedocument.themeOverride+xml"/>
  <Override PartName="/xl/drawings/drawing211.xml" ContentType="application/vnd.openxmlformats-officedocument.drawingml.chartshapes+xml"/>
  <Override PartName="/xl/charts/chart187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1.xml" ContentType="application/vnd.openxmlformats-officedocument.themeOverride+xml"/>
  <Override PartName="/xl/drawings/drawing212.xml" ContentType="application/vnd.openxmlformats-officedocument.drawingml.chartshapes+xml"/>
  <Override PartName="/xl/charts/chart188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82.xml" ContentType="application/vnd.openxmlformats-officedocument.themeOverride+xml"/>
  <Override PartName="/xl/drawings/drawing213.xml" ContentType="application/vnd.openxmlformats-officedocument.drawingml.chartshapes+xml"/>
  <Override PartName="/xl/charts/chart189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83.xml" ContentType="application/vnd.openxmlformats-officedocument.themeOverride+xml"/>
  <Override PartName="/xl/drawings/drawing214.xml" ContentType="application/vnd.openxmlformats-officedocument.drawingml.chartshapes+xml"/>
  <Override PartName="/xl/charts/chart190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84.xml" ContentType="application/vnd.openxmlformats-officedocument.themeOverride+xml"/>
  <Override PartName="/xl/drawings/drawing215.xml" ContentType="application/vnd.openxmlformats-officedocument.drawingml.chartshapes+xml"/>
  <Override PartName="/xl/charts/chart191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85.xml" ContentType="application/vnd.openxmlformats-officedocument.themeOverride+xml"/>
  <Override PartName="/xl/drawings/drawing216.xml" ContentType="application/vnd.openxmlformats-officedocument.drawingml.chartshapes+xml"/>
  <Override PartName="/xl/charts/chart192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86.xml" ContentType="application/vnd.openxmlformats-officedocument.themeOverride+xml"/>
  <Override PartName="/xl/drawings/drawing217.xml" ContentType="application/vnd.openxmlformats-officedocument.drawingml.chartshapes+xml"/>
  <Override PartName="/xl/charts/chart193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7.xml" ContentType="application/vnd.openxmlformats-officedocument.themeOverride+xml"/>
  <Override PartName="/xl/drawings/drawing218.xml" ContentType="application/vnd.openxmlformats-officedocument.drawingml.chartshapes+xml"/>
  <Override PartName="/xl/charts/chart194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8.xml" ContentType="application/vnd.openxmlformats-officedocument.themeOverride+xml"/>
  <Override PartName="/xl/drawings/drawing219.xml" ContentType="application/vnd.openxmlformats-officedocument.drawingml.chartshapes+xml"/>
  <Override PartName="/xl/charts/chart195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9.xml" ContentType="application/vnd.openxmlformats-officedocument.themeOverride+xml"/>
  <Override PartName="/xl/drawings/drawing220.xml" ContentType="application/vnd.openxmlformats-officedocument.drawingml.chartshapes+xml"/>
  <Override PartName="/xl/charts/chart196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0.xml" ContentType="application/vnd.openxmlformats-officedocument.themeOverride+xml"/>
  <Override PartName="/xl/drawings/drawing221.xml" ContentType="application/vnd.openxmlformats-officedocument.drawingml.chartshapes+xml"/>
  <Override PartName="/xl/charts/chart197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1.xml" ContentType="application/vnd.openxmlformats-officedocument.themeOverride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98.xml" ContentType="application/vnd.openxmlformats-officedocument.drawingml.chart+xml"/>
  <Override PartName="/xl/theme/themeOverride192.xml" ContentType="application/vnd.openxmlformats-officedocument.themeOverride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99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93.xml" ContentType="application/vnd.openxmlformats-officedocument.themeOverride+xml"/>
  <Override PartName="/xl/drawings/drawing226.xml" ContentType="application/vnd.openxmlformats-officedocument.drawingml.chartshapes+xml"/>
  <Override PartName="/xl/charts/chart200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94.xml" ContentType="application/vnd.openxmlformats-officedocument.themeOverride+xml"/>
  <Override PartName="/xl/drawings/drawing227.xml" ContentType="application/vnd.openxmlformats-officedocument.drawingml.chartshapes+xml"/>
  <Override PartName="/xl/charts/chart201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95.xml" ContentType="application/vnd.openxmlformats-officedocument.themeOverride+xml"/>
  <Override PartName="/xl/drawings/drawing228.xml" ContentType="application/vnd.openxmlformats-officedocument.drawingml.chartshapes+xml"/>
  <Override PartName="/xl/charts/chart202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96.xml" ContentType="application/vnd.openxmlformats-officedocument.themeOverride+xml"/>
  <Override PartName="/xl/drawings/drawing229.xml" ContentType="application/vnd.openxmlformats-officedocument.drawingml.chartshapes+xml"/>
  <Override PartName="/xl/charts/chart203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97.xml" ContentType="application/vnd.openxmlformats-officedocument.themeOverride+xml"/>
  <Override PartName="/xl/drawings/drawing230.xml" ContentType="application/vnd.openxmlformats-officedocument.drawingml.chartshapes+xml"/>
  <Override PartName="/xl/charts/chart204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98.xml" ContentType="application/vnd.openxmlformats-officedocument.themeOverride+xml"/>
  <Override PartName="/xl/drawings/drawing231.xml" ContentType="application/vnd.openxmlformats-officedocument.drawingml.chartshapes+xml"/>
  <Override PartName="/xl/charts/chart205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99.xml" ContentType="application/vnd.openxmlformats-officedocument.themeOverride+xml"/>
  <Override PartName="/xl/drawings/drawing232.xml" ContentType="application/vnd.openxmlformats-officedocument.drawingml.chartshapes+xml"/>
  <Override PartName="/xl/charts/chart206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00.xml" ContentType="application/vnd.openxmlformats-officedocument.themeOverride+xml"/>
  <Override PartName="/xl/drawings/drawing233.xml" ContentType="application/vnd.openxmlformats-officedocument.drawingml.chartshapes+xml"/>
  <Override PartName="/xl/charts/chart207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01.xml" ContentType="application/vnd.openxmlformats-officedocument.themeOverride+xml"/>
  <Override PartName="/xl/drawings/drawing234.xml" ContentType="application/vnd.openxmlformats-officedocument.drawingml.chartshapes+xml"/>
  <Override PartName="/xl/charts/chart208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02.xml" ContentType="application/vnd.openxmlformats-officedocument.themeOverride+xml"/>
  <Override PartName="/xl/drawings/drawing235.xml" ContentType="application/vnd.openxmlformats-officedocument.drawingml.chartshapes+xml"/>
  <Override PartName="/xl/charts/chart209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03.xml" ContentType="application/vnd.openxmlformats-officedocument.themeOverride+xml"/>
  <Override PartName="/xl/drawings/drawing236.xml" ContentType="application/vnd.openxmlformats-officedocument.drawingml.chartshapes+xml"/>
  <Override PartName="/xl/charts/chart210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04.xml" ContentType="application/vnd.openxmlformats-officedocument.themeOverride+xml"/>
  <Override PartName="/xl/drawings/drawing237.xml" ContentType="application/vnd.openxmlformats-officedocument.drawingml.chartshapes+xml"/>
  <Override PartName="/xl/drawings/drawing238.xml" ContentType="application/vnd.openxmlformats-officedocument.drawing+xml"/>
  <Override PartName="/xl/charts/chart211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05.xml" ContentType="application/vnd.openxmlformats-officedocument.themeOverride+xml"/>
  <Override PartName="/xl/drawings/drawing239.xml" ContentType="application/vnd.openxmlformats-officedocument.drawingml.chartshapes+xml"/>
  <Override PartName="/xl/charts/chart212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06.xml" ContentType="application/vnd.openxmlformats-officedocument.themeOverride+xml"/>
  <Override PartName="/xl/drawings/drawing240.xml" ContentType="application/vnd.openxmlformats-officedocument.drawingml.chartshapes+xml"/>
  <Override PartName="/xl/charts/chart213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07.xml" ContentType="application/vnd.openxmlformats-officedocument.themeOverride+xml"/>
  <Override PartName="/xl/drawings/drawing241.xml" ContentType="application/vnd.openxmlformats-officedocument.drawingml.chartshapes+xml"/>
  <Override PartName="/xl/charts/chart214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08.xml" ContentType="application/vnd.openxmlformats-officedocument.themeOverride+xml"/>
  <Override PartName="/xl/drawings/drawing242.xml" ContentType="application/vnd.openxmlformats-officedocument.drawingml.chartshapes+xml"/>
  <Override PartName="/xl/charts/chart215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09.xml" ContentType="application/vnd.openxmlformats-officedocument.themeOverride+xml"/>
  <Override PartName="/xl/drawings/drawing243.xml" ContentType="application/vnd.openxmlformats-officedocument.drawingml.chartshapes+xml"/>
  <Override PartName="/xl/charts/chart216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10.xml" ContentType="application/vnd.openxmlformats-officedocument.themeOverride+xml"/>
  <Override PartName="/xl/drawings/drawing244.xml" ContentType="application/vnd.openxmlformats-officedocument.drawingml.chartshapes+xml"/>
  <Override PartName="/xl/charts/chart217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11.xml" ContentType="application/vnd.openxmlformats-officedocument.themeOverride+xml"/>
  <Override PartName="/xl/drawings/drawing245.xml" ContentType="application/vnd.openxmlformats-officedocument.drawingml.chartshapes+xml"/>
  <Override PartName="/xl/charts/chart218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12.xml" ContentType="application/vnd.openxmlformats-officedocument.themeOverride+xml"/>
  <Override PartName="/xl/drawings/drawing246.xml" ContentType="application/vnd.openxmlformats-officedocument.drawingml.chartshapes+xml"/>
  <Override PartName="/xl/charts/chart219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13.xml" ContentType="application/vnd.openxmlformats-officedocument.themeOverride+xml"/>
  <Override PartName="/xl/drawings/drawing247.xml" ContentType="application/vnd.openxmlformats-officedocument.drawingml.chartshapes+xml"/>
  <Override PartName="/xl/charts/chart220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14.xml" ContentType="application/vnd.openxmlformats-officedocument.themeOverride+xml"/>
  <Override PartName="/xl/drawings/drawing248.xml" ContentType="application/vnd.openxmlformats-officedocument.drawingml.chartshapes+xml"/>
  <Override PartName="/xl/charts/chart221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15.xml" ContentType="application/vnd.openxmlformats-officedocument.themeOverride+xml"/>
  <Override PartName="/xl/drawings/drawing249.xml" ContentType="application/vnd.openxmlformats-officedocument.drawingml.chartshapes+xml"/>
  <Override PartName="/xl/charts/chart222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16.xml" ContentType="application/vnd.openxmlformats-officedocument.themeOverride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charts/chart223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17.xml" ContentType="application/vnd.openxmlformats-officedocument.themeOverride+xml"/>
  <Override PartName="/xl/drawings/drawing253.xml" ContentType="application/vnd.openxmlformats-officedocument.drawingml.chartshapes+xml"/>
  <Override PartName="/xl/charts/chart224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18.xml" ContentType="application/vnd.openxmlformats-officedocument.themeOverride+xml"/>
  <Override PartName="/xl/drawings/drawing254.xml" ContentType="application/vnd.openxmlformats-officedocument.drawingml.chartshapes+xml"/>
  <Override PartName="/xl/charts/chart225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19.xml" ContentType="application/vnd.openxmlformats-officedocument.themeOverride+xml"/>
  <Override PartName="/xl/drawings/drawing255.xml" ContentType="application/vnd.openxmlformats-officedocument.drawingml.chartshapes+xml"/>
  <Override PartName="/xl/charts/chart226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20.xml" ContentType="application/vnd.openxmlformats-officedocument.themeOverride+xml"/>
  <Override PartName="/xl/drawings/drawing256.xml" ContentType="application/vnd.openxmlformats-officedocument.drawingml.chartshapes+xml"/>
  <Override PartName="/xl/charts/chart227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21.xml" ContentType="application/vnd.openxmlformats-officedocument.themeOverride+xml"/>
  <Override PartName="/xl/drawings/drawing257.xml" ContentType="application/vnd.openxmlformats-officedocument.drawingml.chartshapes+xml"/>
  <Override PartName="/xl/charts/chart228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theme/themeOverride222.xml" ContentType="application/vnd.openxmlformats-officedocument.themeOverride+xml"/>
  <Override PartName="/xl/drawings/drawing258.xml" ContentType="application/vnd.openxmlformats-officedocument.drawingml.chartshapes+xml"/>
  <Override PartName="/xl/charts/chart229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theme/themeOverride223.xml" ContentType="application/vnd.openxmlformats-officedocument.themeOverride+xml"/>
  <Override PartName="/xl/drawings/drawing259.xml" ContentType="application/vnd.openxmlformats-officedocument.drawingml.chartshapes+xml"/>
  <Override PartName="/xl/charts/chart230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theme/themeOverride224.xml" ContentType="application/vnd.openxmlformats-officedocument.themeOverride+xml"/>
  <Override PartName="/xl/drawings/drawing260.xml" ContentType="application/vnd.openxmlformats-officedocument.drawingml.chartshapes+xml"/>
  <Override PartName="/xl/charts/chart231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theme/themeOverride225.xml" ContentType="application/vnd.openxmlformats-officedocument.themeOverride+xml"/>
  <Override PartName="/xl/drawings/drawing261.xml" ContentType="application/vnd.openxmlformats-officedocument.drawingml.chartshapes+xml"/>
  <Override PartName="/xl/charts/chart232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226.xml" ContentType="application/vnd.openxmlformats-officedocument.themeOverride+xml"/>
  <Override PartName="/xl/drawings/drawing262.xml" ContentType="application/vnd.openxmlformats-officedocument.drawingml.chartshapes+xml"/>
  <Override PartName="/xl/charts/chart233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theme/themeOverride227.xml" ContentType="application/vnd.openxmlformats-officedocument.themeOverride+xml"/>
  <Override PartName="/xl/drawings/drawing263.xml" ContentType="application/vnd.openxmlformats-officedocument.drawingml.chartshapes+xml"/>
  <Override PartName="/xl/charts/chart234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228.xml" ContentType="application/vnd.openxmlformats-officedocument.themeOverride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235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229.xml" ContentType="application/vnd.openxmlformats-officedocument.themeOverride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236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theme/themeOverride230.xml" ContentType="application/vnd.openxmlformats-officedocument.themeOverride+xml"/>
  <Override PartName="/xl/drawings/drawing26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500" documentId="8_{6F70B7DF-CF4E-4CFD-8AEB-606254A0395D}" xr6:coauthVersionLast="47" xr6:coauthVersionMax="47" xr10:uidLastSave="{9B088F87-2705-403D-8CFF-BDC8230FBE78}"/>
  <bookViews>
    <workbookView xWindow="-120" yWindow="-120" windowWidth="29040" windowHeight="15720" xr2:uid="{C071190C-44A8-4B68-8709-D4B59717C2F0}"/>
  </bookViews>
  <sheets>
    <sheet name="Menú principal" sheetId="36" r:id="rId1"/>
    <sheet name="Plazas alojativas islas tipolog" sheetId="2" r:id="rId2"/>
    <sheet name="Resumen indicadores" sheetId="3" r:id="rId3"/>
    <sheet name="Resumen indicadores islas" sheetId="4" r:id="rId4"/>
    <sheet name="Viajeros entr evol mensu TF" sheetId="5" r:id="rId5"/>
    <sheet name="Viajeros entr evol mensu TF cat" sheetId="7" r:id="rId6"/>
    <sheet name="Viajeros entr evol anual TF cat" sheetId="8" r:id="rId7"/>
    <sheet name="Viajeros entr evol mensu GC" sheetId="9" r:id="rId8"/>
    <sheet name="Viajeros entr evol mensu FV" sheetId="10" r:id="rId9"/>
    <sheet name="Viajeros entr evol mensu LZ" sheetId="11" r:id="rId10"/>
    <sheet name="viaj entrados lugar residencia" sheetId="12" r:id="rId11"/>
    <sheet name="viaj alojados lugar residen (2)" sheetId="13" r:id="rId12"/>
    <sheet name="viaj entrados lugar residen acu" sheetId="14" r:id="rId13"/>
    <sheet name="viaj entrados lugar residen hot" sheetId="15" r:id="rId14"/>
    <sheet name="viaj entrados lugar residen apt" sheetId="16" r:id="rId15"/>
    <sheet name="viaj entrados lugar residen 5es" sheetId="17" r:id="rId16"/>
    <sheet name="viaj entrados lugar residen cat" sheetId="18" r:id="rId17"/>
    <sheet name="viaj entrados lugar residen año" sheetId="19" r:id="rId18"/>
    <sheet name="viaj entr lugar res año 5 estre" sheetId="20" r:id="rId19"/>
    <sheet name="viaj entr lugar res año categor" sheetId="21" r:id="rId20"/>
    <sheet name="distribución españoles x Resid" sheetId="22" r:id="rId21"/>
    <sheet name="distribución españoles x mun al" sheetId="23" r:id="rId22"/>
    <sheet name="distribución españoles x catego" sheetId="24" r:id="rId23"/>
    <sheet name="Pernoctaciones evol mensu TF" sheetId="25" r:id="rId24"/>
    <sheet name="Pernocta evol mensu TF cat" sheetId="26" r:id="rId25"/>
    <sheet name="Pernoctaciones lugar residen" sheetId="27" r:id="rId26"/>
    <sheet name="EM evol mensu TF cat " sheetId="28" r:id="rId27"/>
    <sheet name="tasa de ocupación evol mens" sheetId="29" r:id="rId28"/>
    <sheet name="ADR RevPAR ingresos totales ult" sheetId="30" r:id="rId29"/>
    <sheet name="Viajeros ALOJ evol mensu TF (2)" sheetId="31" r:id="rId30"/>
    <sheet name="evolución anual viaj ent canari" sheetId="34" r:id="rId31"/>
    <sheet name="evolución anual viaj alo canari" sheetId="35" r:id="rId32"/>
  </sheets>
  <externalReferences>
    <externalReference r:id="rId33"/>
    <externalReference r:id="rId34"/>
  </externalReferences>
  <definedNames>
    <definedName name="_xlnm.Print_Area" localSheetId="22">'distribución españoles x catego'!$B$3:$AB$38</definedName>
    <definedName name="_xlnm.Print_Area" localSheetId="21">'distribución españoles x mun al'!$B$3:$AB$37</definedName>
    <definedName name="_xlnm.Print_Area" localSheetId="20">'distribución españoles x Resid'!$B$3:$AB$32</definedName>
    <definedName name="_xlnm.Print_Area" localSheetId="25">'Pernoctaciones lugar residen'!$B$3:$AG$71</definedName>
    <definedName name="_xlnm.Print_Area" localSheetId="11">'viaj alojados lugar residen (2)'!$B$3:$AD$71</definedName>
    <definedName name="_xlnm.Print_Area" localSheetId="18">'viaj entr lugar res año 5 estre'!$B$3:$AC$71</definedName>
    <definedName name="_xlnm.Print_Area" localSheetId="19">'viaj entr lugar res año categor'!$B$3:$K$40</definedName>
    <definedName name="_xlnm.Print_Area" localSheetId="15">'viaj entrados lugar residen 5es'!$B$4:$AC$72</definedName>
    <definedName name="_xlnm.Print_Area" localSheetId="12">'viaj entrados lugar residen acu'!$B$4:$AG$72</definedName>
    <definedName name="_xlnm.Print_Area" localSheetId="17">'viaj entrados lugar residen año'!$B$3:$AC$71</definedName>
    <definedName name="_xlnm.Print_Area" localSheetId="14">'viaj entrados lugar residen apt'!$B$3:$AG$71</definedName>
    <definedName name="_xlnm.Print_Area" localSheetId="16">'viaj entrados lugar residen cat'!$B$4:$K$41</definedName>
    <definedName name="_xlnm.Print_Area" localSheetId="13">'viaj entrados lugar residen hot'!$B$3:$AG$71</definedName>
    <definedName name="españafuerteventura" localSheetId="0">#REF!</definedName>
    <definedName name="españafuerteventura">[1]ACTUALIZACIONES!$V$9:$AI$24</definedName>
    <definedName name="españafuerteventura0" localSheetId="0">#REF!</definedName>
    <definedName name="españafuerteventura0">[1]ACTUALIZACIONES!$U$223:$AI$246</definedName>
    <definedName name="españagrancanaria" localSheetId="0">#REF!</definedName>
    <definedName name="españagrancanaria">[1]ACTUALIZACIONES!$V$46:$AI$70</definedName>
    <definedName name="españagrancanaria0" localSheetId="0">#REF!</definedName>
    <definedName name="españagrancanaria0">[1]ACTUALIZACIONES!$U$257:$AI$287</definedName>
    <definedName name="españalanzarote" localSheetId="0">#REF!</definedName>
    <definedName name="españalanzarote">[1]ACTUALIZACIONES!$V$108:$AI$127</definedName>
    <definedName name="españalanzarote0" localSheetId="0">#REF!</definedName>
    <definedName name="españalanzarote0">[1]ACTUALIZACIONES!$U$327:$AI$350</definedName>
    <definedName name="españalapalma" localSheetId="0">#REF!</definedName>
    <definedName name="españalapalma">[1]ACTUALIZACIONES!$V$85:$AI$93</definedName>
    <definedName name="españalapalma0" localSheetId="0">#REF!</definedName>
    <definedName name="españalapalma0">[1]ACTUALIZACIONES!$U$306:$AI$318</definedName>
    <definedName name="españaTFN" localSheetId="0">#REF!</definedName>
    <definedName name="españaTFN">[1]ACTUALIZACIONES!$V$138:$AI$158</definedName>
    <definedName name="españaTFN0" localSheetId="0">#REF!</definedName>
    <definedName name="españaTFN0">[1]ACTUALIZACIONES!$U$356:$AI$388</definedName>
    <definedName name="españaTFS" localSheetId="0">#REF!</definedName>
    <definedName name="españaTFS">[1]ACTUALIZACIONES!$V$168:$AI$192</definedName>
    <definedName name="españaTFS0" localSheetId="0">#REF!</definedName>
    <definedName name="españaTFS0">[1]ACTUALIZACIONES!$U$397:$AI$428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36" l="1"/>
  <c r="M353" i="5"/>
  <c r="L353" i="5"/>
  <c r="M342" i="5"/>
  <c r="M341" i="5"/>
  <c r="L342" i="5"/>
  <c r="L341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K353" i="5"/>
  <c r="K342" i="5"/>
  <c r="K341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BB17" i="30" l="1"/>
  <c r="AY17" i="30"/>
  <c r="AX17" i="30"/>
  <c r="O17" i="30"/>
  <c r="BB16" i="30"/>
  <c r="AY16" i="30"/>
  <c r="AX16" i="30"/>
  <c r="O16" i="30"/>
  <c r="BB15" i="30"/>
  <c r="AY15" i="30"/>
  <c r="AX15" i="30"/>
  <c r="O15" i="30"/>
  <c r="BB14" i="30"/>
  <c r="AY14" i="30"/>
  <c r="AX14" i="30"/>
  <c r="O14" i="30"/>
  <c r="BB13" i="30"/>
  <c r="AY13" i="30"/>
  <c r="AX13" i="30"/>
  <c r="O13" i="30"/>
  <c r="BB12" i="30"/>
  <c r="AY12" i="30"/>
  <c r="AX12" i="30"/>
  <c r="O12" i="30"/>
  <c r="BB11" i="30"/>
  <c r="AY11" i="30"/>
  <c r="AX11" i="30"/>
  <c r="O11" i="30"/>
  <c r="AN10" i="30"/>
  <c r="Y10" i="30"/>
  <c r="X10" i="30"/>
  <c r="O10" i="30"/>
  <c r="I10" i="30"/>
  <c r="H10" i="30"/>
  <c r="AN9" i="30"/>
  <c r="Y9" i="30"/>
  <c r="X9" i="30"/>
  <c r="O9" i="30"/>
  <c r="I9" i="30"/>
  <c r="H9" i="30"/>
  <c r="BB8" i="30"/>
  <c r="AY8" i="30"/>
  <c r="AX8" i="30"/>
  <c r="O8" i="30"/>
  <c r="BB7" i="30"/>
  <c r="AX7" i="30"/>
  <c r="AY7" i="30"/>
  <c r="BA7" i="30"/>
  <c r="AR7" i="30"/>
  <c r="AP7" i="30"/>
  <c r="X7" i="30"/>
  <c r="I7" i="30"/>
  <c r="AF39" i="27"/>
  <c r="AE39" i="27"/>
  <c r="S39" i="27"/>
  <c r="T39" i="27"/>
  <c r="K39" i="27"/>
  <c r="J39" i="27"/>
  <c r="AF6" i="27"/>
  <c r="T6" i="27"/>
  <c r="S6" i="27"/>
  <c r="R6" i="27"/>
  <c r="Q6" i="27"/>
  <c r="K6" i="27"/>
  <c r="J6" i="27"/>
  <c r="I6" i="27"/>
  <c r="H6" i="27"/>
  <c r="N5" i="24"/>
  <c r="H5" i="24"/>
  <c r="F5" i="24"/>
  <c r="T5" i="23"/>
  <c r="P5" i="23"/>
  <c r="Q5" i="23"/>
  <c r="N5" i="23"/>
  <c r="F5" i="23"/>
  <c r="K5" i="22"/>
  <c r="M5" i="22"/>
  <c r="I5" i="22"/>
  <c r="G5" i="22"/>
  <c r="H5" i="22"/>
  <c r="BM7" i="21"/>
  <c r="BL7" i="21"/>
  <c r="BK7" i="21"/>
  <c r="BJ7" i="21"/>
  <c r="BD7" i="21"/>
  <c r="BC7" i="21"/>
  <c r="BB7" i="21"/>
  <c r="BA7" i="21"/>
  <c r="AU7" i="21"/>
  <c r="AT7" i="21"/>
  <c r="AS7" i="21"/>
  <c r="AR7" i="21"/>
  <c r="AL7" i="21"/>
  <c r="AK7" i="21"/>
  <c r="AJ7" i="21"/>
  <c r="AI7" i="21"/>
  <c r="AC7" i="21"/>
  <c r="AB7" i="21"/>
  <c r="AA7" i="21"/>
  <c r="Z7" i="21"/>
  <c r="T7" i="21"/>
  <c r="S7" i="21"/>
  <c r="R7" i="21"/>
  <c r="Q7" i="21"/>
  <c r="K7" i="21"/>
  <c r="J7" i="21"/>
  <c r="I7" i="21"/>
  <c r="H7" i="21"/>
  <c r="Y39" i="20"/>
  <c r="X39" i="20"/>
  <c r="W39" i="20"/>
  <c r="V39" i="20"/>
  <c r="U39" i="20"/>
  <c r="P39" i="20"/>
  <c r="S39" i="20" s="1"/>
  <c r="O39" i="20"/>
  <c r="N39" i="20"/>
  <c r="M39" i="20"/>
  <c r="L39" i="20"/>
  <c r="G39" i="20"/>
  <c r="F39" i="20"/>
  <c r="D39" i="20"/>
  <c r="I39" i="20" s="1"/>
  <c r="C39" i="20"/>
  <c r="AC6" i="20"/>
  <c r="AB6" i="20"/>
  <c r="AA6" i="20"/>
  <c r="Z6" i="20"/>
  <c r="T6" i="20"/>
  <c r="S6" i="20"/>
  <c r="R6" i="20"/>
  <c r="Q6" i="20"/>
  <c r="K6" i="20"/>
  <c r="J6" i="20"/>
  <c r="I6" i="20"/>
  <c r="H6" i="20"/>
  <c r="W39" i="19"/>
  <c r="V39" i="19"/>
  <c r="U39" i="19"/>
  <c r="N39" i="19"/>
  <c r="M39" i="19"/>
  <c r="L39" i="19"/>
  <c r="E39" i="19"/>
  <c r="D39" i="19"/>
  <c r="C39" i="19"/>
  <c r="AB6" i="19"/>
  <c r="AA6" i="19"/>
  <c r="T6" i="19"/>
  <c r="Q6" i="19"/>
  <c r="K6" i="19"/>
  <c r="J6" i="19"/>
  <c r="I6" i="19"/>
  <c r="BM8" i="18"/>
  <c r="BJ8" i="18"/>
  <c r="AI8" i="18"/>
  <c r="AB8" i="18"/>
  <c r="AA8" i="18"/>
  <c r="Z8" i="18"/>
  <c r="AC8" i="18"/>
  <c r="T8" i="18"/>
  <c r="S8" i="18"/>
  <c r="Q8" i="18"/>
  <c r="R8" i="18"/>
  <c r="K8" i="18"/>
  <c r="J8" i="18"/>
  <c r="H8" i="18"/>
  <c r="I8" i="18"/>
  <c r="Q40" i="17"/>
  <c r="AC7" i="17"/>
  <c r="AB7" i="17"/>
  <c r="AA7" i="17"/>
  <c r="Z7" i="17"/>
  <c r="T7" i="17"/>
  <c r="S7" i="17"/>
  <c r="R7" i="17"/>
  <c r="Q7" i="17"/>
  <c r="K7" i="17"/>
  <c r="J7" i="17"/>
  <c r="AB39" i="16"/>
  <c r="AA39" i="16"/>
  <c r="AG39" i="16" s="1"/>
  <c r="AF39" i="16"/>
  <c r="AC39" i="16"/>
  <c r="T39" i="16"/>
  <c r="S39" i="16"/>
  <c r="Q39" i="16"/>
  <c r="R39" i="16"/>
  <c r="K39" i="16"/>
  <c r="J39" i="16"/>
  <c r="I39" i="16"/>
  <c r="H39" i="16"/>
  <c r="AG6" i="16"/>
  <c r="AE6" i="16"/>
  <c r="AD6" i="16"/>
  <c r="AB6" i="16"/>
  <c r="AA6" i="16"/>
  <c r="AC6" i="16"/>
  <c r="AF6" i="16"/>
  <c r="T6" i="16"/>
  <c r="S6" i="16"/>
  <c r="K39" i="15"/>
  <c r="J39" i="15"/>
  <c r="H39" i="15"/>
  <c r="I39" i="15"/>
  <c r="AG6" i="15"/>
  <c r="AB6" i="15"/>
  <c r="AE6" i="15"/>
  <c r="AC6" i="15"/>
  <c r="AF6" i="15"/>
  <c r="T6" i="15"/>
  <c r="S6" i="15"/>
  <c r="Q6" i="15"/>
  <c r="R6" i="15"/>
  <c r="K6" i="15"/>
  <c r="J6" i="15"/>
  <c r="H6" i="15"/>
  <c r="I6" i="15"/>
  <c r="AF40" i="14"/>
  <c r="AE40" i="14"/>
  <c r="AC40" i="14"/>
  <c r="AB40" i="14"/>
  <c r="AG7" i="14"/>
  <c r="AD7" i="14"/>
  <c r="S7" i="14"/>
  <c r="T7" i="14"/>
  <c r="K7" i="14"/>
  <c r="J7" i="14"/>
  <c r="H7" i="14"/>
  <c r="I7" i="14"/>
  <c r="R39" i="13"/>
  <c r="Q39" i="13"/>
  <c r="P39" i="13"/>
  <c r="O39" i="13"/>
  <c r="J39" i="13"/>
  <c r="I39" i="13"/>
  <c r="H39" i="13"/>
  <c r="G39" i="13"/>
  <c r="AA6" i="13"/>
  <c r="Z6" i="13"/>
  <c r="Y6" i="13"/>
  <c r="AD6" i="13"/>
  <c r="AB6" i="13"/>
  <c r="R6" i="13"/>
  <c r="Q6" i="13"/>
  <c r="O6" i="13"/>
  <c r="P6" i="13"/>
  <c r="J6" i="13"/>
  <c r="I6" i="13"/>
  <c r="G6" i="13"/>
  <c r="H6" i="13"/>
  <c r="AA39" i="12"/>
  <c r="Z39" i="12"/>
  <c r="AC39" i="12"/>
  <c r="S39" i="12"/>
  <c r="R39" i="12"/>
  <c r="Q39" i="12"/>
  <c r="T39" i="12"/>
  <c r="K39" i="12"/>
  <c r="J39" i="12"/>
  <c r="H39" i="12"/>
  <c r="I39" i="12"/>
  <c r="AC6" i="12"/>
  <c r="AB6" i="12"/>
  <c r="H6" i="12"/>
  <c r="O43" i="4"/>
  <c r="L43" i="4"/>
  <c r="M43" i="4"/>
  <c r="L6" i="4"/>
  <c r="J6" i="4"/>
  <c r="M6" i="4"/>
  <c r="L31" i="3"/>
  <c r="J31" i="3"/>
  <c r="K31" i="3"/>
  <c r="M31" i="3"/>
  <c r="J6" i="3"/>
  <c r="M6" i="3"/>
  <c r="F5" i="2"/>
  <c r="Q39" i="20" l="1"/>
  <c r="T39" i="20"/>
  <c r="G19" i="2"/>
  <c r="H19" i="2"/>
  <c r="S21" i="2"/>
  <c r="Q18" i="2"/>
  <c r="N18" i="2"/>
  <c r="F19" i="2"/>
  <c r="F18" i="3"/>
  <c r="H18" i="3"/>
  <c r="H42" i="3"/>
  <c r="J25" i="4"/>
  <c r="L25" i="4"/>
  <c r="K25" i="4"/>
  <c r="M25" i="4"/>
  <c r="G12" i="2"/>
  <c r="L29" i="4"/>
  <c r="K29" i="4"/>
  <c r="J29" i="4"/>
  <c r="M29" i="4"/>
  <c r="F56" i="4"/>
  <c r="M12" i="3"/>
  <c r="K12" i="3"/>
  <c r="J12" i="3"/>
  <c r="O12" i="3"/>
  <c r="L12" i="3"/>
  <c r="E17" i="3"/>
  <c r="H17" i="3"/>
  <c r="L19" i="3"/>
  <c r="J19" i="3"/>
  <c r="M19" i="3"/>
  <c r="K19" i="3"/>
  <c r="F43" i="3"/>
  <c r="L23" i="4"/>
  <c r="J23" i="4"/>
  <c r="M23" i="4"/>
  <c r="K23" i="4"/>
  <c r="J21" i="3"/>
  <c r="M21" i="3"/>
  <c r="L21" i="3"/>
  <c r="K21" i="3"/>
  <c r="H43" i="3"/>
  <c r="F54" i="4"/>
  <c r="H57" i="4"/>
  <c r="Q12" i="2"/>
  <c r="N12" i="2"/>
  <c r="H55" i="4"/>
  <c r="D57" i="8"/>
  <c r="F13" i="2"/>
  <c r="Q20" i="2"/>
  <c r="M8" i="3"/>
  <c r="K8" i="3"/>
  <c r="J8" i="3"/>
  <c r="L8" i="3"/>
  <c r="O8" i="3"/>
  <c r="M16" i="3"/>
  <c r="K16" i="3"/>
  <c r="J16" i="3"/>
  <c r="L16" i="3"/>
  <c r="M23" i="3"/>
  <c r="K23" i="3"/>
  <c r="J23" i="3"/>
  <c r="O23" i="3"/>
  <c r="L23" i="3"/>
  <c r="F58" i="4"/>
  <c r="F17" i="3"/>
  <c r="F42" i="3"/>
  <c r="M27" i="4"/>
  <c r="L27" i="4"/>
  <c r="J27" i="4"/>
  <c r="K27" i="4"/>
  <c r="H56" i="4"/>
  <c r="F57" i="4"/>
  <c r="D221" i="8"/>
  <c r="M9" i="3"/>
  <c r="K9" i="3"/>
  <c r="O9" i="3"/>
  <c r="L9" i="3"/>
  <c r="J9" i="3"/>
  <c r="M13" i="3"/>
  <c r="K13" i="3"/>
  <c r="J13" i="3"/>
  <c r="O13" i="3"/>
  <c r="L13" i="3"/>
  <c r="G17" i="3"/>
  <c r="E18" i="3"/>
  <c r="M24" i="3"/>
  <c r="K24" i="3"/>
  <c r="O24" i="3"/>
  <c r="L24" i="3"/>
  <c r="J24" i="3"/>
  <c r="M34" i="3"/>
  <c r="K34" i="3"/>
  <c r="J34" i="3"/>
  <c r="L34" i="3"/>
  <c r="O34" i="3"/>
  <c r="M38" i="3"/>
  <c r="K38" i="3"/>
  <c r="L38" i="3"/>
  <c r="J38" i="3"/>
  <c r="O38" i="3"/>
  <c r="G42" i="3"/>
  <c r="E43" i="3"/>
  <c r="M49" i="3"/>
  <c r="K49" i="3"/>
  <c r="O49" i="3"/>
  <c r="L49" i="3"/>
  <c r="J49" i="3"/>
  <c r="M9" i="4"/>
  <c r="K9" i="4"/>
  <c r="J9" i="4"/>
  <c r="O9" i="4"/>
  <c r="L9" i="4"/>
  <c r="M13" i="4"/>
  <c r="K13" i="4"/>
  <c r="J13" i="4"/>
  <c r="L13" i="4"/>
  <c r="O13" i="4"/>
  <c r="M17" i="4"/>
  <c r="K17" i="4"/>
  <c r="L17" i="4"/>
  <c r="J17" i="4"/>
  <c r="O17" i="4"/>
  <c r="M21" i="4"/>
  <c r="K21" i="4"/>
  <c r="O21" i="4"/>
  <c r="L21" i="4"/>
  <c r="J21" i="4"/>
  <c r="M28" i="4"/>
  <c r="L28" i="4"/>
  <c r="K28" i="4"/>
  <c r="J28" i="4"/>
  <c r="M34" i="4"/>
  <c r="L34" i="4"/>
  <c r="K34" i="4"/>
  <c r="O34" i="4"/>
  <c r="J34" i="4"/>
  <c r="M44" i="4"/>
  <c r="L44" i="4"/>
  <c r="K44" i="4"/>
  <c r="O44" i="4"/>
  <c r="J44" i="4"/>
  <c r="M48" i="4"/>
  <c r="L48" i="4"/>
  <c r="K48" i="4"/>
  <c r="J48" i="4"/>
  <c r="O48" i="4"/>
  <c r="E54" i="4"/>
  <c r="M51" i="4"/>
  <c r="L51" i="4"/>
  <c r="K51" i="4"/>
  <c r="I56" i="4"/>
  <c r="O51" i="4"/>
  <c r="J51" i="4"/>
  <c r="G57" i="4"/>
  <c r="E58" i="4"/>
  <c r="M64" i="4"/>
  <c r="L64" i="4"/>
  <c r="K64" i="4"/>
  <c r="O64" i="4"/>
  <c r="J64" i="4"/>
  <c r="M68" i="4"/>
  <c r="L68" i="4"/>
  <c r="K68" i="4"/>
  <c r="O68" i="4"/>
  <c r="J68" i="4"/>
  <c r="D245" i="8"/>
  <c r="K10" i="3"/>
  <c r="O10" i="3"/>
  <c r="M10" i="3"/>
  <c r="L10" i="3"/>
  <c r="J10" i="3"/>
  <c r="K14" i="3"/>
  <c r="I17" i="3"/>
  <c r="O14" i="3"/>
  <c r="M14" i="3"/>
  <c r="L14" i="3"/>
  <c r="J14" i="3"/>
  <c r="G18" i="3"/>
  <c r="K20" i="3"/>
  <c r="M20" i="3"/>
  <c r="L20" i="3"/>
  <c r="J20" i="3"/>
  <c r="M35" i="3"/>
  <c r="K35" i="3"/>
  <c r="O35" i="3"/>
  <c r="L35" i="3"/>
  <c r="J35" i="3"/>
  <c r="M39" i="3"/>
  <c r="K39" i="3"/>
  <c r="I42" i="3"/>
  <c r="O39" i="3"/>
  <c r="L39" i="3"/>
  <c r="J39" i="3"/>
  <c r="G43" i="3"/>
  <c r="M10" i="4"/>
  <c r="K10" i="4"/>
  <c r="O10" i="4"/>
  <c r="L10" i="4"/>
  <c r="J10" i="4"/>
  <c r="M14" i="4"/>
  <c r="K14" i="4"/>
  <c r="O14" i="4"/>
  <c r="L14" i="4"/>
  <c r="J14" i="4"/>
  <c r="M18" i="4"/>
  <c r="K18" i="4"/>
  <c r="O18" i="4"/>
  <c r="L18" i="4"/>
  <c r="J18" i="4"/>
  <c r="M22" i="4"/>
  <c r="K22" i="4"/>
  <c r="L22" i="4"/>
  <c r="J22" i="4"/>
  <c r="M30" i="4"/>
  <c r="K30" i="4"/>
  <c r="J30" i="4"/>
  <c r="L30" i="4"/>
  <c r="M35" i="4"/>
  <c r="K35" i="4"/>
  <c r="J35" i="4"/>
  <c r="O35" i="4"/>
  <c r="L35" i="4"/>
  <c r="M45" i="4"/>
  <c r="K45" i="4"/>
  <c r="J45" i="4"/>
  <c r="O45" i="4"/>
  <c r="L45" i="4"/>
  <c r="G54" i="4"/>
  <c r="E55" i="4"/>
  <c r="M52" i="4"/>
  <c r="K52" i="4"/>
  <c r="J52" i="4"/>
  <c r="O52" i="4"/>
  <c r="L52" i="4"/>
  <c r="I57" i="4"/>
  <c r="G58" i="4"/>
  <c r="M65" i="4"/>
  <c r="K65" i="4"/>
  <c r="J65" i="4"/>
  <c r="O65" i="4"/>
  <c r="L65" i="4"/>
  <c r="L31" i="4"/>
  <c r="J31" i="4"/>
  <c r="M31" i="4"/>
  <c r="K31" i="4"/>
  <c r="H54" i="4"/>
  <c r="F55" i="4"/>
  <c r="H58" i="4"/>
  <c r="M7" i="3"/>
  <c r="L7" i="3"/>
  <c r="O7" i="3"/>
  <c r="K7" i="3"/>
  <c r="J7" i="3"/>
  <c r="M11" i="3"/>
  <c r="L11" i="3"/>
  <c r="K11" i="3"/>
  <c r="J11" i="3"/>
  <c r="O11" i="3"/>
  <c r="I18" i="3"/>
  <c r="M15" i="3"/>
  <c r="L15" i="3"/>
  <c r="O15" i="3"/>
  <c r="K15" i="3"/>
  <c r="J15" i="3"/>
  <c r="M22" i="3"/>
  <c r="L22" i="3"/>
  <c r="O22" i="3"/>
  <c r="K22" i="3"/>
  <c r="J22" i="3"/>
  <c r="K32" i="3"/>
  <c r="M32" i="3"/>
  <c r="L32" i="3"/>
  <c r="J32" i="3"/>
  <c r="O32" i="3"/>
  <c r="K36" i="3"/>
  <c r="M36" i="3"/>
  <c r="L36" i="3"/>
  <c r="J36" i="3"/>
  <c r="O36" i="3"/>
  <c r="K40" i="3"/>
  <c r="I43" i="3"/>
  <c r="M40" i="3"/>
  <c r="L40" i="3"/>
  <c r="O40" i="3"/>
  <c r="J40" i="3"/>
  <c r="K47" i="3"/>
  <c r="M47" i="3"/>
  <c r="L47" i="3"/>
  <c r="O47" i="3"/>
  <c r="J47" i="3"/>
  <c r="K7" i="4"/>
  <c r="M7" i="4"/>
  <c r="L7" i="4"/>
  <c r="O7" i="4"/>
  <c r="J7" i="4"/>
  <c r="K11" i="4"/>
  <c r="M11" i="4"/>
  <c r="L11" i="4"/>
  <c r="J11" i="4"/>
  <c r="O11" i="4"/>
  <c r="K15" i="4"/>
  <c r="M15" i="4"/>
  <c r="L15" i="4"/>
  <c r="J15" i="4"/>
  <c r="O15" i="4"/>
  <c r="K19" i="4"/>
  <c r="M19" i="4"/>
  <c r="L19" i="4"/>
  <c r="O19" i="4"/>
  <c r="J19" i="4"/>
  <c r="K24" i="4"/>
  <c r="M24" i="4"/>
  <c r="L24" i="4"/>
  <c r="J24" i="4"/>
  <c r="K32" i="4"/>
  <c r="M32" i="4"/>
  <c r="L32" i="4"/>
  <c r="O32" i="4"/>
  <c r="J32" i="4"/>
  <c r="K36" i="4"/>
  <c r="M36" i="4"/>
  <c r="L36" i="4"/>
  <c r="O36" i="4"/>
  <c r="J36" i="4"/>
  <c r="K46" i="4"/>
  <c r="M46" i="4"/>
  <c r="L46" i="4"/>
  <c r="O46" i="4"/>
  <c r="J46" i="4"/>
  <c r="I54" i="4"/>
  <c r="K49" i="4"/>
  <c r="M49" i="4"/>
  <c r="L49" i="4"/>
  <c r="O49" i="4"/>
  <c r="J49" i="4"/>
  <c r="G55" i="4"/>
  <c r="E56" i="4"/>
  <c r="K53" i="4"/>
  <c r="I58" i="4"/>
  <c r="M53" i="4"/>
  <c r="L53" i="4"/>
  <c r="J53" i="4"/>
  <c r="O53" i="4"/>
  <c r="K66" i="4"/>
  <c r="M66" i="4"/>
  <c r="L66" i="4"/>
  <c r="O66" i="4"/>
  <c r="J66" i="4"/>
  <c r="D139" i="8"/>
  <c r="M33" i="3"/>
  <c r="K33" i="3"/>
  <c r="J33" i="3"/>
  <c r="O33" i="3"/>
  <c r="L33" i="3"/>
  <c r="M37" i="3"/>
  <c r="K37" i="3"/>
  <c r="J37" i="3"/>
  <c r="O37" i="3"/>
  <c r="L37" i="3"/>
  <c r="E42" i="3"/>
  <c r="M41" i="3"/>
  <c r="K41" i="3"/>
  <c r="J41" i="3"/>
  <c r="L41" i="3"/>
  <c r="M48" i="3"/>
  <c r="K48" i="3"/>
  <c r="J48" i="3"/>
  <c r="O48" i="3"/>
  <c r="L48" i="3"/>
  <c r="M8" i="4"/>
  <c r="K8" i="4"/>
  <c r="J8" i="4"/>
  <c r="O8" i="4"/>
  <c r="L8" i="4"/>
  <c r="M12" i="4"/>
  <c r="K12" i="4"/>
  <c r="J12" i="4"/>
  <c r="O12" i="4"/>
  <c r="L12" i="4"/>
  <c r="M16" i="4"/>
  <c r="K16" i="4"/>
  <c r="J16" i="4"/>
  <c r="O16" i="4"/>
  <c r="L16" i="4"/>
  <c r="M20" i="4"/>
  <c r="K20" i="4"/>
  <c r="J20" i="4"/>
  <c r="O20" i="4"/>
  <c r="L20" i="4"/>
  <c r="M26" i="4"/>
  <c r="K26" i="4"/>
  <c r="J26" i="4"/>
  <c r="L26" i="4"/>
  <c r="O33" i="4"/>
  <c r="M33" i="4"/>
  <c r="K33" i="4"/>
  <c r="J33" i="4"/>
  <c r="L33" i="4"/>
  <c r="O47" i="4"/>
  <c r="M47" i="4"/>
  <c r="K47" i="4"/>
  <c r="J47" i="4"/>
  <c r="L47" i="4"/>
  <c r="O50" i="4"/>
  <c r="M50" i="4"/>
  <c r="K50" i="4"/>
  <c r="I55" i="4"/>
  <c r="J50" i="4"/>
  <c r="L50" i="4"/>
  <c r="G56" i="4"/>
  <c r="E57" i="4"/>
  <c r="O67" i="4"/>
  <c r="M67" i="4"/>
  <c r="K67" i="4"/>
  <c r="J67" i="4"/>
  <c r="L67" i="4"/>
  <c r="D36" i="8"/>
  <c r="D118" i="8"/>
  <c r="D200" i="8"/>
  <c r="D16" i="8"/>
  <c r="D61" i="8"/>
  <c r="D94" i="8"/>
  <c r="D143" i="8"/>
  <c r="D176" i="8"/>
  <c r="D225" i="8"/>
  <c r="D249" i="8"/>
  <c r="D40" i="8"/>
  <c r="D73" i="8"/>
  <c r="D122" i="8"/>
  <c r="D155" i="8"/>
  <c r="D204" i="8"/>
  <c r="D8" i="8"/>
  <c r="D98" i="8"/>
  <c r="D180" i="8"/>
  <c r="D229" i="8"/>
  <c r="D77" i="8"/>
  <c r="D159" i="8"/>
  <c r="D208" i="8"/>
  <c r="D31" i="8"/>
  <c r="D53" i="8"/>
  <c r="D102" i="8"/>
  <c r="D135" i="8"/>
  <c r="D184" i="8"/>
  <c r="D241" i="8"/>
  <c r="D12" i="8"/>
  <c r="D32" i="8"/>
  <c r="D81" i="8"/>
  <c r="D114" i="8"/>
  <c r="D163" i="8"/>
  <c r="D29" i="8"/>
  <c r="D33" i="8"/>
  <c r="D37" i="8"/>
  <c r="D74" i="8"/>
  <c r="D78" i="8"/>
  <c r="D82" i="8"/>
  <c r="D115" i="8"/>
  <c r="D119" i="8"/>
  <c r="D123" i="8"/>
  <c r="D156" i="8"/>
  <c r="D160" i="8"/>
  <c r="D164" i="8"/>
  <c r="D197" i="8"/>
  <c r="D201" i="8"/>
  <c r="D205" i="8"/>
  <c r="D9" i="8"/>
  <c r="D13" i="8"/>
  <c r="D17" i="8"/>
  <c r="D50" i="8"/>
  <c r="D54" i="8"/>
  <c r="D58" i="8"/>
  <c r="D95" i="8"/>
  <c r="D99" i="8"/>
  <c r="D103" i="8"/>
  <c r="D136" i="8"/>
  <c r="D140" i="8"/>
  <c r="D144" i="8"/>
  <c r="D177" i="8"/>
  <c r="D181" i="8"/>
  <c r="D185" i="8"/>
  <c r="C233" i="8"/>
  <c r="D218" i="8"/>
  <c r="D222" i="8"/>
  <c r="D226" i="8"/>
  <c r="D242" i="8"/>
  <c r="D246" i="8"/>
  <c r="D250" i="8"/>
  <c r="D30" i="8"/>
  <c r="D34" i="8"/>
  <c r="D38" i="8"/>
  <c r="D71" i="8"/>
  <c r="D75" i="8"/>
  <c r="D79" i="8"/>
  <c r="D116" i="8"/>
  <c r="D120" i="8"/>
  <c r="D124" i="8"/>
  <c r="D157" i="8"/>
  <c r="D161" i="8"/>
  <c r="D165" i="8"/>
  <c r="D198" i="8"/>
  <c r="D202" i="8"/>
  <c r="D206" i="8"/>
  <c r="D10" i="8"/>
  <c r="D14" i="8"/>
  <c r="D18" i="8"/>
  <c r="D51" i="8"/>
  <c r="D55" i="8"/>
  <c r="D59" i="8"/>
  <c r="D92" i="8"/>
  <c r="D96" i="8"/>
  <c r="D100" i="8"/>
  <c r="D137" i="8"/>
  <c r="D141" i="8"/>
  <c r="D145" i="8"/>
  <c r="D178" i="8"/>
  <c r="D182" i="8"/>
  <c r="D186" i="8"/>
  <c r="D219" i="8"/>
  <c r="D223" i="8"/>
  <c r="D227" i="8"/>
  <c r="D239" i="8"/>
  <c r="D243" i="8"/>
  <c r="D247" i="8"/>
  <c r="D35" i="8"/>
  <c r="D39" i="8"/>
  <c r="D72" i="8"/>
  <c r="D76" i="8"/>
  <c r="D80" i="8"/>
  <c r="D113" i="8"/>
  <c r="D117" i="8"/>
  <c r="D121" i="8"/>
  <c r="D158" i="8"/>
  <c r="D162" i="8"/>
  <c r="D166" i="8"/>
  <c r="D199" i="8"/>
  <c r="D203" i="8"/>
  <c r="D207" i="8"/>
  <c r="D11" i="8"/>
  <c r="D15" i="8"/>
  <c r="D19" i="8"/>
  <c r="D52" i="8"/>
  <c r="D56" i="8"/>
  <c r="D60" i="8"/>
  <c r="D93" i="8"/>
  <c r="D97" i="8"/>
  <c r="D101" i="8"/>
  <c r="D134" i="8"/>
  <c r="D138" i="8"/>
  <c r="D142" i="8"/>
  <c r="D179" i="8"/>
  <c r="D183" i="8"/>
  <c r="D187" i="8"/>
  <c r="D220" i="8"/>
  <c r="D224" i="8"/>
  <c r="D228" i="8"/>
  <c r="D240" i="8"/>
  <c r="D244" i="8"/>
  <c r="D248" i="8"/>
  <c r="K43" i="15"/>
  <c r="I43" i="15"/>
  <c r="H43" i="15"/>
  <c r="V69" i="13"/>
  <c r="Q17" i="14"/>
  <c r="T17" i="14"/>
  <c r="S17" i="14"/>
  <c r="R17" i="14"/>
  <c r="T48" i="14"/>
  <c r="S48" i="14"/>
  <c r="R48" i="14"/>
  <c r="Q48" i="14"/>
  <c r="X36" i="12"/>
  <c r="K14" i="12"/>
  <c r="J14" i="12"/>
  <c r="I14" i="12"/>
  <c r="H14" i="12"/>
  <c r="N7" i="15"/>
  <c r="E40" i="16"/>
  <c r="AC24" i="12"/>
  <c r="AB24" i="12"/>
  <c r="AA24" i="12"/>
  <c r="Z24" i="12"/>
  <c r="K48" i="12"/>
  <c r="J48" i="12"/>
  <c r="I48" i="12"/>
  <c r="H48" i="12"/>
  <c r="K33" i="15"/>
  <c r="I33" i="15"/>
  <c r="H33" i="15"/>
  <c r="T35" i="12"/>
  <c r="S35" i="12"/>
  <c r="R35" i="12"/>
  <c r="Q35" i="12"/>
  <c r="AC58" i="12"/>
  <c r="AB58" i="12"/>
  <c r="AA58" i="12"/>
  <c r="Z58" i="12"/>
  <c r="R12" i="14"/>
  <c r="Q12" i="14"/>
  <c r="P37" i="14"/>
  <c r="T12" i="14"/>
  <c r="S12" i="14"/>
  <c r="W36" i="13"/>
  <c r="K14" i="14"/>
  <c r="J14" i="14"/>
  <c r="I14" i="14"/>
  <c r="H14" i="14"/>
  <c r="AF16" i="15"/>
  <c r="AC15" i="14"/>
  <c r="AB15" i="14"/>
  <c r="AE15" i="14"/>
  <c r="AG15" i="14"/>
  <c r="AD15" i="14"/>
  <c r="AA15" i="14"/>
  <c r="Z70" i="14"/>
  <c r="AF45" i="14"/>
  <c r="AE45" i="14"/>
  <c r="AD45" i="14"/>
  <c r="AA45" i="14"/>
  <c r="AG45" i="14" s="1"/>
  <c r="AC45" i="14"/>
  <c r="AB45" i="14"/>
  <c r="AE67" i="14"/>
  <c r="AD67" i="14"/>
  <c r="AC67" i="14"/>
  <c r="AB67" i="14"/>
  <c r="AF67" i="14"/>
  <c r="AA67" i="14"/>
  <c r="AG67" i="14" s="1"/>
  <c r="T19" i="15"/>
  <c r="R19" i="15"/>
  <c r="Q19" i="15"/>
  <c r="I15" i="16"/>
  <c r="H15" i="16"/>
  <c r="K15" i="16"/>
  <c r="T8" i="12"/>
  <c r="S8" i="12"/>
  <c r="R8" i="12"/>
  <c r="Q8" i="12"/>
  <c r="AC11" i="12"/>
  <c r="Y36" i="12"/>
  <c r="AB11" i="12"/>
  <c r="AA11" i="12"/>
  <c r="Z11" i="12"/>
  <c r="T22" i="12"/>
  <c r="S22" i="12"/>
  <c r="R22" i="12"/>
  <c r="Q22" i="12"/>
  <c r="K33" i="12"/>
  <c r="J33" i="12"/>
  <c r="I33" i="12"/>
  <c r="H33" i="12"/>
  <c r="AC45" i="12"/>
  <c r="AB45" i="12"/>
  <c r="AA45" i="12"/>
  <c r="Z45" i="12"/>
  <c r="T56" i="12"/>
  <c r="S56" i="12"/>
  <c r="R56" i="12"/>
  <c r="Q56" i="12"/>
  <c r="K67" i="12"/>
  <c r="J67" i="12"/>
  <c r="I67" i="12"/>
  <c r="H67" i="12"/>
  <c r="R7" i="13"/>
  <c r="Q7" i="13"/>
  <c r="P7" i="13"/>
  <c r="O7" i="13"/>
  <c r="J13" i="13"/>
  <c r="I13" i="13"/>
  <c r="H13" i="13"/>
  <c r="G13" i="13"/>
  <c r="R15" i="13"/>
  <c r="Q15" i="13"/>
  <c r="P15" i="13"/>
  <c r="O15" i="13"/>
  <c r="J21" i="13"/>
  <c r="I21" i="13"/>
  <c r="H21" i="13"/>
  <c r="G21" i="13"/>
  <c r="R23" i="13"/>
  <c r="Q23" i="13"/>
  <c r="P23" i="13"/>
  <c r="O23" i="13"/>
  <c r="P52" i="13"/>
  <c r="O52" i="13"/>
  <c r="R52" i="13"/>
  <c r="Q52" i="13"/>
  <c r="AB59" i="13"/>
  <c r="AA59" i="13"/>
  <c r="AD59" i="13"/>
  <c r="AC59" i="13"/>
  <c r="Z59" i="13"/>
  <c r="Y59" i="13"/>
  <c r="T22" i="14"/>
  <c r="S22" i="14"/>
  <c r="R22" i="14"/>
  <c r="Q22" i="14"/>
  <c r="AE25" i="14"/>
  <c r="AD25" i="14"/>
  <c r="AG25" i="14"/>
  <c r="AC25" i="14"/>
  <c r="AB25" i="14"/>
  <c r="AA25" i="14"/>
  <c r="D40" i="15"/>
  <c r="AD54" i="15"/>
  <c r="AC54" i="15"/>
  <c r="AB54" i="15"/>
  <c r="AA54" i="15"/>
  <c r="AG54" i="15" s="1"/>
  <c r="AF54" i="15"/>
  <c r="F40" i="16"/>
  <c r="T16" i="17"/>
  <c r="Q16" i="17"/>
  <c r="R16" i="17"/>
  <c r="G38" i="18"/>
  <c r="K13" i="18"/>
  <c r="H13" i="18"/>
  <c r="I13" i="18"/>
  <c r="AC16" i="12"/>
  <c r="AB16" i="12"/>
  <c r="AA16" i="12"/>
  <c r="Z16" i="12"/>
  <c r="T27" i="12"/>
  <c r="S27" i="12"/>
  <c r="R27" i="12"/>
  <c r="Q27" i="12"/>
  <c r="K40" i="12"/>
  <c r="J40" i="12"/>
  <c r="I40" i="12"/>
  <c r="H40" i="12"/>
  <c r="AC50" i="12"/>
  <c r="AB50" i="12"/>
  <c r="AA50" i="12"/>
  <c r="Z50" i="12"/>
  <c r="T61" i="12"/>
  <c r="S61" i="12"/>
  <c r="R61" i="12"/>
  <c r="Q61" i="12"/>
  <c r="H56" i="13"/>
  <c r="G56" i="13"/>
  <c r="J56" i="13"/>
  <c r="I56" i="13"/>
  <c r="K21" i="14"/>
  <c r="J21" i="14"/>
  <c r="I21" i="14"/>
  <c r="H21" i="14"/>
  <c r="AB22" i="14"/>
  <c r="AA22" i="14"/>
  <c r="AD22" i="14"/>
  <c r="AG22" i="14"/>
  <c r="AE22" i="14"/>
  <c r="AC22" i="14"/>
  <c r="T57" i="14"/>
  <c r="S57" i="14"/>
  <c r="R57" i="14"/>
  <c r="Q57" i="14"/>
  <c r="K20" i="15"/>
  <c r="H20" i="15"/>
  <c r="I20" i="15"/>
  <c r="AF25" i="15"/>
  <c r="E40" i="15"/>
  <c r="K52" i="15"/>
  <c r="J52" i="15"/>
  <c r="I52" i="15"/>
  <c r="H52" i="15"/>
  <c r="F7" i="16"/>
  <c r="AF32" i="16"/>
  <c r="K25" i="17"/>
  <c r="I25" i="17"/>
  <c r="H25" i="17"/>
  <c r="T14" i="12"/>
  <c r="S14" i="12"/>
  <c r="R14" i="12"/>
  <c r="Q14" i="12"/>
  <c r="K25" i="12"/>
  <c r="J25" i="12"/>
  <c r="I25" i="12"/>
  <c r="H25" i="12"/>
  <c r="AC35" i="12"/>
  <c r="AB35" i="12"/>
  <c r="AA35" i="12"/>
  <c r="Z35" i="12"/>
  <c r="T48" i="12"/>
  <c r="S48" i="12"/>
  <c r="R48" i="12"/>
  <c r="Q48" i="12"/>
  <c r="K59" i="12"/>
  <c r="J59" i="12"/>
  <c r="I59" i="12"/>
  <c r="H59" i="12"/>
  <c r="F36" i="13"/>
  <c r="J11" i="13"/>
  <c r="I11" i="13"/>
  <c r="H11" i="13"/>
  <c r="G11" i="13"/>
  <c r="R13" i="13"/>
  <c r="Q13" i="13"/>
  <c r="P13" i="13"/>
  <c r="O13" i="13"/>
  <c r="J19" i="13"/>
  <c r="I19" i="13"/>
  <c r="H19" i="13"/>
  <c r="G19" i="13"/>
  <c r="R21" i="13"/>
  <c r="Q21" i="13"/>
  <c r="P21" i="13"/>
  <c r="O21" i="13"/>
  <c r="J27" i="13"/>
  <c r="I27" i="13"/>
  <c r="H27" i="13"/>
  <c r="G27" i="13"/>
  <c r="AB43" i="13"/>
  <c r="AA43" i="13"/>
  <c r="AD43" i="13"/>
  <c r="AC43" i="13"/>
  <c r="Z43" i="13"/>
  <c r="Y43" i="13"/>
  <c r="K9" i="15"/>
  <c r="I9" i="15"/>
  <c r="H9" i="15"/>
  <c r="AF41" i="15"/>
  <c r="AD41" i="15"/>
  <c r="AA41" i="15"/>
  <c r="AG41" i="15" s="1"/>
  <c r="Z40" i="15"/>
  <c r="AE41" i="15" s="1"/>
  <c r="AC41" i="15"/>
  <c r="AB41" i="15"/>
  <c r="T44" i="15"/>
  <c r="R44" i="15"/>
  <c r="Q44" i="15"/>
  <c r="P69" i="15"/>
  <c r="AE63" i="15"/>
  <c r="AD63" i="15"/>
  <c r="AC63" i="15"/>
  <c r="AB63" i="15"/>
  <c r="AF63" i="15"/>
  <c r="AA63" i="15"/>
  <c r="AG63" i="15" s="1"/>
  <c r="K43" i="16"/>
  <c r="I43" i="16"/>
  <c r="H43" i="16"/>
  <c r="AC8" i="12"/>
  <c r="AB8" i="12"/>
  <c r="AA8" i="12"/>
  <c r="Z8" i="12"/>
  <c r="T19" i="12"/>
  <c r="S19" i="12"/>
  <c r="R19" i="12"/>
  <c r="Q19" i="12"/>
  <c r="K30" i="12"/>
  <c r="J30" i="12"/>
  <c r="I30" i="12"/>
  <c r="H30" i="12"/>
  <c r="AC42" i="12"/>
  <c r="AB42" i="12"/>
  <c r="AA42" i="12"/>
  <c r="Z42" i="12"/>
  <c r="C69" i="12"/>
  <c r="T53" i="12"/>
  <c r="S53" i="12"/>
  <c r="R53" i="12"/>
  <c r="Q53" i="12"/>
  <c r="K64" i="12"/>
  <c r="J64" i="12"/>
  <c r="I64" i="12"/>
  <c r="H64" i="12"/>
  <c r="AA29" i="13"/>
  <c r="AD29" i="13"/>
  <c r="AC29" i="13"/>
  <c r="AB29" i="13"/>
  <c r="Z29" i="13"/>
  <c r="Y29" i="13"/>
  <c r="H40" i="13"/>
  <c r="G40" i="13"/>
  <c r="J40" i="13"/>
  <c r="I40" i="13"/>
  <c r="P58" i="13"/>
  <c r="O58" i="13"/>
  <c r="R58" i="13"/>
  <c r="Q58" i="13"/>
  <c r="AB65" i="13"/>
  <c r="AA65" i="13"/>
  <c r="AD65" i="13"/>
  <c r="AC65" i="13"/>
  <c r="Z65" i="13"/>
  <c r="Y65" i="13"/>
  <c r="AF11" i="14"/>
  <c r="T30" i="14"/>
  <c r="S30" i="14"/>
  <c r="Q30" i="14"/>
  <c r="R30" i="14"/>
  <c r="K58" i="14"/>
  <c r="H58" i="14"/>
  <c r="J58" i="14"/>
  <c r="I58" i="14"/>
  <c r="AD20" i="15"/>
  <c r="AC20" i="15"/>
  <c r="AB20" i="15"/>
  <c r="AA20" i="15"/>
  <c r="AG20" i="15"/>
  <c r="U69" i="15"/>
  <c r="V69" i="16"/>
  <c r="T59" i="16"/>
  <c r="R59" i="16"/>
  <c r="Q59" i="16"/>
  <c r="K17" i="12"/>
  <c r="J17" i="12"/>
  <c r="I17" i="12"/>
  <c r="H17" i="12"/>
  <c r="AC27" i="12"/>
  <c r="AB27" i="12"/>
  <c r="AA27" i="12"/>
  <c r="Z27" i="12"/>
  <c r="T40" i="12"/>
  <c r="S40" i="12"/>
  <c r="R40" i="12"/>
  <c r="Q40" i="12"/>
  <c r="D69" i="12"/>
  <c r="K51" i="12"/>
  <c r="J51" i="12"/>
  <c r="I51" i="12"/>
  <c r="H51" i="12"/>
  <c r="AC61" i="12"/>
  <c r="AB61" i="12"/>
  <c r="AA61" i="12"/>
  <c r="Z61" i="12"/>
  <c r="J9" i="13"/>
  <c r="I9" i="13"/>
  <c r="H9" i="13"/>
  <c r="G9" i="13"/>
  <c r="R11" i="13"/>
  <c r="Q11" i="13"/>
  <c r="N36" i="13"/>
  <c r="P11" i="13"/>
  <c r="O11" i="13"/>
  <c r="J17" i="13"/>
  <c r="I17" i="13"/>
  <c r="H17" i="13"/>
  <c r="G17" i="13"/>
  <c r="R19" i="13"/>
  <c r="Q19" i="13"/>
  <c r="P19" i="13"/>
  <c r="O19" i="13"/>
  <c r="J25" i="13"/>
  <c r="I25" i="13"/>
  <c r="H25" i="13"/>
  <c r="G25" i="13"/>
  <c r="R27" i="13"/>
  <c r="Q27" i="13"/>
  <c r="P27" i="13"/>
  <c r="O27" i="13"/>
  <c r="AB31" i="13"/>
  <c r="AA31" i="13"/>
  <c r="AD31" i="13"/>
  <c r="AC31" i="13"/>
  <c r="Z31" i="13"/>
  <c r="Y31" i="13"/>
  <c r="H66" i="13"/>
  <c r="G66" i="13"/>
  <c r="J66" i="13"/>
  <c r="I66" i="13"/>
  <c r="AF21" i="14"/>
  <c r="R28" i="14"/>
  <c r="Q28" i="14"/>
  <c r="T28" i="14"/>
  <c r="S28" i="14"/>
  <c r="AF34" i="14"/>
  <c r="AF69" i="14"/>
  <c r="AE69" i="14"/>
  <c r="AD69" i="14"/>
  <c r="AA69" i="14"/>
  <c r="AG69" i="14" s="1"/>
  <c r="AC69" i="14"/>
  <c r="AB69" i="14"/>
  <c r="K18" i="15"/>
  <c r="I18" i="15"/>
  <c r="H18" i="15"/>
  <c r="T53" i="15"/>
  <c r="R53" i="15"/>
  <c r="Q53" i="15"/>
  <c r="K67" i="15"/>
  <c r="I67" i="15"/>
  <c r="H67" i="15"/>
  <c r="AF17" i="16"/>
  <c r="N37" i="17"/>
  <c r="T11" i="12"/>
  <c r="P36" i="12"/>
  <c r="S11" i="12"/>
  <c r="R11" i="12"/>
  <c r="Q11" i="12"/>
  <c r="K22" i="12"/>
  <c r="J22" i="12"/>
  <c r="I22" i="12"/>
  <c r="H22" i="12"/>
  <c r="AC32" i="12"/>
  <c r="AB32" i="12"/>
  <c r="AA32" i="12"/>
  <c r="Z32" i="12"/>
  <c r="T45" i="12"/>
  <c r="S45" i="12"/>
  <c r="R45" i="12"/>
  <c r="Q45" i="12"/>
  <c r="K56" i="12"/>
  <c r="J56" i="12"/>
  <c r="I56" i="12"/>
  <c r="H56" i="12"/>
  <c r="AC66" i="12"/>
  <c r="AB66" i="12"/>
  <c r="AA66" i="12"/>
  <c r="Z66" i="12"/>
  <c r="G30" i="13"/>
  <c r="J30" i="13"/>
  <c r="I30" i="13"/>
  <c r="H30" i="13"/>
  <c r="P42" i="13"/>
  <c r="O42" i="13"/>
  <c r="R42" i="13"/>
  <c r="Q42" i="13"/>
  <c r="K69" i="13"/>
  <c r="AB49" i="13"/>
  <c r="AA49" i="13"/>
  <c r="AD49" i="13"/>
  <c r="AC49" i="13"/>
  <c r="Z49" i="13"/>
  <c r="Y49" i="13"/>
  <c r="AD8" i="14"/>
  <c r="AC8" i="14"/>
  <c r="AG8" i="14"/>
  <c r="AE8" i="14"/>
  <c r="AB8" i="14"/>
  <c r="AA8" i="14"/>
  <c r="E37" i="14"/>
  <c r="AF18" i="14"/>
  <c r="AF23" i="14"/>
  <c r="D70" i="14"/>
  <c r="AD58" i="14"/>
  <c r="AC58" i="14"/>
  <c r="AB58" i="14"/>
  <c r="AA58" i="14"/>
  <c r="AG58" i="14" s="1"/>
  <c r="AF58" i="14"/>
  <c r="AE58" i="14"/>
  <c r="T10" i="15"/>
  <c r="R10" i="15"/>
  <c r="Q10" i="15"/>
  <c r="AD29" i="15"/>
  <c r="AC29" i="15"/>
  <c r="AB29" i="15"/>
  <c r="AG29" i="15"/>
  <c r="AA29" i="15"/>
  <c r="K61" i="16"/>
  <c r="H61" i="16"/>
  <c r="I61" i="16"/>
  <c r="O37" i="17"/>
  <c r="V9" i="18"/>
  <c r="K9" i="12"/>
  <c r="J9" i="12"/>
  <c r="I9" i="12"/>
  <c r="H9" i="12"/>
  <c r="AC19" i="12"/>
  <c r="AB19" i="12"/>
  <c r="AA19" i="12"/>
  <c r="Z19" i="12"/>
  <c r="T30" i="12"/>
  <c r="S30" i="12"/>
  <c r="R30" i="12"/>
  <c r="Q30" i="12"/>
  <c r="K43" i="12"/>
  <c r="J43" i="12"/>
  <c r="I43" i="12"/>
  <c r="H43" i="12"/>
  <c r="L69" i="12"/>
  <c r="AC53" i="12"/>
  <c r="AB53" i="12"/>
  <c r="AA53" i="12"/>
  <c r="Z53" i="12"/>
  <c r="T64" i="12"/>
  <c r="S64" i="12"/>
  <c r="R64" i="12"/>
  <c r="Q64" i="12"/>
  <c r="J7" i="13"/>
  <c r="I7" i="13"/>
  <c r="H7" i="13"/>
  <c r="G7" i="13"/>
  <c r="R9" i="13"/>
  <c r="Q9" i="13"/>
  <c r="P9" i="13"/>
  <c r="O9" i="13"/>
  <c r="V36" i="13"/>
  <c r="J15" i="13"/>
  <c r="I15" i="13"/>
  <c r="H15" i="13"/>
  <c r="G15" i="13"/>
  <c r="R17" i="13"/>
  <c r="Q17" i="13"/>
  <c r="P17" i="13"/>
  <c r="O17" i="13"/>
  <c r="J23" i="13"/>
  <c r="I23" i="13"/>
  <c r="H23" i="13"/>
  <c r="G23" i="13"/>
  <c r="R25" i="13"/>
  <c r="Q25" i="13"/>
  <c r="P25" i="13"/>
  <c r="O25" i="13"/>
  <c r="U69" i="13"/>
  <c r="H50" i="13"/>
  <c r="G50" i="13"/>
  <c r="J50" i="13"/>
  <c r="I50" i="13"/>
  <c r="P68" i="13"/>
  <c r="O68" i="13"/>
  <c r="R68" i="13"/>
  <c r="Q68" i="13"/>
  <c r="F37" i="14"/>
  <c r="T15" i="14"/>
  <c r="S15" i="14"/>
  <c r="R15" i="14"/>
  <c r="Q15" i="14"/>
  <c r="I35" i="14"/>
  <c r="H35" i="14"/>
  <c r="K35" i="14"/>
  <c r="J35" i="14"/>
  <c r="U70" i="14"/>
  <c r="T59" i="14"/>
  <c r="Q59" i="14"/>
  <c r="S59" i="14"/>
  <c r="R59" i="14"/>
  <c r="K54" i="15"/>
  <c r="H54" i="15"/>
  <c r="J54" i="15"/>
  <c r="I54" i="15"/>
  <c r="AD9" i="18"/>
  <c r="T9" i="12"/>
  <c r="S9" i="12"/>
  <c r="R9" i="12"/>
  <c r="Q9" i="12"/>
  <c r="K12" i="12"/>
  <c r="J12" i="12"/>
  <c r="I12" i="12"/>
  <c r="H12" i="12"/>
  <c r="AC14" i="12"/>
  <c r="AB14" i="12"/>
  <c r="AA14" i="12"/>
  <c r="Z14" i="12"/>
  <c r="T17" i="12"/>
  <c r="S17" i="12"/>
  <c r="R17" i="12"/>
  <c r="Q17" i="12"/>
  <c r="K20" i="12"/>
  <c r="J20" i="12"/>
  <c r="I20" i="12"/>
  <c r="H20" i="12"/>
  <c r="AC22" i="12"/>
  <c r="AB22" i="12"/>
  <c r="AA22" i="12"/>
  <c r="Z22" i="12"/>
  <c r="T25" i="12"/>
  <c r="S25" i="12"/>
  <c r="R25" i="12"/>
  <c r="Q25" i="12"/>
  <c r="K28" i="12"/>
  <c r="J28" i="12"/>
  <c r="I28" i="12"/>
  <c r="H28" i="12"/>
  <c r="AC30" i="12"/>
  <c r="AB30" i="12"/>
  <c r="AA30" i="12"/>
  <c r="Z30" i="12"/>
  <c r="T33" i="12"/>
  <c r="S33" i="12"/>
  <c r="R33" i="12"/>
  <c r="Q33" i="12"/>
  <c r="AC40" i="12"/>
  <c r="AB40" i="12"/>
  <c r="AA40" i="12"/>
  <c r="Z40" i="12"/>
  <c r="T43" i="12"/>
  <c r="S43" i="12"/>
  <c r="R43" i="12"/>
  <c r="Q43" i="12"/>
  <c r="E69" i="12"/>
  <c r="M69" i="12"/>
  <c r="U69" i="12"/>
  <c r="K46" i="12"/>
  <c r="J46" i="12"/>
  <c r="I46" i="12"/>
  <c r="H46" i="12"/>
  <c r="AC48" i="12"/>
  <c r="AB48" i="12"/>
  <c r="AA48" i="12"/>
  <c r="Z48" i="12"/>
  <c r="T51" i="12"/>
  <c r="S51" i="12"/>
  <c r="R51" i="12"/>
  <c r="Q51" i="12"/>
  <c r="K54" i="12"/>
  <c r="J54" i="12"/>
  <c r="I54" i="12"/>
  <c r="H54" i="12"/>
  <c r="AC56" i="12"/>
  <c r="AB56" i="12"/>
  <c r="AA56" i="12"/>
  <c r="Z56" i="12"/>
  <c r="T59" i="12"/>
  <c r="S59" i="12"/>
  <c r="R59" i="12"/>
  <c r="Q59" i="12"/>
  <c r="K62" i="12"/>
  <c r="J62" i="12"/>
  <c r="I62" i="12"/>
  <c r="H62" i="12"/>
  <c r="AC64" i="12"/>
  <c r="AB64" i="12"/>
  <c r="AA64" i="12"/>
  <c r="Z64" i="12"/>
  <c r="T67" i="12"/>
  <c r="S67" i="12"/>
  <c r="R67" i="12"/>
  <c r="Q67" i="12"/>
  <c r="AC7" i="13"/>
  <c r="AB7" i="13"/>
  <c r="AA7" i="13"/>
  <c r="Z7" i="13"/>
  <c r="Y7" i="13"/>
  <c r="AD7" i="13"/>
  <c r="AC9" i="13"/>
  <c r="AB9" i="13"/>
  <c r="AA9" i="13"/>
  <c r="Z9" i="13"/>
  <c r="Y9" i="13"/>
  <c r="AD9" i="13"/>
  <c r="X36" i="13"/>
  <c r="AC11" i="13"/>
  <c r="AB11" i="13"/>
  <c r="AA11" i="13"/>
  <c r="Z11" i="13"/>
  <c r="Y11" i="13"/>
  <c r="AD11" i="13"/>
  <c r="AC13" i="13"/>
  <c r="AB13" i="13"/>
  <c r="AA13" i="13"/>
  <c r="Z13" i="13"/>
  <c r="Y13" i="13"/>
  <c r="AD13" i="13"/>
  <c r="AC15" i="13"/>
  <c r="AB15" i="13"/>
  <c r="AA15" i="13"/>
  <c r="Z15" i="13"/>
  <c r="Y15" i="13"/>
  <c r="AD15" i="13"/>
  <c r="AC17" i="13"/>
  <c r="AB17" i="13"/>
  <c r="AA17" i="13"/>
  <c r="Z17" i="13"/>
  <c r="Y17" i="13"/>
  <c r="AD17" i="13"/>
  <c r="AC19" i="13"/>
  <c r="AB19" i="13"/>
  <c r="AA19" i="13"/>
  <c r="Z19" i="13"/>
  <c r="Y19" i="13"/>
  <c r="AD19" i="13"/>
  <c r="AC21" i="13"/>
  <c r="AB21" i="13"/>
  <c r="AA21" i="13"/>
  <c r="Z21" i="13"/>
  <c r="Y21" i="13"/>
  <c r="AD21" i="13"/>
  <c r="AC23" i="13"/>
  <c r="AB23" i="13"/>
  <c r="AA23" i="13"/>
  <c r="Z23" i="13"/>
  <c r="Y23" i="13"/>
  <c r="AD23" i="13"/>
  <c r="AC25" i="13"/>
  <c r="AB25" i="13"/>
  <c r="AA25" i="13"/>
  <c r="Z25" i="13"/>
  <c r="Y25" i="13"/>
  <c r="AD25" i="13"/>
  <c r="AC27" i="13"/>
  <c r="AB27" i="13"/>
  <c r="AA27" i="13"/>
  <c r="Z27" i="13"/>
  <c r="Y27" i="13"/>
  <c r="AD27" i="13"/>
  <c r="H34" i="13"/>
  <c r="G34" i="13"/>
  <c r="J34" i="13"/>
  <c r="I34" i="13"/>
  <c r="L69" i="13"/>
  <c r="H46" i="13"/>
  <c r="G46" i="13"/>
  <c r="J46" i="13"/>
  <c r="I46" i="13"/>
  <c r="P48" i="13"/>
  <c r="O48" i="13"/>
  <c r="R48" i="13"/>
  <c r="Q48" i="13"/>
  <c r="AB55" i="13"/>
  <c r="AA55" i="13"/>
  <c r="AD55" i="13"/>
  <c r="AC55" i="13"/>
  <c r="Z55" i="13"/>
  <c r="Y55" i="13"/>
  <c r="H62" i="13"/>
  <c r="G62" i="13"/>
  <c r="J62" i="13"/>
  <c r="I62" i="13"/>
  <c r="P64" i="13"/>
  <c r="O64" i="13"/>
  <c r="R64" i="13"/>
  <c r="Q64" i="13"/>
  <c r="AG11" i="14"/>
  <c r="AA11" i="14"/>
  <c r="AE11" i="14"/>
  <c r="AD11" i="14"/>
  <c r="AC11" i="14"/>
  <c r="AB11" i="14"/>
  <c r="J12" i="14"/>
  <c r="I12" i="14"/>
  <c r="G37" i="14"/>
  <c r="K12" i="14"/>
  <c r="H12" i="14"/>
  <c r="U37" i="14"/>
  <c r="I19" i="14"/>
  <c r="H19" i="14"/>
  <c r="K19" i="14"/>
  <c r="J19" i="14"/>
  <c r="H24" i="14"/>
  <c r="K24" i="14"/>
  <c r="J24" i="14"/>
  <c r="I24" i="14"/>
  <c r="AF31" i="14"/>
  <c r="K32" i="14"/>
  <c r="H32" i="14"/>
  <c r="J32" i="14"/>
  <c r="I32" i="14"/>
  <c r="AG35" i="14"/>
  <c r="AD35" i="14"/>
  <c r="AA35" i="14"/>
  <c r="AE35" i="14"/>
  <c r="AC35" i="14"/>
  <c r="AB35" i="14"/>
  <c r="AE43" i="14"/>
  <c r="AD43" i="14"/>
  <c r="AC43" i="14"/>
  <c r="AB43" i="14"/>
  <c r="AF43" i="14"/>
  <c r="AA43" i="14"/>
  <c r="AG43" i="14" s="1"/>
  <c r="E70" i="14"/>
  <c r="K47" i="14"/>
  <c r="J47" i="14"/>
  <c r="I47" i="14"/>
  <c r="H47" i="14"/>
  <c r="K56" i="14"/>
  <c r="J56" i="14"/>
  <c r="I56" i="14"/>
  <c r="H56" i="14"/>
  <c r="U7" i="15"/>
  <c r="N36" i="15"/>
  <c r="T13" i="15"/>
  <c r="Q13" i="15"/>
  <c r="R13" i="15"/>
  <c r="AF19" i="15"/>
  <c r="AG23" i="15"/>
  <c r="AD23" i="15"/>
  <c r="AA23" i="15"/>
  <c r="AC23" i="15"/>
  <c r="AB23" i="15"/>
  <c r="T26" i="15"/>
  <c r="R26" i="15"/>
  <c r="Q26" i="15"/>
  <c r="AF32" i="15"/>
  <c r="T35" i="15"/>
  <c r="R35" i="15"/>
  <c r="Q35" i="15"/>
  <c r="W69" i="15"/>
  <c r="T47" i="15"/>
  <c r="Q47" i="15"/>
  <c r="R47" i="15"/>
  <c r="AF57" i="15"/>
  <c r="AE57" i="15"/>
  <c r="AD57" i="15"/>
  <c r="AA57" i="15"/>
  <c r="AG57" i="15" s="1"/>
  <c r="AC57" i="15"/>
  <c r="AB57" i="15"/>
  <c r="T60" i="15"/>
  <c r="R60" i="15"/>
  <c r="Q60" i="15"/>
  <c r="C36" i="16"/>
  <c r="K33" i="16"/>
  <c r="I33" i="16"/>
  <c r="H33" i="16"/>
  <c r="U40" i="16"/>
  <c r="AF48" i="16"/>
  <c r="AD48" i="16"/>
  <c r="AA48" i="16"/>
  <c r="AG48" i="16" s="1"/>
  <c r="AC48" i="16"/>
  <c r="AB48" i="16"/>
  <c r="AC14" i="17"/>
  <c r="AA14" i="17"/>
  <c r="Z14" i="17"/>
  <c r="K17" i="17"/>
  <c r="I17" i="17"/>
  <c r="H17" i="17"/>
  <c r="T43" i="17"/>
  <c r="R43" i="17"/>
  <c r="Q43" i="17"/>
  <c r="O38" i="18"/>
  <c r="AB8" i="19"/>
  <c r="AA8" i="19"/>
  <c r="K15" i="21"/>
  <c r="I15" i="21"/>
  <c r="H15" i="21"/>
  <c r="J7" i="12"/>
  <c r="I7" i="12"/>
  <c r="H7" i="12"/>
  <c r="K7" i="12"/>
  <c r="AC9" i="12"/>
  <c r="AB9" i="12"/>
  <c r="AA9" i="12"/>
  <c r="Z9" i="12"/>
  <c r="C36" i="12"/>
  <c r="T12" i="12"/>
  <c r="S12" i="12"/>
  <c r="R12" i="12"/>
  <c r="Q12" i="12"/>
  <c r="K15" i="12"/>
  <c r="J15" i="12"/>
  <c r="I15" i="12"/>
  <c r="H15" i="12"/>
  <c r="AC17" i="12"/>
  <c r="AB17" i="12"/>
  <c r="AA17" i="12"/>
  <c r="Z17" i="12"/>
  <c r="T20" i="12"/>
  <c r="S20" i="12"/>
  <c r="R20" i="12"/>
  <c r="Q20" i="12"/>
  <c r="K23" i="12"/>
  <c r="J23" i="12"/>
  <c r="I23" i="12"/>
  <c r="H23" i="12"/>
  <c r="AC25" i="12"/>
  <c r="AB25" i="12"/>
  <c r="AA25" i="12"/>
  <c r="Z25" i="12"/>
  <c r="T28" i="12"/>
  <c r="S28" i="12"/>
  <c r="R28" i="12"/>
  <c r="Q28" i="12"/>
  <c r="K31" i="12"/>
  <c r="J31" i="12"/>
  <c r="I31" i="12"/>
  <c r="H31" i="12"/>
  <c r="AC33" i="12"/>
  <c r="AB33" i="12"/>
  <c r="AA33" i="12"/>
  <c r="Z33" i="12"/>
  <c r="K41" i="12"/>
  <c r="J41" i="12"/>
  <c r="I41" i="12"/>
  <c r="H41" i="12"/>
  <c r="AC43" i="12"/>
  <c r="AB43" i="12"/>
  <c r="AA43" i="12"/>
  <c r="Z43" i="12"/>
  <c r="F69" i="12"/>
  <c r="N69" i="12"/>
  <c r="V69" i="12"/>
  <c r="T46" i="12"/>
  <c r="S46" i="12"/>
  <c r="R46" i="12"/>
  <c r="Q46" i="12"/>
  <c r="K49" i="12"/>
  <c r="J49" i="12"/>
  <c r="I49" i="12"/>
  <c r="H49" i="12"/>
  <c r="AC51" i="12"/>
  <c r="AB51" i="12"/>
  <c r="AA51" i="12"/>
  <c r="Z51" i="12"/>
  <c r="T54" i="12"/>
  <c r="S54" i="12"/>
  <c r="R54" i="12"/>
  <c r="Q54" i="12"/>
  <c r="K57" i="12"/>
  <c r="J57" i="12"/>
  <c r="I57" i="12"/>
  <c r="H57" i="12"/>
  <c r="AC59" i="12"/>
  <c r="AB59" i="12"/>
  <c r="AA59" i="12"/>
  <c r="Z59" i="12"/>
  <c r="T62" i="12"/>
  <c r="S62" i="12"/>
  <c r="R62" i="12"/>
  <c r="Q62" i="12"/>
  <c r="K65" i="12"/>
  <c r="J65" i="12"/>
  <c r="I65" i="12"/>
  <c r="H65" i="12"/>
  <c r="AC67" i="12"/>
  <c r="AB67" i="12"/>
  <c r="AA67" i="12"/>
  <c r="Z67" i="12"/>
  <c r="AB33" i="13"/>
  <c r="AA33" i="13"/>
  <c r="AD33" i="13"/>
  <c r="AC33" i="13"/>
  <c r="Z33" i="13"/>
  <c r="Y33" i="13"/>
  <c r="M69" i="13"/>
  <c r="AB45" i="13"/>
  <c r="AA45" i="13"/>
  <c r="AD45" i="13"/>
  <c r="AC45" i="13"/>
  <c r="Z45" i="13"/>
  <c r="Y45" i="13"/>
  <c r="H52" i="13"/>
  <c r="G52" i="13"/>
  <c r="J52" i="13"/>
  <c r="I52" i="13"/>
  <c r="P54" i="13"/>
  <c r="O54" i="13"/>
  <c r="R54" i="13"/>
  <c r="Q54" i="13"/>
  <c r="AB61" i="13"/>
  <c r="AA61" i="13"/>
  <c r="AD61" i="13"/>
  <c r="AC61" i="13"/>
  <c r="Z61" i="13"/>
  <c r="Y61" i="13"/>
  <c r="H68" i="13"/>
  <c r="G68" i="13"/>
  <c r="J68" i="13"/>
  <c r="I68" i="13"/>
  <c r="AE9" i="14"/>
  <c r="AD9" i="14"/>
  <c r="AG9" i="14"/>
  <c r="AC9" i="14"/>
  <c r="AB9" i="14"/>
  <c r="AA9" i="14"/>
  <c r="V37" i="14"/>
  <c r="AF12" i="14"/>
  <c r="S13" i="14"/>
  <c r="R13" i="14"/>
  <c r="T13" i="14"/>
  <c r="Q13" i="14"/>
  <c r="AD16" i="14"/>
  <c r="AC16" i="14"/>
  <c r="AG16" i="14"/>
  <c r="AE16" i="14"/>
  <c r="AB16" i="14"/>
  <c r="AA16" i="14"/>
  <c r="AF19" i="14"/>
  <c r="R20" i="14"/>
  <c r="Q20" i="14"/>
  <c r="T20" i="14"/>
  <c r="S20" i="14"/>
  <c r="K22" i="14"/>
  <c r="J22" i="14"/>
  <c r="I22" i="14"/>
  <c r="H22" i="14"/>
  <c r="AC23" i="14"/>
  <c r="AB23" i="14"/>
  <c r="AE23" i="14"/>
  <c r="AG23" i="14"/>
  <c r="AD23" i="14"/>
  <c r="AA23" i="14"/>
  <c r="Q25" i="14"/>
  <c r="T25" i="14"/>
  <c r="S25" i="14"/>
  <c r="R25" i="14"/>
  <c r="AF26" i="14"/>
  <c r="AF29" i="14"/>
  <c r="K30" i="14"/>
  <c r="I30" i="14"/>
  <c r="J30" i="14"/>
  <c r="H30" i="14"/>
  <c r="AE33" i="14"/>
  <c r="AD33" i="14"/>
  <c r="AB33" i="14"/>
  <c r="AG33" i="14"/>
  <c r="AC33" i="14"/>
  <c r="AA33" i="14"/>
  <c r="T51" i="14"/>
  <c r="Q51" i="14"/>
  <c r="S51" i="14"/>
  <c r="R51" i="14"/>
  <c r="AF61" i="14"/>
  <c r="AE61" i="14"/>
  <c r="AD61" i="14"/>
  <c r="AA61" i="14"/>
  <c r="AG61" i="14" s="1"/>
  <c r="AC61" i="14"/>
  <c r="AB61" i="14"/>
  <c r="T64" i="14"/>
  <c r="S64" i="14"/>
  <c r="R64" i="14"/>
  <c r="Q64" i="14"/>
  <c r="C7" i="15"/>
  <c r="AF8" i="15"/>
  <c r="V7" i="15"/>
  <c r="AF7" i="15" s="1"/>
  <c r="T11" i="15"/>
  <c r="R11" i="15"/>
  <c r="P36" i="15"/>
  <c r="Q11" i="15"/>
  <c r="K12" i="15"/>
  <c r="H12" i="15"/>
  <c r="I12" i="15"/>
  <c r="AD12" i="15"/>
  <c r="AC12" i="15"/>
  <c r="AB12" i="15"/>
  <c r="AA12" i="15"/>
  <c r="AG12" i="15"/>
  <c r="AE12" i="15"/>
  <c r="AF17" i="15"/>
  <c r="AD21" i="15"/>
  <c r="AC21" i="15"/>
  <c r="AB21" i="15"/>
  <c r="AG21" i="15"/>
  <c r="AA21" i="15"/>
  <c r="K25" i="15"/>
  <c r="I25" i="15"/>
  <c r="H25" i="15"/>
  <c r="K34" i="15"/>
  <c r="I34" i="15"/>
  <c r="H34" i="15"/>
  <c r="L40" i="15"/>
  <c r="E69" i="15"/>
  <c r="X69" i="15"/>
  <c r="T45" i="15"/>
  <c r="R45" i="15"/>
  <c r="Q45" i="15"/>
  <c r="K46" i="15"/>
  <c r="H46" i="15"/>
  <c r="I46" i="15"/>
  <c r="AD46" i="15"/>
  <c r="AC46" i="15"/>
  <c r="AB46" i="15"/>
  <c r="AA46" i="15"/>
  <c r="AG46" i="15" s="1"/>
  <c r="AF46" i="15"/>
  <c r="AE46" i="15"/>
  <c r="AE55" i="15"/>
  <c r="AD55" i="15"/>
  <c r="AC55" i="15"/>
  <c r="AB55" i="15"/>
  <c r="AF55" i="15"/>
  <c r="AA55" i="15"/>
  <c r="AG55" i="15" s="1"/>
  <c r="K59" i="15"/>
  <c r="I59" i="15"/>
  <c r="H59" i="15"/>
  <c r="K68" i="15"/>
  <c r="I68" i="15"/>
  <c r="H68" i="15"/>
  <c r="N7" i="16"/>
  <c r="K9" i="16"/>
  <c r="I9" i="16"/>
  <c r="H9" i="16"/>
  <c r="AD61" i="16"/>
  <c r="AC61" i="16"/>
  <c r="AB61" i="16"/>
  <c r="AA61" i="16"/>
  <c r="AG61" i="16" s="1"/>
  <c r="AF61" i="16"/>
  <c r="E8" i="17"/>
  <c r="Y38" i="18"/>
  <c r="AC13" i="18"/>
  <c r="AA13" i="18"/>
  <c r="Z13" i="18"/>
  <c r="BM26" i="18"/>
  <c r="BK26" i="18"/>
  <c r="BJ26" i="18"/>
  <c r="R7" i="12"/>
  <c r="Q7" i="12"/>
  <c r="T7" i="12"/>
  <c r="S7" i="12"/>
  <c r="J10" i="12"/>
  <c r="I10" i="12"/>
  <c r="H10" i="12"/>
  <c r="K10" i="12"/>
  <c r="D36" i="12"/>
  <c r="L36" i="12"/>
  <c r="AB12" i="12"/>
  <c r="AA12" i="12"/>
  <c r="Z12" i="12"/>
  <c r="AC12" i="12"/>
  <c r="S15" i="12"/>
  <c r="R15" i="12"/>
  <c r="Q15" i="12"/>
  <c r="T15" i="12"/>
  <c r="J18" i="12"/>
  <c r="I18" i="12"/>
  <c r="H18" i="12"/>
  <c r="K18" i="12"/>
  <c r="AB20" i="12"/>
  <c r="AA20" i="12"/>
  <c r="Z20" i="12"/>
  <c r="AC20" i="12"/>
  <c r="S23" i="12"/>
  <c r="R23" i="12"/>
  <c r="Q23" i="12"/>
  <c r="T23" i="12"/>
  <c r="J26" i="12"/>
  <c r="I26" i="12"/>
  <c r="H26" i="12"/>
  <c r="K26" i="12"/>
  <c r="AB28" i="12"/>
  <c r="AA28" i="12"/>
  <c r="Z28" i="12"/>
  <c r="AC28" i="12"/>
  <c r="S31" i="12"/>
  <c r="R31" i="12"/>
  <c r="Q31" i="12"/>
  <c r="T31" i="12"/>
  <c r="J34" i="12"/>
  <c r="I34" i="12"/>
  <c r="H34" i="12"/>
  <c r="K34" i="12"/>
  <c r="S41" i="12"/>
  <c r="R41" i="12"/>
  <c r="Q41" i="12"/>
  <c r="T41" i="12"/>
  <c r="G69" i="12"/>
  <c r="J44" i="12"/>
  <c r="I44" i="12"/>
  <c r="H44" i="12"/>
  <c r="K44" i="12"/>
  <c r="O69" i="12"/>
  <c r="W69" i="12"/>
  <c r="AB46" i="12"/>
  <c r="AA46" i="12"/>
  <c r="Z46" i="12"/>
  <c r="AC46" i="12"/>
  <c r="S49" i="12"/>
  <c r="R49" i="12"/>
  <c r="Q49" i="12"/>
  <c r="T49" i="12"/>
  <c r="J52" i="12"/>
  <c r="I52" i="12"/>
  <c r="H52" i="12"/>
  <c r="K52" i="12"/>
  <c r="AB54" i="12"/>
  <c r="AA54" i="12"/>
  <c r="Z54" i="12"/>
  <c r="AC54" i="12"/>
  <c r="S57" i="12"/>
  <c r="R57" i="12"/>
  <c r="Q57" i="12"/>
  <c r="T57" i="12"/>
  <c r="J60" i="12"/>
  <c r="I60" i="12"/>
  <c r="H60" i="12"/>
  <c r="K60" i="12"/>
  <c r="AB62" i="12"/>
  <c r="AA62" i="12"/>
  <c r="Z62" i="12"/>
  <c r="AC62" i="12"/>
  <c r="S65" i="12"/>
  <c r="R65" i="12"/>
  <c r="Q65" i="12"/>
  <c r="T65" i="12"/>
  <c r="J68" i="12"/>
  <c r="I68" i="12"/>
  <c r="H68" i="12"/>
  <c r="K68" i="12"/>
  <c r="I8" i="13"/>
  <c r="H8" i="13"/>
  <c r="G8" i="13"/>
  <c r="J8" i="13"/>
  <c r="Q8" i="13"/>
  <c r="P8" i="13"/>
  <c r="O8" i="13"/>
  <c r="R8" i="13"/>
  <c r="I10" i="13"/>
  <c r="H10" i="13"/>
  <c r="G10" i="13"/>
  <c r="J10" i="13"/>
  <c r="Q10" i="13"/>
  <c r="P10" i="13"/>
  <c r="O10" i="13"/>
  <c r="R10" i="13"/>
  <c r="I12" i="13"/>
  <c r="H12" i="13"/>
  <c r="G12" i="13"/>
  <c r="J12" i="13"/>
  <c r="Q12" i="13"/>
  <c r="P12" i="13"/>
  <c r="O12" i="13"/>
  <c r="R12" i="13"/>
  <c r="I14" i="13"/>
  <c r="H14" i="13"/>
  <c r="G14" i="13"/>
  <c r="J14" i="13"/>
  <c r="Q14" i="13"/>
  <c r="P14" i="13"/>
  <c r="O14" i="13"/>
  <c r="R14" i="13"/>
  <c r="I16" i="13"/>
  <c r="H16" i="13"/>
  <c r="G16" i="13"/>
  <c r="J16" i="13"/>
  <c r="Q16" i="13"/>
  <c r="P16" i="13"/>
  <c r="O16" i="13"/>
  <c r="R16" i="13"/>
  <c r="I18" i="13"/>
  <c r="H18" i="13"/>
  <c r="G18" i="13"/>
  <c r="J18" i="13"/>
  <c r="Q18" i="13"/>
  <c r="P18" i="13"/>
  <c r="O18" i="13"/>
  <c r="R18" i="13"/>
  <c r="I20" i="13"/>
  <c r="H20" i="13"/>
  <c r="G20" i="13"/>
  <c r="J20" i="13"/>
  <c r="Q20" i="13"/>
  <c r="P20" i="13"/>
  <c r="O20" i="13"/>
  <c r="R20" i="13"/>
  <c r="I22" i="13"/>
  <c r="H22" i="13"/>
  <c r="G22" i="13"/>
  <c r="J22" i="13"/>
  <c r="Q22" i="13"/>
  <c r="P22" i="13"/>
  <c r="O22" i="13"/>
  <c r="R22" i="13"/>
  <c r="I24" i="13"/>
  <c r="H24" i="13"/>
  <c r="G24" i="13"/>
  <c r="J24" i="13"/>
  <c r="Q24" i="13"/>
  <c r="P24" i="13"/>
  <c r="O24" i="13"/>
  <c r="R24" i="13"/>
  <c r="I26" i="13"/>
  <c r="H26" i="13"/>
  <c r="G26" i="13"/>
  <c r="J26" i="13"/>
  <c r="Q26" i="13"/>
  <c r="P26" i="13"/>
  <c r="O26" i="13"/>
  <c r="R26" i="13"/>
  <c r="I28" i="13"/>
  <c r="H28" i="13"/>
  <c r="G28" i="13"/>
  <c r="J28" i="13"/>
  <c r="R28" i="13"/>
  <c r="Q28" i="13"/>
  <c r="P28" i="13"/>
  <c r="O28" i="13"/>
  <c r="Z28" i="13"/>
  <c r="AB28" i="13"/>
  <c r="AA28" i="13"/>
  <c r="Y28" i="13"/>
  <c r="AC28" i="13"/>
  <c r="AD28" i="13"/>
  <c r="P32" i="13"/>
  <c r="O32" i="13"/>
  <c r="R32" i="13"/>
  <c r="Q32" i="13"/>
  <c r="H42" i="13"/>
  <c r="G42" i="13"/>
  <c r="J42" i="13"/>
  <c r="I42" i="13"/>
  <c r="C69" i="13"/>
  <c r="P44" i="13"/>
  <c r="O44" i="13"/>
  <c r="N69" i="13"/>
  <c r="R44" i="13"/>
  <c r="Q44" i="13"/>
  <c r="AB51" i="13"/>
  <c r="AA51" i="13"/>
  <c r="AD51" i="13"/>
  <c r="AC51" i="13"/>
  <c r="Z51" i="13"/>
  <c r="Y51" i="13"/>
  <c r="H58" i="13"/>
  <c r="G58" i="13"/>
  <c r="J58" i="13"/>
  <c r="I58" i="13"/>
  <c r="P60" i="13"/>
  <c r="O60" i="13"/>
  <c r="R60" i="13"/>
  <c r="Q60" i="13"/>
  <c r="AB67" i="13"/>
  <c r="AA67" i="13"/>
  <c r="AD67" i="13"/>
  <c r="AC67" i="13"/>
  <c r="Z67" i="13"/>
  <c r="Y67" i="13"/>
  <c r="H8" i="14"/>
  <c r="K8" i="14"/>
  <c r="J8" i="14"/>
  <c r="I8" i="14"/>
  <c r="W37" i="14"/>
  <c r="T23" i="14"/>
  <c r="S23" i="14"/>
  <c r="R23" i="14"/>
  <c r="Q23" i="14"/>
  <c r="AF28" i="14"/>
  <c r="K29" i="14"/>
  <c r="J29" i="14"/>
  <c r="H29" i="14"/>
  <c r="I29" i="14"/>
  <c r="AD32" i="14"/>
  <c r="AC32" i="14"/>
  <c r="AA32" i="14"/>
  <c r="AG32" i="14"/>
  <c r="AE32" i="14"/>
  <c r="AB32" i="14"/>
  <c r="L70" i="14"/>
  <c r="T49" i="14"/>
  <c r="S49" i="14"/>
  <c r="R49" i="14"/>
  <c r="Q49" i="14"/>
  <c r="K50" i="14"/>
  <c r="H50" i="14"/>
  <c r="J50" i="14"/>
  <c r="I50" i="14"/>
  <c r="AD50" i="14"/>
  <c r="AC50" i="14"/>
  <c r="AB50" i="14"/>
  <c r="AA50" i="14"/>
  <c r="AG50" i="14" s="1"/>
  <c r="AF50" i="14"/>
  <c r="AE50" i="14"/>
  <c r="AE59" i="14"/>
  <c r="AD59" i="14"/>
  <c r="AC59" i="14"/>
  <c r="AB59" i="14"/>
  <c r="AF59" i="14"/>
  <c r="AA59" i="14"/>
  <c r="AG59" i="14" s="1"/>
  <c r="K63" i="14"/>
  <c r="J63" i="14"/>
  <c r="I63" i="14"/>
  <c r="H63" i="14"/>
  <c r="E7" i="15"/>
  <c r="K10" i="15"/>
  <c r="I10" i="15"/>
  <c r="H10" i="15"/>
  <c r="T29" i="15"/>
  <c r="Q29" i="15"/>
  <c r="R29" i="15"/>
  <c r="AF35" i="15"/>
  <c r="M40" i="15"/>
  <c r="K44" i="15"/>
  <c r="I44" i="15"/>
  <c r="G69" i="15"/>
  <c r="H44" i="15"/>
  <c r="T63" i="15"/>
  <c r="Q63" i="15"/>
  <c r="R63" i="15"/>
  <c r="Q8" i="16"/>
  <c r="T8" i="16"/>
  <c r="S8" i="16"/>
  <c r="R8" i="16"/>
  <c r="P7" i="16"/>
  <c r="S11" i="16" s="1"/>
  <c r="T11" i="16"/>
  <c r="P36" i="16"/>
  <c r="R11" i="16"/>
  <c r="Q11" i="16"/>
  <c r="AG14" i="16"/>
  <c r="AD14" i="16"/>
  <c r="AC14" i="16"/>
  <c r="AB14" i="16"/>
  <c r="AA14" i="16"/>
  <c r="AG22" i="16"/>
  <c r="AA22" i="16"/>
  <c r="AB22" i="16"/>
  <c r="AD22" i="16"/>
  <c r="AC22" i="16"/>
  <c r="T25" i="16"/>
  <c r="S25" i="16"/>
  <c r="R25" i="16"/>
  <c r="Q25" i="16"/>
  <c r="AF56" i="16"/>
  <c r="AD56" i="16"/>
  <c r="AA56" i="16"/>
  <c r="AG56" i="16" s="1"/>
  <c r="AB56" i="16"/>
  <c r="AC56" i="16"/>
  <c r="T61" i="17"/>
  <c r="Q61" i="17"/>
  <c r="R61" i="17"/>
  <c r="C40" i="20"/>
  <c r="Z7" i="12"/>
  <c r="AC7" i="12"/>
  <c r="AB7" i="12"/>
  <c r="AA7" i="12"/>
  <c r="R10" i="12"/>
  <c r="Q10" i="12"/>
  <c r="T10" i="12"/>
  <c r="S10" i="12"/>
  <c r="E36" i="12"/>
  <c r="M36" i="12"/>
  <c r="U36" i="12"/>
  <c r="I13" i="12"/>
  <c r="H13" i="12"/>
  <c r="K13" i="12"/>
  <c r="J13" i="12"/>
  <c r="AA15" i="12"/>
  <c r="Z15" i="12"/>
  <c r="AC15" i="12"/>
  <c r="AB15" i="12"/>
  <c r="R18" i="12"/>
  <c r="Q18" i="12"/>
  <c r="T18" i="12"/>
  <c r="S18" i="12"/>
  <c r="I21" i="12"/>
  <c r="H21" i="12"/>
  <c r="K21" i="12"/>
  <c r="J21" i="12"/>
  <c r="AA23" i="12"/>
  <c r="Z23" i="12"/>
  <c r="AC23" i="12"/>
  <c r="AB23" i="12"/>
  <c r="R26" i="12"/>
  <c r="Q26" i="12"/>
  <c r="T26" i="12"/>
  <c r="S26" i="12"/>
  <c r="I29" i="12"/>
  <c r="H29" i="12"/>
  <c r="K29" i="12"/>
  <c r="J29" i="12"/>
  <c r="AA31" i="12"/>
  <c r="Z31" i="12"/>
  <c r="AC31" i="12"/>
  <c r="AB31" i="12"/>
  <c r="R34" i="12"/>
  <c r="Q34" i="12"/>
  <c r="T34" i="12"/>
  <c r="S34" i="12"/>
  <c r="AA41" i="12"/>
  <c r="Z41" i="12"/>
  <c r="AC41" i="12"/>
  <c r="AB41" i="12"/>
  <c r="R44" i="12"/>
  <c r="Q44" i="12"/>
  <c r="T44" i="12"/>
  <c r="P69" i="12"/>
  <c r="S44" i="12"/>
  <c r="X69" i="12"/>
  <c r="I47" i="12"/>
  <c r="H47" i="12"/>
  <c r="K47" i="12"/>
  <c r="J47" i="12"/>
  <c r="AA49" i="12"/>
  <c r="Z49" i="12"/>
  <c r="AC49" i="12"/>
  <c r="AB49" i="12"/>
  <c r="R52" i="12"/>
  <c r="Q52" i="12"/>
  <c r="T52" i="12"/>
  <c r="S52" i="12"/>
  <c r="I55" i="12"/>
  <c r="H55" i="12"/>
  <c r="K55" i="12"/>
  <c r="J55" i="12"/>
  <c r="AA57" i="12"/>
  <c r="Z57" i="12"/>
  <c r="AC57" i="12"/>
  <c r="AB57" i="12"/>
  <c r="R60" i="12"/>
  <c r="Q60" i="12"/>
  <c r="T60" i="12"/>
  <c r="S60" i="12"/>
  <c r="I63" i="12"/>
  <c r="H63" i="12"/>
  <c r="K63" i="12"/>
  <c r="J63" i="12"/>
  <c r="AA65" i="12"/>
  <c r="Z65" i="12"/>
  <c r="AC65" i="12"/>
  <c r="AB65" i="12"/>
  <c r="R68" i="12"/>
  <c r="Q68" i="12"/>
  <c r="T68" i="12"/>
  <c r="S68" i="12"/>
  <c r="C36" i="13"/>
  <c r="K36" i="13"/>
  <c r="S36" i="13"/>
  <c r="AB41" i="13"/>
  <c r="AA41" i="13"/>
  <c r="AD41" i="13"/>
  <c r="Z41" i="13"/>
  <c r="Y41" i="13"/>
  <c r="AC41" i="13"/>
  <c r="D69" i="13"/>
  <c r="H48" i="13"/>
  <c r="G48" i="13"/>
  <c r="J48" i="13"/>
  <c r="I48" i="13"/>
  <c r="P50" i="13"/>
  <c r="O50" i="13"/>
  <c r="R50" i="13"/>
  <c r="Q50" i="13"/>
  <c r="AB57" i="13"/>
  <c r="AA57" i="13"/>
  <c r="AD57" i="13"/>
  <c r="Z57" i="13"/>
  <c r="Y57" i="13"/>
  <c r="AC57" i="13"/>
  <c r="H64" i="13"/>
  <c r="G64" i="13"/>
  <c r="J64" i="13"/>
  <c r="I64" i="13"/>
  <c r="P66" i="13"/>
  <c r="O66" i="13"/>
  <c r="R66" i="13"/>
  <c r="Q66" i="13"/>
  <c r="Q9" i="14"/>
  <c r="S9" i="14"/>
  <c r="R9" i="14"/>
  <c r="T9" i="14"/>
  <c r="AF10" i="14"/>
  <c r="M37" i="14"/>
  <c r="X37" i="14"/>
  <c r="K13" i="14"/>
  <c r="J13" i="14"/>
  <c r="I13" i="14"/>
  <c r="H13" i="14"/>
  <c r="AB14" i="14"/>
  <c r="AA14" i="14"/>
  <c r="AD14" i="14"/>
  <c r="AE14" i="14"/>
  <c r="AC14" i="14"/>
  <c r="AG14" i="14"/>
  <c r="AF15" i="14"/>
  <c r="AG19" i="14"/>
  <c r="AA19" i="14"/>
  <c r="AC19" i="14"/>
  <c r="AB19" i="14"/>
  <c r="AE19" i="14"/>
  <c r="AD19" i="14"/>
  <c r="J20" i="14"/>
  <c r="I20" i="14"/>
  <c r="K20" i="14"/>
  <c r="H20" i="14"/>
  <c r="I27" i="14"/>
  <c r="H27" i="14"/>
  <c r="K27" i="14"/>
  <c r="J27" i="14"/>
  <c r="AB30" i="14"/>
  <c r="AA30" i="14"/>
  <c r="AG30" i="14"/>
  <c r="AD30" i="14"/>
  <c r="AE30" i="14"/>
  <c r="AC30" i="14"/>
  <c r="M70" i="14"/>
  <c r="K48" i="14"/>
  <c r="J48" i="14"/>
  <c r="I48" i="14"/>
  <c r="H48" i="14"/>
  <c r="T67" i="14"/>
  <c r="Q67" i="14"/>
  <c r="S67" i="14"/>
  <c r="R67" i="14"/>
  <c r="F7" i="15"/>
  <c r="V36" i="15"/>
  <c r="AF11" i="15"/>
  <c r="AG15" i="15"/>
  <c r="AD15" i="15"/>
  <c r="AA15" i="15"/>
  <c r="AC15" i="15"/>
  <c r="AB15" i="15"/>
  <c r="T18" i="15"/>
  <c r="R18" i="15"/>
  <c r="Q18" i="15"/>
  <c r="AF24" i="15"/>
  <c r="T27" i="15"/>
  <c r="R27" i="15"/>
  <c r="Q27" i="15"/>
  <c r="K28" i="15"/>
  <c r="H28" i="15"/>
  <c r="I28" i="15"/>
  <c r="AD28" i="15"/>
  <c r="AC28" i="15"/>
  <c r="AB28" i="15"/>
  <c r="AA28" i="15"/>
  <c r="AG28" i="15"/>
  <c r="AF33" i="15"/>
  <c r="AF49" i="15"/>
  <c r="AE49" i="15"/>
  <c r="AD49" i="15"/>
  <c r="AA49" i="15"/>
  <c r="AG49" i="15" s="1"/>
  <c r="AC49" i="15"/>
  <c r="AB49" i="15"/>
  <c r="T52" i="15"/>
  <c r="R52" i="15"/>
  <c r="Q52" i="15"/>
  <c r="T61" i="15"/>
  <c r="R61" i="15"/>
  <c r="Q61" i="15"/>
  <c r="K62" i="15"/>
  <c r="H62" i="15"/>
  <c r="I62" i="15"/>
  <c r="AD62" i="15"/>
  <c r="AC62" i="15"/>
  <c r="AB62" i="15"/>
  <c r="AA62" i="15"/>
  <c r="AG62" i="15" s="1"/>
  <c r="AF62" i="15"/>
  <c r="AE62" i="15"/>
  <c r="S9" i="16"/>
  <c r="R9" i="16"/>
  <c r="T9" i="16"/>
  <c r="Q9" i="16"/>
  <c r="T20" i="16"/>
  <c r="Q20" i="16"/>
  <c r="S20" i="16"/>
  <c r="R20" i="16"/>
  <c r="Q28" i="16"/>
  <c r="R28" i="16"/>
  <c r="T28" i="16"/>
  <c r="S28" i="16"/>
  <c r="T60" i="16"/>
  <c r="R60" i="16"/>
  <c r="Q60" i="16"/>
  <c r="T62" i="16"/>
  <c r="Q62" i="16"/>
  <c r="R62" i="16"/>
  <c r="M8" i="17"/>
  <c r="AC13" i="17"/>
  <c r="Z13" i="17"/>
  <c r="AA13" i="17"/>
  <c r="AC45" i="17"/>
  <c r="Y70" i="17"/>
  <c r="AA45" i="17"/>
  <c r="Z45" i="17"/>
  <c r="AC56" i="17"/>
  <c r="AA56" i="17"/>
  <c r="Z56" i="17"/>
  <c r="K8" i="12"/>
  <c r="I8" i="12"/>
  <c r="H8" i="12"/>
  <c r="J8" i="12"/>
  <c r="Z10" i="12"/>
  <c r="AC10" i="12"/>
  <c r="AB10" i="12"/>
  <c r="AA10" i="12"/>
  <c r="F36" i="12"/>
  <c r="N36" i="12"/>
  <c r="V36" i="12"/>
  <c r="Q13" i="12"/>
  <c r="T13" i="12"/>
  <c r="S13" i="12"/>
  <c r="R13" i="12"/>
  <c r="H16" i="12"/>
  <c r="K16" i="12"/>
  <c r="J16" i="12"/>
  <c r="I16" i="12"/>
  <c r="Z18" i="12"/>
  <c r="AC18" i="12"/>
  <c r="AB18" i="12"/>
  <c r="AA18" i="12"/>
  <c r="Q21" i="12"/>
  <c r="T21" i="12"/>
  <c r="S21" i="12"/>
  <c r="R21" i="12"/>
  <c r="H24" i="12"/>
  <c r="K24" i="12"/>
  <c r="J24" i="12"/>
  <c r="I24" i="12"/>
  <c r="Z26" i="12"/>
  <c r="AC26" i="12"/>
  <c r="AB26" i="12"/>
  <c r="AA26" i="12"/>
  <c r="Q29" i="12"/>
  <c r="T29" i="12"/>
  <c r="S29" i="12"/>
  <c r="R29" i="12"/>
  <c r="H32" i="12"/>
  <c r="K32" i="12"/>
  <c r="J32" i="12"/>
  <c r="I32" i="12"/>
  <c r="Z34" i="12"/>
  <c r="AC34" i="12"/>
  <c r="AB34" i="12"/>
  <c r="AA34" i="12"/>
  <c r="H42" i="12"/>
  <c r="K42" i="12"/>
  <c r="J42" i="12"/>
  <c r="I42" i="12"/>
  <c r="Z44" i="12"/>
  <c r="AC44" i="12"/>
  <c r="Y69" i="12"/>
  <c r="AB44" i="12"/>
  <c r="AA44" i="12"/>
  <c r="Q47" i="12"/>
  <c r="T47" i="12"/>
  <c r="S47" i="12"/>
  <c r="R47" i="12"/>
  <c r="H50" i="12"/>
  <c r="K50" i="12"/>
  <c r="J50" i="12"/>
  <c r="I50" i="12"/>
  <c r="Z52" i="12"/>
  <c r="AC52" i="12"/>
  <c r="AB52" i="12"/>
  <c r="AA52" i="12"/>
  <c r="Q55" i="12"/>
  <c r="T55" i="12"/>
  <c r="S55" i="12"/>
  <c r="R55" i="12"/>
  <c r="H58" i="12"/>
  <c r="K58" i="12"/>
  <c r="J58" i="12"/>
  <c r="I58" i="12"/>
  <c r="Z60" i="12"/>
  <c r="AC60" i="12"/>
  <c r="AB60" i="12"/>
  <c r="AA60" i="12"/>
  <c r="Q63" i="12"/>
  <c r="T63" i="12"/>
  <c r="S63" i="12"/>
  <c r="R63" i="12"/>
  <c r="H66" i="12"/>
  <c r="K66" i="12"/>
  <c r="J66" i="12"/>
  <c r="I66" i="12"/>
  <c r="Z68" i="12"/>
  <c r="AC68" i="12"/>
  <c r="AB68" i="12"/>
  <c r="AA68" i="12"/>
  <c r="Y8" i="13"/>
  <c r="AD8" i="13"/>
  <c r="AC8" i="13"/>
  <c r="AB8" i="13"/>
  <c r="AA8" i="13"/>
  <c r="Z8" i="13"/>
  <c r="Y10" i="13"/>
  <c r="AD10" i="13"/>
  <c r="AC10" i="13"/>
  <c r="AB10" i="13"/>
  <c r="AA10" i="13"/>
  <c r="Z10" i="13"/>
  <c r="D36" i="13"/>
  <c r="L36" i="13"/>
  <c r="T36" i="13"/>
  <c r="Y12" i="13"/>
  <c r="AD12" i="13"/>
  <c r="AC12" i="13"/>
  <c r="AB12" i="13"/>
  <c r="Z12" i="13"/>
  <c r="AA12" i="13"/>
  <c r="Y14" i="13"/>
  <c r="AD14" i="13"/>
  <c r="AC14" i="13"/>
  <c r="AB14" i="13"/>
  <c r="AA14" i="13"/>
  <c r="Z14" i="13"/>
  <c r="Y16" i="13"/>
  <c r="AD16" i="13"/>
  <c r="AC16" i="13"/>
  <c r="AB16" i="13"/>
  <c r="AA16" i="13"/>
  <c r="Z16" i="13"/>
  <c r="Y18" i="13"/>
  <c r="AD18" i="13"/>
  <c r="AC18" i="13"/>
  <c r="AB18" i="13"/>
  <c r="AA18" i="13"/>
  <c r="Z18" i="13"/>
  <c r="Y20" i="13"/>
  <c r="AD20" i="13"/>
  <c r="AC20" i="13"/>
  <c r="AB20" i="13"/>
  <c r="Z20" i="13"/>
  <c r="AA20" i="13"/>
  <c r="Y22" i="13"/>
  <c r="AD22" i="13"/>
  <c r="AC22" i="13"/>
  <c r="AB22" i="13"/>
  <c r="AA22" i="13"/>
  <c r="Z22" i="13"/>
  <c r="Y24" i="13"/>
  <c r="AD24" i="13"/>
  <c r="AC24" i="13"/>
  <c r="AB24" i="13"/>
  <c r="AA24" i="13"/>
  <c r="Z24" i="13"/>
  <c r="Y26" i="13"/>
  <c r="AD26" i="13"/>
  <c r="AC26" i="13"/>
  <c r="AB26" i="13"/>
  <c r="AA26" i="13"/>
  <c r="Z26" i="13"/>
  <c r="Z30" i="13"/>
  <c r="Y30" i="13"/>
  <c r="AD30" i="13"/>
  <c r="AC30" i="13"/>
  <c r="AB30" i="13"/>
  <c r="AA30" i="13"/>
  <c r="AB35" i="13"/>
  <c r="AA35" i="13"/>
  <c r="AD35" i="13"/>
  <c r="Y35" i="13"/>
  <c r="Z35" i="13"/>
  <c r="AC35" i="13"/>
  <c r="P40" i="13"/>
  <c r="O40" i="13"/>
  <c r="R40" i="13"/>
  <c r="Q40" i="13"/>
  <c r="E69" i="13"/>
  <c r="S69" i="13"/>
  <c r="AB47" i="13"/>
  <c r="AA47" i="13"/>
  <c r="AD47" i="13"/>
  <c r="Y47" i="13"/>
  <c r="AC47" i="13"/>
  <c r="Z47" i="13"/>
  <c r="H54" i="13"/>
  <c r="G54" i="13"/>
  <c r="J54" i="13"/>
  <c r="I54" i="13"/>
  <c r="P56" i="13"/>
  <c r="O56" i="13"/>
  <c r="R56" i="13"/>
  <c r="Q56" i="13"/>
  <c r="AB63" i="13"/>
  <c r="AA63" i="13"/>
  <c r="AD63" i="13"/>
  <c r="Y63" i="13"/>
  <c r="AC63" i="13"/>
  <c r="Z63" i="13"/>
  <c r="N37" i="14"/>
  <c r="AF13" i="14"/>
  <c r="T14" i="14"/>
  <c r="S14" i="14"/>
  <c r="Q14" i="14"/>
  <c r="R14" i="14"/>
  <c r="AE17" i="14"/>
  <c r="AD17" i="14"/>
  <c r="AG17" i="14"/>
  <c r="AA17" i="14"/>
  <c r="AC17" i="14"/>
  <c r="AB17" i="14"/>
  <c r="AF20" i="14"/>
  <c r="S21" i="14"/>
  <c r="R21" i="14"/>
  <c r="Q21" i="14"/>
  <c r="T21" i="14"/>
  <c r="AD24" i="14"/>
  <c r="AC24" i="14"/>
  <c r="AA24" i="14"/>
  <c r="AG24" i="14"/>
  <c r="AE24" i="14"/>
  <c r="AB24" i="14"/>
  <c r="AG27" i="14"/>
  <c r="AD27" i="14"/>
  <c r="AA27" i="14"/>
  <c r="AB27" i="14"/>
  <c r="AE27" i="14"/>
  <c r="AC27" i="14"/>
  <c r="T33" i="14"/>
  <c r="Q33" i="14"/>
  <c r="R33" i="14"/>
  <c r="S33" i="14"/>
  <c r="T43" i="14"/>
  <c r="Q43" i="14"/>
  <c r="R43" i="14"/>
  <c r="S43" i="14"/>
  <c r="AF53" i="14"/>
  <c r="AE53" i="14"/>
  <c r="AD53" i="14"/>
  <c r="AA53" i="14"/>
  <c r="AG53" i="14" s="1"/>
  <c r="AB53" i="14"/>
  <c r="AC53" i="14"/>
  <c r="T56" i="14"/>
  <c r="S56" i="14"/>
  <c r="R56" i="14"/>
  <c r="Q56" i="14"/>
  <c r="T65" i="14"/>
  <c r="S65" i="14"/>
  <c r="R65" i="14"/>
  <c r="Q65" i="14"/>
  <c r="K66" i="14"/>
  <c r="H66" i="14"/>
  <c r="I66" i="14"/>
  <c r="J66" i="14"/>
  <c r="AD66" i="14"/>
  <c r="AC66" i="14"/>
  <c r="AB66" i="14"/>
  <c r="AA66" i="14"/>
  <c r="AG66" i="14" s="1"/>
  <c r="AF66" i="14"/>
  <c r="AE66" i="14"/>
  <c r="AF9" i="15"/>
  <c r="X36" i="15"/>
  <c r="AD13" i="15"/>
  <c r="AC13" i="15"/>
  <c r="AB13" i="15"/>
  <c r="AG13" i="15"/>
  <c r="AA13" i="15"/>
  <c r="K17" i="15"/>
  <c r="I17" i="15"/>
  <c r="H17" i="15"/>
  <c r="K26" i="15"/>
  <c r="I26" i="15"/>
  <c r="H26" i="15"/>
  <c r="M69" i="15"/>
  <c r="AE47" i="15"/>
  <c r="AD47" i="15"/>
  <c r="AC47" i="15"/>
  <c r="AB47" i="15"/>
  <c r="AA47" i="15"/>
  <c r="AG47" i="15" s="1"/>
  <c r="AF47" i="15"/>
  <c r="K51" i="15"/>
  <c r="I51" i="15"/>
  <c r="H51" i="15"/>
  <c r="K60" i="15"/>
  <c r="I60" i="15"/>
  <c r="H60" i="15"/>
  <c r="W7" i="16"/>
  <c r="AF10" i="16"/>
  <c r="Y36" i="16"/>
  <c r="N69" i="16"/>
  <c r="T51" i="16"/>
  <c r="R51" i="16"/>
  <c r="Q51" i="16"/>
  <c r="X8" i="17"/>
  <c r="T22" i="17"/>
  <c r="R22" i="17"/>
  <c r="Q22" i="17"/>
  <c r="T14" i="18"/>
  <c r="R14" i="18"/>
  <c r="Q14" i="18"/>
  <c r="BD17" i="18"/>
  <c r="BB17" i="18"/>
  <c r="BA17" i="18"/>
  <c r="K11" i="12"/>
  <c r="G36" i="12"/>
  <c r="J11" i="12"/>
  <c r="I11" i="12"/>
  <c r="H11" i="12"/>
  <c r="O36" i="12"/>
  <c r="W36" i="12"/>
  <c r="AC13" i="12"/>
  <c r="AB13" i="12"/>
  <c r="AA13" i="12"/>
  <c r="Z13" i="12"/>
  <c r="T16" i="12"/>
  <c r="S16" i="12"/>
  <c r="R16" i="12"/>
  <c r="Q16" i="12"/>
  <c r="K19" i="12"/>
  <c r="J19" i="12"/>
  <c r="I19" i="12"/>
  <c r="H19" i="12"/>
  <c r="AC21" i="12"/>
  <c r="AB21" i="12"/>
  <c r="AA21" i="12"/>
  <c r="Z21" i="12"/>
  <c r="T24" i="12"/>
  <c r="S24" i="12"/>
  <c r="R24" i="12"/>
  <c r="Q24" i="12"/>
  <c r="K27" i="12"/>
  <c r="J27" i="12"/>
  <c r="I27" i="12"/>
  <c r="H27" i="12"/>
  <c r="AC29" i="12"/>
  <c r="AB29" i="12"/>
  <c r="AA29" i="12"/>
  <c r="Z29" i="12"/>
  <c r="T32" i="12"/>
  <c r="S32" i="12"/>
  <c r="R32" i="12"/>
  <c r="Q32" i="12"/>
  <c r="K35" i="12"/>
  <c r="J35" i="12"/>
  <c r="I35" i="12"/>
  <c r="H35" i="12"/>
  <c r="T42" i="12"/>
  <c r="S42" i="12"/>
  <c r="R42" i="12"/>
  <c r="Q42" i="12"/>
  <c r="K45" i="12"/>
  <c r="J45" i="12"/>
  <c r="I45" i="12"/>
  <c r="H45" i="12"/>
  <c r="AC47" i="12"/>
  <c r="AB47" i="12"/>
  <c r="AA47" i="12"/>
  <c r="Z47" i="12"/>
  <c r="T50" i="12"/>
  <c r="S50" i="12"/>
  <c r="R50" i="12"/>
  <c r="Q50" i="12"/>
  <c r="K53" i="12"/>
  <c r="J53" i="12"/>
  <c r="I53" i="12"/>
  <c r="H53" i="12"/>
  <c r="AC55" i="12"/>
  <c r="AB55" i="12"/>
  <c r="AA55" i="12"/>
  <c r="Z55" i="12"/>
  <c r="T58" i="12"/>
  <c r="S58" i="12"/>
  <c r="R58" i="12"/>
  <c r="Q58" i="12"/>
  <c r="K61" i="12"/>
  <c r="J61" i="12"/>
  <c r="I61" i="12"/>
  <c r="H61" i="12"/>
  <c r="AC63" i="12"/>
  <c r="AB63" i="12"/>
  <c r="AA63" i="12"/>
  <c r="Z63" i="12"/>
  <c r="T66" i="12"/>
  <c r="S66" i="12"/>
  <c r="R66" i="12"/>
  <c r="Q66" i="12"/>
  <c r="E36" i="13"/>
  <c r="M36" i="13"/>
  <c r="U36" i="13"/>
  <c r="O30" i="13"/>
  <c r="R30" i="13"/>
  <c r="P30" i="13"/>
  <c r="Q30" i="13"/>
  <c r="H32" i="13"/>
  <c r="G32" i="13"/>
  <c r="J32" i="13"/>
  <c r="I32" i="13"/>
  <c r="P34" i="13"/>
  <c r="O34" i="13"/>
  <c r="R34" i="13"/>
  <c r="Q34" i="13"/>
  <c r="H44" i="13"/>
  <c r="G44" i="13"/>
  <c r="F69" i="13"/>
  <c r="J44" i="13"/>
  <c r="I44" i="13"/>
  <c r="T69" i="13"/>
  <c r="P46" i="13"/>
  <c r="O46" i="13"/>
  <c r="R46" i="13"/>
  <c r="Q46" i="13"/>
  <c r="AB53" i="13"/>
  <c r="AA53" i="13"/>
  <c r="AD53" i="13"/>
  <c r="AC53" i="13"/>
  <c r="Y53" i="13"/>
  <c r="Z53" i="13"/>
  <c r="H60" i="13"/>
  <c r="G60" i="13"/>
  <c r="J60" i="13"/>
  <c r="I60" i="13"/>
  <c r="P62" i="13"/>
  <c r="O62" i="13"/>
  <c r="R62" i="13"/>
  <c r="Q62" i="13"/>
  <c r="I11" i="14"/>
  <c r="H11" i="14"/>
  <c r="K11" i="14"/>
  <c r="J11" i="14"/>
  <c r="C37" i="14"/>
  <c r="O37" i="14"/>
  <c r="H16" i="14"/>
  <c r="K16" i="14"/>
  <c r="J16" i="14"/>
  <c r="I16" i="14"/>
  <c r="T31" i="14"/>
  <c r="R31" i="14"/>
  <c r="S31" i="14"/>
  <c r="Q31" i="14"/>
  <c r="AF36" i="14"/>
  <c r="T41" i="14"/>
  <c r="S41" i="14"/>
  <c r="R41" i="14"/>
  <c r="Q41" i="14"/>
  <c r="K42" i="14"/>
  <c r="H42" i="14"/>
  <c r="J42" i="14"/>
  <c r="I42" i="14"/>
  <c r="AD42" i="14"/>
  <c r="AC42" i="14"/>
  <c r="AB42" i="14"/>
  <c r="AA42" i="14"/>
  <c r="AG42" i="14" s="1"/>
  <c r="AF42" i="14"/>
  <c r="AE42" i="14"/>
  <c r="AE51" i="14"/>
  <c r="AD51" i="14"/>
  <c r="AC51" i="14"/>
  <c r="AB51" i="14"/>
  <c r="AF51" i="14"/>
  <c r="AA51" i="14"/>
  <c r="AG51" i="14" s="1"/>
  <c r="K55" i="14"/>
  <c r="J55" i="14"/>
  <c r="I55" i="14"/>
  <c r="H55" i="14"/>
  <c r="K64" i="14"/>
  <c r="J64" i="14"/>
  <c r="I64" i="14"/>
  <c r="H64" i="14"/>
  <c r="M7" i="15"/>
  <c r="F36" i="15"/>
  <c r="Y36" i="15"/>
  <c r="T21" i="15"/>
  <c r="Q21" i="15"/>
  <c r="R21" i="15"/>
  <c r="AF27" i="15"/>
  <c r="AG31" i="15"/>
  <c r="AD31" i="15"/>
  <c r="AA31" i="15"/>
  <c r="AC31" i="15"/>
  <c r="AB31" i="15"/>
  <c r="T34" i="15"/>
  <c r="R34" i="15"/>
  <c r="Q34" i="15"/>
  <c r="U40" i="15"/>
  <c r="O69" i="15"/>
  <c r="T55" i="15"/>
  <c r="Q55" i="15"/>
  <c r="R55" i="15"/>
  <c r="AF65" i="15"/>
  <c r="AE65" i="15"/>
  <c r="AD65" i="15"/>
  <c r="AA65" i="15"/>
  <c r="AG65" i="15" s="1"/>
  <c r="AC65" i="15"/>
  <c r="AB65" i="15"/>
  <c r="T68" i="15"/>
  <c r="R68" i="15"/>
  <c r="Q68" i="15"/>
  <c r="T18" i="16"/>
  <c r="S18" i="16"/>
  <c r="R18" i="16"/>
  <c r="Q18" i="16"/>
  <c r="S24" i="16"/>
  <c r="R24" i="16"/>
  <c r="Q24" i="16"/>
  <c r="T24" i="16"/>
  <c r="T46" i="16"/>
  <c r="Q46" i="16"/>
  <c r="R46" i="16"/>
  <c r="T68" i="16"/>
  <c r="R68" i="16"/>
  <c r="Q68" i="16"/>
  <c r="G37" i="17"/>
  <c r="K12" i="17"/>
  <c r="I12" i="17"/>
  <c r="H12" i="17"/>
  <c r="AC27" i="17"/>
  <c r="AA27" i="17"/>
  <c r="Z27" i="17"/>
  <c r="T20" i="18"/>
  <c r="R20" i="18"/>
  <c r="Q20" i="18"/>
  <c r="AC29" i="18"/>
  <c r="Z29" i="18"/>
  <c r="AA29" i="18"/>
  <c r="J51" i="19"/>
  <c r="I51" i="19"/>
  <c r="H51" i="19"/>
  <c r="R25" i="20"/>
  <c r="Q25" i="20"/>
  <c r="T25" i="20"/>
  <c r="K61" i="20"/>
  <c r="I61" i="20"/>
  <c r="H61" i="20"/>
  <c r="AG8" i="21"/>
  <c r="J29" i="13"/>
  <c r="I29" i="13"/>
  <c r="H29" i="13"/>
  <c r="G29" i="13"/>
  <c r="R29" i="13"/>
  <c r="Q29" i="13"/>
  <c r="P29" i="13"/>
  <c r="O29" i="13"/>
  <c r="I31" i="13"/>
  <c r="H31" i="13"/>
  <c r="G31" i="13"/>
  <c r="J31" i="13"/>
  <c r="R31" i="13"/>
  <c r="Q31" i="13"/>
  <c r="P31" i="13"/>
  <c r="O31" i="13"/>
  <c r="J33" i="13"/>
  <c r="I33" i="13"/>
  <c r="H33" i="13"/>
  <c r="G33" i="13"/>
  <c r="Q33" i="13"/>
  <c r="P33" i="13"/>
  <c r="O33" i="13"/>
  <c r="R33" i="13"/>
  <c r="J35" i="13"/>
  <c r="I35" i="13"/>
  <c r="H35" i="13"/>
  <c r="G35" i="13"/>
  <c r="R35" i="13"/>
  <c r="Q35" i="13"/>
  <c r="P35" i="13"/>
  <c r="O35" i="13"/>
  <c r="J41" i="13"/>
  <c r="I41" i="13"/>
  <c r="H41" i="13"/>
  <c r="G41" i="13"/>
  <c r="O41" i="13"/>
  <c r="R41" i="13"/>
  <c r="Q41" i="13"/>
  <c r="P41" i="13"/>
  <c r="I43" i="13"/>
  <c r="H43" i="13"/>
  <c r="G43" i="13"/>
  <c r="J43" i="13"/>
  <c r="R43" i="13"/>
  <c r="Q43" i="13"/>
  <c r="P43" i="13"/>
  <c r="O43" i="13"/>
  <c r="J45" i="13"/>
  <c r="I45" i="13"/>
  <c r="H45" i="13"/>
  <c r="G45" i="13"/>
  <c r="Q45" i="13"/>
  <c r="P45" i="13"/>
  <c r="O45" i="13"/>
  <c r="R45" i="13"/>
  <c r="J47" i="13"/>
  <c r="I47" i="13"/>
  <c r="H47" i="13"/>
  <c r="G47" i="13"/>
  <c r="R47" i="13"/>
  <c r="Q47" i="13"/>
  <c r="P47" i="13"/>
  <c r="O47" i="13"/>
  <c r="H49" i="13"/>
  <c r="G49" i="13"/>
  <c r="J49" i="13"/>
  <c r="I49" i="13"/>
  <c r="R49" i="13"/>
  <c r="Q49" i="13"/>
  <c r="P49" i="13"/>
  <c r="O49" i="13"/>
  <c r="J51" i="13"/>
  <c r="I51" i="13"/>
  <c r="H51" i="13"/>
  <c r="G51" i="13"/>
  <c r="P51" i="13"/>
  <c r="O51" i="13"/>
  <c r="R51" i="13"/>
  <c r="Q51" i="13"/>
  <c r="J53" i="13"/>
  <c r="I53" i="13"/>
  <c r="H53" i="13"/>
  <c r="G53" i="13"/>
  <c r="R53" i="13"/>
  <c r="Q53" i="13"/>
  <c r="P53" i="13"/>
  <c r="O53" i="13"/>
  <c r="G55" i="13"/>
  <c r="J55" i="13"/>
  <c r="I55" i="13"/>
  <c r="H55" i="13"/>
  <c r="R55" i="13"/>
  <c r="Q55" i="13"/>
  <c r="P55" i="13"/>
  <c r="O55" i="13"/>
  <c r="J57" i="13"/>
  <c r="I57" i="13"/>
  <c r="H57" i="13"/>
  <c r="G57" i="13"/>
  <c r="O57" i="13"/>
  <c r="R57" i="13"/>
  <c r="P57" i="13"/>
  <c r="Q57" i="13"/>
  <c r="I59" i="13"/>
  <c r="H59" i="13"/>
  <c r="G59" i="13"/>
  <c r="J59" i="13"/>
  <c r="R59" i="13"/>
  <c r="Q59" i="13"/>
  <c r="P59" i="13"/>
  <c r="O59" i="13"/>
  <c r="J61" i="13"/>
  <c r="I61" i="13"/>
  <c r="G61" i="13"/>
  <c r="H61" i="13"/>
  <c r="Q61" i="13"/>
  <c r="P61" i="13"/>
  <c r="O61" i="13"/>
  <c r="R61" i="13"/>
  <c r="J63" i="13"/>
  <c r="I63" i="13"/>
  <c r="H63" i="13"/>
  <c r="G63" i="13"/>
  <c r="R63" i="13"/>
  <c r="Q63" i="13"/>
  <c r="P63" i="13"/>
  <c r="O63" i="13"/>
  <c r="H65" i="13"/>
  <c r="G65" i="13"/>
  <c r="J65" i="13"/>
  <c r="I65" i="13"/>
  <c r="R65" i="13"/>
  <c r="Q65" i="13"/>
  <c r="P65" i="13"/>
  <c r="O65" i="13"/>
  <c r="J67" i="13"/>
  <c r="I67" i="13"/>
  <c r="H67" i="13"/>
  <c r="G67" i="13"/>
  <c r="P67" i="13"/>
  <c r="O67" i="13"/>
  <c r="R67" i="13"/>
  <c r="Q67" i="13"/>
  <c r="T8" i="14"/>
  <c r="S8" i="14"/>
  <c r="R8" i="14"/>
  <c r="Q8" i="14"/>
  <c r="AE10" i="14"/>
  <c r="AA10" i="14"/>
  <c r="AG10" i="14"/>
  <c r="AD10" i="14"/>
  <c r="AC10" i="14"/>
  <c r="AB10" i="14"/>
  <c r="D37" i="14"/>
  <c r="L37" i="14"/>
  <c r="AF14" i="14"/>
  <c r="K15" i="14"/>
  <c r="J15" i="14"/>
  <c r="I15" i="14"/>
  <c r="H15" i="14"/>
  <c r="S16" i="14"/>
  <c r="R16" i="14"/>
  <c r="Q16" i="14"/>
  <c r="T16" i="14"/>
  <c r="AE18" i="14"/>
  <c r="AG18" i="14"/>
  <c r="AD18" i="14"/>
  <c r="AC18" i="14"/>
  <c r="AB18" i="14"/>
  <c r="AA18" i="14"/>
  <c r="AF22" i="14"/>
  <c r="H23" i="14"/>
  <c r="K23" i="14"/>
  <c r="J23" i="14"/>
  <c r="I23" i="14"/>
  <c r="T24" i="14"/>
  <c r="S24" i="14"/>
  <c r="R24" i="14"/>
  <c r="Q24" i="14"/>
  <c r="AE26" i="14"/>
  <c r="AC26" i="14"/>
  <c r="AB26" i="14"/>
  <c r="AA26" i="14"/>
  <c r="AG26" i="14"/>
  <c r="AD26" i="14"/>
  <c r="AF30" i="14"/>
  <c r="J31" i="14"/>
  <c r="K31" i="14"/>
  <c r="I31" i="14"/>
  <c r="H31" i="14"/>
  <c r="S32" i="14"/>
  <c r="Q32" i="14"/>
  <c r="T32" i="14"/>
  <c r="R32" i="14"/>
  <c r="AE34" i="14"/>
  <c r="AC34" i="14"/>
  <c r="AG34" i="14"/>
  <c r="AD34" i="14"/>
  <c r="AB34" i="14"/>
  <c r="AA34" i="14"/>
  <c r="K41" i="14"/>
  <c r="J41" i="14"/>
  <c r="I41" i="14"/>
  <c r="H41" i="14"/>
  <c r="T42" i="14"/>
  <c r="S42" i="14"/>
  <c r="R42" i="14"/>
  <c r="Q42" i="14"/>
  <c r="AF44" i="14"/>
  <c r="AE44" i="14"/>
  <c r="AD44" i="14"/>
  <c r="AC44" i="14"/>
  <c r="AB44" i="14"/>
  <c r="AA44" i="14"/>
  <c r="AG44" i="14" s="1"/>
  <c r="C70" i="14"/>
  <c r="K49" i="14"/>
  <c r="J49" i="14"/>
  <c r="I49" i="14"/>
  <c r="H49" i="14"/>
  <c r="T50" i="14"/>
  <c r="S50" i="14"/>
  <c r="R50" i="14"/>
  <c r="Q50" i="14"/>
  <c r="AF52" i="14"/>
  <c r="AE52" i="14"/>
  <c r="AD52" i="14"/>
  <c r="AC52" i="14"/>
  <c r="AB52" i="14"/>
  <c r="AA52" i="14"/>
  <c r="AG52" i="14" s="1"/>
  <c r="K57" i="14"/>
  <c r="J57" i="14"/>
  <c r="I57" i="14"/>
  <c r="H57" i="14"/>
  <c r="T58" i="14"/>
  <c r="S58" i="14"/>
  <c r="R58" i="14"/>
  <c r="Q58" i="14"/>
  <c r="AF60" i="14"/>
  <c r="AE60" i="14"/>
  <c r="AD60" i="14"/>
  <c r="AC60" i="14"/>
  <c r="AB60" i="14"/>
  <c r="AA60" i="14"/>
  <c r="AG60" i="14" s="1"/>
  <c r="K65" i="14"/>
  <c r="J65" i="14"/>
  <c r="I65" i="14"/>
  <c r="H65" i="14"/>
  <c r="T66" i="14"/>
  <c r="S66" i="14"/>
  <c r="R66" i="14"/>
  <c r="Q66" i="14"/>
  <c r="AF68" i="14"/>
  <c r="AE68" i="14"/>
  <c r="AD68" i="14"/>
  <c r="AC68" i="14"/>
  <c r="AB68" i="14"/>
  <c r="AA68" i="14"/>
  <c r="AG68" i="14" s="1"/>
  <c r="D7" i="15"/>
  <c r="L7" i="15"/>
  <c r="AF10" i="15"/>
  <c r="K11" i="15"/>
  <c r="G36" i="15"/>
  <c r="I11" i="15"/>
  <c r="H11" i="15"/>
  <c r="O36" i="15"/>
  <c r="W36" i="15"/>
  <c r="T12" i="15"/>
  <c r="Q12" i="15"/>
  <c r="R12" i="15"/>
  <c r="AD14" i="15"/>
  <c r="AC14" i="15"/>
  <c r="AG14" i="15"/>
  <c r="AB14" i="15"/>
  <c r="AA14" i="15"/>
  <c r="AF18" i="15"/>
  <c r="K19" i="15"/>
  <c r="I19" i="15"/>
  <c r="H19" i="15"/>
  <c r="T20" i="15"/>
  <c r="R20" i="15"/>
  <c r="Q20" i="15"/>
  <c r="AD22" i="15"/>
  <c r="AC22" i="15"/>
  <c r="AA22" i="15"/>
  <c r="AG22" i="15"/>
  <c r="AB22" i="15"/>
  <c r="AF26" i="15"/>
  <c r="K27" i="15"/>
  <c r="I27" i="15"/>
  <c r="H27" i="15"/>
  <c r="T28" i="15"/>
  <c r="R28" i="15"/>
  <c r="Q28" i="15"/>
  <c r="AD30" i="15"/>
  <c r="AC30" i="15"/>
  <c r="AG30" i="15"/>
  <c r="AB30" i="15"/>
  <c r="AA30" i="15"/>
  <c r="AF34" i="15"/>
  <c r="K35" i="15"/>
  <c r="H35" i="15"/>
  <c r="I35" i="15"/>
  <c r="C40" i="15"/>
  <c r="F69" i="15"/>
  <c r="N69" i="15"/>
  <c r="V69" i="15"/>
  <c r="K45" i="15"/>
  <c r="I45" i="15"/>
  <c r="H45" i="15"/>
  <c r="T46" i="15"/>
  <c r="Q46" i="15"/>
  <c r="R46" i="15"/>
  <c r="AF48" i="15"/>
  <c r="AE48" i="15"/>
  <c r="AD48" i="15"/>
  <c r="AC48" i="15"/>
  <c r="AB48" i="15"/>
  <c r="AA48" i="15"/>
  <c r="AG48" i="15" s="1"/>
  <c r="K53" i="15"/>
  <c r="I53" i="15"/>
  <c r="H53" i="15"/>
  <c r="T54" i="15"/>
  <c r="R54" i="15"/>
  <c r="Q54" i="15"/>
  <c r="AF56" i="15"/>
  <c r="AE56" i="15"/>
  <c r="AD56" i="15"/>
  <c r="AC56" i="15"/>
  <c r="AA56" i="15"/>
  <c r="AG56" i="15" s="1"/>
  <c r="AB56" i="15"/>
  <c r="K61" i="15"/>
  <c r="I61" i="15"/>
  <c r="H61" i="15"/>
  <c r="T62" i="15"/>
  <c r="R62" i="15"/>
  <c r="Q62" i="15"/>
  <c r="AF64" i="15"/>
  <c r="AE64" i="15"/>
  <c r="AD64" i="15"/>
  <c r="AC64" i="15"/>
  <c r="AB64" i="15"/>
  <c r="AA64" i="15"/>
  <c r="AG64" i="15" s="1"/>
  <c r="K8" i="16"/>
  <c r="G7" i="16"/>
  <c r="J15" i="16" s="1"/>
  <c r="I8" i="16"/>
  <c r="H8" i="16"/>
  <c r="O7" i="16"/>
  <c r="X7" i="16"/>
  <c r="K10" i="16"/>
  <c r="J10" i="16"/>
  <c r="I10" i="16"/>
  <c r="H10" i="16"/>
  <c r="O36" i="16"/>
  <c r="AD11" i="16"/>
  <c r="AC11" i="16"/>
  <c r="AB11" i="16"/>
  <c r="AG11" i="16"/>
  <c r="AA11" i="16"/>
  <c r="Z36" i="16"/>
  <c r="AF14" i="16"/>
  <c r="K17" i="16"/>
  <c r="J17" i="16"/>
  <c r="I17" i="16"/>
  <c r="H17" i="16"/>
  <c r="AC18" i="16"/>
  <c r="AB18" i="16"/>
  <c r="AA18" i="16"/>
  <c r="AG18" i="16"/>
  <c r="AD18" i="16"/>
  <c r="T26" i="16"/>
  <c r="S26" i="16"/>
  <c r="R26" i="16"/>
  <c r="Q26" i="16"/>
  <c r="AF34" i="16"/>
  <c r="C40" i="16"/>
  <c r="V40" i="16"/>
  <c r="T44" i="16"/>
  <c r="S44" i="16"/>
  <c r="R44" i="16"/>
  <c r="P69" i="16"/>
  <c r="Q44" i="16"/>
  <c r="K45" i="16"/>
  <c r="H45" i="16"/>
  <c r="I45" i="16"/>
  <c r="AD45" i="16"/>
  <c r="AC45" i="16"/>
  <c r="AB45" i="16"/>
  <c r="AA45" i="16"/>
  <c r="AG45" i="16" s="1"/>
  <c r="AF45" i="16"/>
  <c r="AD54" i="16"/>
  <c r="AC54" i="16"/>
  <c r="AB54" i="16"/>
  <c r="AF54" i="16"/>
  <c r="AA54" i="16"/>
  <c r="AG54" i="16" s="1"/>
  <c r="K58" i="16"/>
  <c r="I58" i="16"/>
  <c r="H58" i="16"/>
  <c r="K67" i="16"/>
  <c r="I67" i="16"/>
  <c r="H67" i="16"/>
  <c r="G8" i="17"/>
  <c r="J25" i="17" s="1"/>
  <c r="K9" i="17"/>
  <c r="I9" i="17"/>
  <c r="H9" i="17"/>
  <c r="L37" i="17"/>
  <c r="K20" i="17"/>
  <c r="I20" i="17"/>
  <c r="H20" i="17"/>
  <c r="AC21" i="17"/>
  <c r="Z21" i="17"/>
  <c r="AB21" i="17"/>
  <c r="AA21" i="17"/>
  <c r="AC64" i="17"/>
  <c r="AA64" i="17"/>
  <c r="Z64" i="17"/>
  <c r="K67" i="17"/>
  <c r="I67" i="17"/>
  <c r="H67" i="17"/>
  <c r="T22" i="18"/>
  <c r="Q22" i="18"/>
  <c r="R22" i="18"/>
  <c r="D69" i="19"/>
  <c r="AC65" i="20"/>
  <c r="Z65" i="20"/>
  <c r="AA65" i="20"/>
  <c r="BB25" i="21"/>
  <c r="BA25" i="21"/>
  <c r="AF27" i="14"/>
  <c r="J28" i="14"/>
  <c r="I28" i="14"/>
  <c r="K28" i="14"/>
  <c r="H28" i="14"/>
  <c r="S29" i="14"/>
  <c r="R29" i="14"/>
  <c r="T29" i="14"/>
  <c r="Q29" i="14"/>
  <c r="AC31" i="14"/>
  <c r="AB31" i="14"/>
  <c r="AE31" i="14"/>
  <c r="AD31" i="14"/>
  <c r="AA31" i="14"/>
  <c r="AG31" i="14"/>
  <c r="AF35" i="14"/>
  <c r="J36" i="14"/>
  <c r="I36" i="14"/>
  <c r="K36" i="14"/>
  <c r="H36" i="14"/>
  <c r="AC41" i="14"/>
  <c r="AB41" i="14"/>
  <c r="AA41" i="14"/>
  <c r="AG41" i="14" s="1"/>
  <c r="AE41" i="14"/>
  <c r="AF41" i="14"/>
  <c r="AD41" i="14"/>
  <c r="F70" i="14"/>
  <c r="N70" i="14"/>
  <c r="V70" i="14"/>
  <c r="J46" i="14"/>
  <c r="I46" i="14"/>
  <c r="H46" i="14"/>
  <c r="K46" i="14"/>
  <c r="S47" i="14"/>
  <c r="R47" i="14"/>
  <c r="Q47" i="14"/>
  <c r="T47" i="14"/>
  <c r="AC49" i="14"/>
  <c r="AB49" i="14"/>
  <c r="AA49" i="14"/>
  <c r="AG49" i="14" s="1"/>
  <c r="AE49" i="14"/>
  <c r="AF49" i="14"/>
  <c r="AD49" i="14"/>
  <c r="J54" i="14"/>
  <c r="I54" i="14"/>
  <c r="H54" i="14"/>
  <c r="K54" i="14"/>
  <c r="S55" i="14"/>
  <c r="R55" i="14"/>
  <c r="Q55" i="14"/>
  <c r="T55" i="14"/>
  <c r="AC57" i="14"/>
  <c r="AB57" i="14"/>
  <c r="AA57" i="14"/>
  <c r="AG57" i="14" s="1"/>
  <c r="AE57" i="14"/>
  <c r="AF57" i="14"/>
  <c r="AD57" i="14"/>
  <c r="J62" i="14"/>
  <c r="I62" i="14"/>
  <c r="H62" i="14"/>
  <c r="K62" i="14"/>
  <c r="S63" i="14"/>
  <c r="R63" i="14"/>
  <c r="Q63" i="14"/>
  <c r="T63" i="14"/>
  <c r="AC65" i="14"/>
  <c r="AB65" i="14"/>
  <c r="AA65" i="14"/>
  <c r="AG65" i="14" s="1"/>
  <c r="AE65" i="14"/>
  <c r="AF65" i="14"/>
  <c r="AD65" i="14"/>
  <c r="I8" i="15"/>
  <c r="H8" i="15"/>
  <c r="G7" i="15"/>
  <c r="J12" i="15" s="1"/>
  <c r="K8" i="15"/>
  <c r="O7" i="15"/>
  <c r="W7" i="15"/>
  <c r="R9" i="15"/>
  <c r="Q9" i="15"/>
  <c r="T9" i="15"/>
  <c r="AC11" i="15"/>
  <c r="AB11" i="15"/>
  <c r="AA11" i="15"/>
  <c r="Z36" i="15"/>
  <c r="AG11" i="15"/>
  <c r="AD11" i="15"/>
  <c r="AF15" i="15"/>
  <c r="J16" i="15"/>
  <c r="I16" i="15"/>
  <c r="H16" i="15"/>
  <c r="K16" i="15"/>
  <c r="R17" i="15"/>
  <c r="Q17" i="15"/>
  <c r="T17" i="15"/>
  <c r="AC19" i="15"/>
  <c r="AB19" i="15"/>
  <c r="AA19" i="15"/>
  <c r="AG19" i="15"/>
  <c r="AD19" i="15"/>
  <c r="AF23" i="15"/>
  <c r="J24" i="15"/>
  <c r="I24" i="15"/>
  <c r="H24" i="15"/>
  <c r="K24" i="15"/>
  <c r="R25" i="15"/>
  <c r="Q25" i="15"/>
  <c r="T25" i="15"/>
  <c r="AC27" i="15"/>
  <c r="AB27" i="15"/>
  <c r="AA27" i="15"/>
  <c r="AG27" i="15"/>
  <c r="AD27" i="15"/>
  <c r="AF31" i="15"/>
  <c r="J32" i="15"/>
  <c r="I32" i="15"/>
  <c r="H32" i="15"/>
  <c r="K32" i="15"/>
  <c r="R33" i="15"/>
  <c r="Q33" i="15"/>
  <c r="T33" i="15"/>
  <c r="AC35" i="15"/>
  <c r="AB35" i="15"/>
  <c r="AA35" i="15"/>
  <c r="AD35" i="15"/>
  <c r="AG35" i="15"/>
  <c r="F40" i="15"/>
  <c r="N40" i="15"/>
  <c r="V40" i="15"/>
  <c r="I42" i="15"/>
  <c r="H42" i="15"/>
  <c r="K42" i="15"/>
  <c r="R43" i="15"/>
  <c r="Q43" i="15"/>
  <c r="T43" i="15"/>
  <c r="Y69" i="15"/>
  <c r="AC45" i="15"/>
  <c r="AB45" i="15"/>
  <c r="AA45" i="15"/>
  <c r="AG45" i="15" s="1"/>
  <c r="AE45" i="15"/>
  <c r="AD45" i="15"/>
  <c r="AF45" i="15"/>
  <c r="I50" i="15"/>
  <c r="H50" i="15"/>
  <c r="K50" i="15"/>
  <c r="R51" i="15"/>
  <c r="Q51" i="15"/>
  <c r="T51" i="15"/>
  <c r="AC53" i="15"/>
  <c r="AB53" i="15"/>
  <c r="AA53" i="15"/>
  <c r="AG53" i="15" s="1"/>
  <c r="AE53" i="15"/>
  <c r="AF53" i="15"/>
  <c r="AD53" i="15"/>
  <c r="I58" i="15"/>
  <c r="H58" i="15"/>
  <c r="K58" i="15"/>
  <c r="R59" i="15"/>
  <c r="Q59" i="15"/>
  <c r="T59" i="15"/>
  <c r="AC61" i="15"/>
  <c r="AB61" i="15"/>
  <c r="AA61" i="15"/>
  <c r="AG61" i="15" s="1"/>
  <c r="AE61" i="15"/>
  <c r="AF61" i="15"/>
  <c r="AD61" i="15"/>
  <c r="I66" i="15"/>
  <c r="H66" i="15"/>
  <c r="K66" i="15"/>
  <c r="R67" i="15"/>
  <c r="Q67" i="15"/>
  <c r="T67" i="15"/>
  <c r="G36" i="16"/>
  <c r="J11" i="16"/>
  <c r="I11" i="16"/>
  <c r="H11" i="16"/>
  <c r="K11" i="16"/>
  <c r="AD12" i="16"/>
  <c r="AC12" i="16"/>
  <c r="AB12" i="16"/>
  <c r="AA12" i="16"/>
  <c r="AG12" i="16"/>
  <c r="AF15" i="16"/>
  <c r="S16" i="16"/>
  <c r="R16" i="16"/>
  <c r="Q16" i="16"/>
  <c r="T16" i="16"/>
  <c r="K18" i="16"/>
  <c r="J18" i="16"/>
  <c r="I18" i="16"/>
  <c r="H18" i="16"/>
  <c r="AD19" i="16"/>
  <c r="AC19" i="16"/>
  <c r="AB19" i="16"/>
  <c r="AA19" i="16"/>
  <c r="AG19" i="16"/>
  <c r="AF26" i="16"/>
  <c r="H27" i="16"/>
  <c r="K27" i="16"/>
  <c r="J27" i="16"/>
  <c r="I27" i="16"/>
  <c r="AG30" i="16"/>
  <c r="AD30" i="16"/>
  <c r="AA30" i="16"/>
  <c r="AC30" i="16"/>
  <c r="AB30" i="16"/>
  <c r="T33" i="16"/>
  <c r="S33" i="16"/>
  <c r="R33" i="16"/>
  <c r="Q33" i="16"/>
  <c r="X69" i="16"/>
  <c r="AD46" i="16"/>
  <c r="AC46" i="16"/>
  <c r="AB46" i="16"/>
  <c r="AF46" i="16"/>
  <c r="AA46" i="16"/>
  <c r="AG46" i="16" s="1"/>
  <c r="K50" i="16"/>
  <c r="I50" i="16"/>
  <c r="H50" i="16"/>
  <c r="K59" i="16"/>
  <c r="I59" i="16"/>
  <c r="H59" i="16"/>
  <c r="O8" i="17"/>
  <c r="AC11" i="17"/>
  <c r="AA11" i="17"/>
  <c r="Z11" i="17"/>
  <c r="AC22" i="17"/>
  <c r="AA22" i="17"/>
  <c r="Z22" i="17"/>
  <c r="T24" i="17"/>
  <c r="Q24" i="17"/>
  <c r="R24" i="17"/>
  <c r="K28" i="17"/>
  <c r="J28" i="17"/>
  <c r="H28" i="17"/>
  <c r="I28" i="17"/>
  <c r="K51" i="17"/>
  <c r="I51" i="17"/>
  <c r="H51" i="17"/>
  <c r="BD10" i="18"/>
  <c r="BB10" i="18"/>
  <c r="BA10" i="18"/>
  <c r="AZ9" i="18"/>
  <c r="BC17" i="18" s="1"/>
  <c r="AF38" i="18"/>
  <c r="AL22" i="18"/>
  <c r="AJ22" i="18"/>
  <c r="AI22" i="18"/>
  <c r="AC23" i="18"/>
  <c r="AA23" i="18"/>
  <c r="Z23" i="18"/>
  <c r="J61" i="19"/>
  <c r="I61" i="19"/>
  <c r="J64" i="19"/>
  <c r="I64" i="19"/>
  <c r="H64" i="19"/>
  <c r="R36" i="14"/>
  <c r="Q36" i="14"/>
  <c r="T36" i="14"/>
  <c r="S36" i="14"/>
  <c r="I45" i="14"/>
  <c r="H45" i="14"/>
  <c r="G70" i="14"/>
  <c r="K45" i="14"/>
  <c r="J45" i="14"/>
  <c r="O70" i="14"/>
  <c r="W70" i="14"/>
  <c r="R46" i="14"/>
  <c r="Q46" i="14"/>
  <c r="T46" i="14"/>
  <c r="S46" i="14"/>
  <c r="AB48" i="14"/>
  <c r="AA48" i="14"/>
  <c r="AG48" i="14" s="1"/>
  <c r="AD48" i="14"/>
  <c r="AF48" i="14"/>
  <c r="AE48" i="14"/>
  <c r="AC48" i="14"/>
  <c r="I53" i="14"/>
  <c r="H53" i="14"/>
  <c r="K53" i="14"/>
  <c r="J53" i="14"/>
  <c r="R54" i="14"/>
  <c r="Q54" i="14"/>
  <c r="T54" i="14"/>
  <c r="S54" i="14"/>
  <c r="AB56" i="14"/>
  <c r="AA56" i="14"/>
  <c r="AG56" i="14" s="1"/>
  <c r="AD56" i="14"/>
  <c r="AF56" i="14"/>
  <c r="AE56" i="14"/>
  <c r="AC56" i="14"/>
  <c r="I61" i="14"/>
  <c r="H61" i="14"/>
  <c r="K61" i="14"/>
  <c r="J61" i="14"/>
  <c r="R62" i="14"/>
  <c r="Q62" i="14"/>
  <c r="T62" i="14"/>
  <c r="S62" i="14"/>
  <c r="AB64" i="14"/>
  <c r="AA64" i="14"/>
  <c r="AG64" i="14" s="1"/>
  <c r="AD64" i="14"/>
  <c r="AC64" i="14"/>
  <c r="AE64" i="14"/>
  <c r="AF64" i="14"/>
  <c r="I69" i="14"/>
  <c r="H69" i="14"/>
  <c r="K69" i="14"/>
  <c r="J69" i="14"/>
  <c r="R8" i="15"/>
  <c r="Q8" i="15"/>
  <c r="P7" i="15"/>
  <c r="S10" i="15" s="1"/>
  <c r="T8" i="15"/>
  <c r="X7" i="15"/>
  <c r="AB10" i="15"/>
  <c r="AA10" i="15"/>
  <c r="AG10" i="15"/>
  <c r="AD10" i="15"/>
  <c r="AC10" i="15"/>
  <c r="C36" i="15"/>
  <c r="AF14" i="15"/>
  <c r="I15" i="15"/>
  <c r="H15" i="15"/>
  <c r="K15" i="15"/>
  <c r="J15" i="15"/>
  <c r="R16" i="15"/>
  <c r="Q16" i="15"/>
  <c r="T16" i="15"/>
  <c r="AB18" i="15"/>
  <c r="AA18" i="15"/>
  <c r="AG18" i="15"/>
  <c r="AD18" i="15"/>
  <c r="AC18" i="15"/>
  <c r="AF22" i="15"/>
  <c r="I23" i="15"/>
  <c r="H23" i="15"/>
  <c r="K23" i="15"/>
  <c r="J23" i="15"/>
  <c r="R24" i="15"/>
  <c r="Q24" i="15"/>
  <c r="T24" i="15"/>
  <c r="S24" i="15"/>
  <c r="AB26" i="15"/>
  <c r="AA26" i="15"/>
  <c r="AG26" i="15"/>
  <c r="AD26" i="15"/>
  <c r="AC26" i="15"/>
  <c r="AF30" i="15"/>
  <c r="I31" i="15"/>
  <c r="H31" i="15"/>
  <c r="K31" i="15"/>
  <c r="J31" i="15"/>
  <c r="R32" i="15"/>
  <c r="Q32" i="15"/>
  <c r="T32" i="15"/>
  <c r="S32" i="15"/>
  <c r="AB34" i="15"/>
  <c r="AA34" i="15"/>
  <c r="AG34" i="15"/>
  <c r="AD34" i="15"/>
  <c r="AC34" i="15"/>
  <c r="I41" i="15"/>
  <c r="H41" i="15"/>
  <c r="G40" i="15"/>
  <c r="J53" i="15" s="1"/>
  <c r="K41" i="15"/>
  <c r="O40" i="15"/>
  <c r="W40" i="15"/>
  <c r="R42" i="15"/>
  <c r="Q42" i="15"/>
  <c r="T42" i="15"/>
  <c r="AB44" i="15"/>
  <c r="AA44" i="15"/>
  <c r="AG44" i="15" s="1"/>
  <c r="Z69" i="15"/>
  <c r="AD44" i="15"/>
  <c r="AF44" i="15"/>
  <c r="AE44" i="15"/>
  <c r="AC44" i="15"/>
  <c r="I49" i="15"/>
  <c r="H49" i="15"/>
  <c r="K49" i="15"/>
  <c r="R50" i="15"/>
  <c r="Q50" i="15"/>
  <c r="T50" i="15"/>
  <c r="AB52" i="15"/>
  <c r="AA52" i="15"/>
  <c r="AG52" i="15" s="1"/>
  <c r="AD52" i="15"/>
  <c r="AF52" i="15"/>
  <c r="AE52" i="15"/>
  <c r="AC52" i="15"/>
  <c r="I57" i="15"/>
  <c r="H57" i="15"/>
  <c r="K57" i="15"/>
  <c r="J57" i="15"/>
  <c r="R58" i="15"/>
  <c r="Q58" i="15"/>
  <c r="T58" i="15"/>
  <c r="AB60" i="15"/>
  <c r="AA60" i="15"/>
  <c r="AG60" i="15" s="1"/>
  <c r="AD60" i="15"/>
  <c r="AE60" i="15"/>
  <c r="AC60" i="15"/>
  <c r="AF60" i="15"/>
  <c r="I65" i="15"/>
  <c r="H65" i="15"/>
  <c r="K65" i="15"/>
  <c r="J65" i="15"/>
  <c r="R66" i="15"/>
  <c r="Q66" i="15"/>
  <c r="T66" i="15"/>
  <c r="AB68" i="15"/>
  <c r="AA68" i="15"/>
  <c r="AG68" i="15" s="1"/>
  <c r="AD68" i="15"/>
  <c r="AF68" i="15"/>
  <c r="AE68" i="15"/>
  <c r="AC68" i="15"/>
  <c r="C7" i="16"/>
  <c r="R12" i="16"/>
  <c r="Q12" i="16"/>
  <c r="T12" i="16"/>
  <c r="S12" i="16"/>
  <c r="AF18" i="16"/>
  <c r="T19" i="16"/>
  <c r="R19" i="16"/>
  <c r="Q19" i="16"/>
  <c r="S19" i="16"/>
  <c r="AF24" i="16"/>
  <c r="K25" i="16"/>
  <c r="J25" i="16"/>
  <c r="I25" i="16"/>
  <c r="H25" i="16"/>
  <c r="AD28" i="16"/>
  <c r="AC28" i="16"/>
  <c r="AB28" i="16"/>
  <c r="AG28" i="16"/>
  <c r="AA28" i="16"/>
  <c r="K32" i="16"/>
  <c r="J32" i="16"/>
  <c r="I32" i="16"/>
  <c r="H32" i="16"/>
  <c r="M40" i="16"/>
  <c r="F69" i="16"/>
  <c r="Y69" i="16"/>
  <c r="T54" i="16"/>
  <c r="Q54" i="16"/>
  <c r="R54" i="16"/>
  <c r="AF64" i="16"/>
  <c r="AD64" i="16"/>
  <c r="AA64" i="16"/>
  <c r="AG64" i="16" s="1"/>
  <c r="AC64" i="16"/>
  <c r="AB64" i="16"/>
  <c r="T67" i="16"/>
  <c r="R67" i="16"/>
  <c r="Q67" i="16"/>
  <c r="T9" i="17"/>
  <c r="R9" i="17"/>
  <c r="Q9" i="17"/>
  <c r="P8" i="17"/>
  <c r="S33" i="17" s="1"/>
  <c r="K11" i="17"/>
  <c r="H11" i="17"/>
  <c r="J11" i="17"/>
  <c r="I11" i="17"/>
  <c r="V37" i="17"/>
  <c r="AC19" i="17"/>
  <c r="AA19" i="17"/>
  <c r="Z19" i="17"/>
  <c r="AC35" i="17"/>
  <c r="AA35" i="17"/>
  <c r="Z35" i="17"/>
  <c r="Y41" i="17"/>
  <c r="AB45" i="17" s="1"/>
  <c r="AC42" i="17"/>
  <c r="AB42" i="17"/>
  <c r="AA42" i="17"/>
  <c r="Z42" i="17"/>
  <c r="D9" i="18"/>
  <c r="AG38" i="18"/>
  <c r="BM18" i="18"/>
  <c r="BK18" i="18"/>
  <c r="BJ18" i="18"/>
  <c r="BM19" i="18"/>
  <c r="BK19" i="18"/>
  <c r="BJ19" i="18"/>
  <c r="S48" i="19"/>
  <c r="R48" i="19"/>
  <c r="Q48" i="19"/>
  <c r="T50" i="20"/>
  <c r="R50" i="20"/>
  <c r="Q50" i="20"/>
  <c r="AU19" i="21"/>
  <c r="AS19" i="21"/>
  <c r="AR19" i="21"/>
  <c r="W69" i="13"/>
  <c r="AF9" i="14"/>
  <c r="H10" i="14"/>
  <c r="J10" i="14"/>
  <c r="K10" i="14"/>
  <c r="I10" i="14"/>
  <c r="Q11" i="14"/>
  <c r="S11" i="14"/>
  <c r="T11" i="14"/>
  <c r="R11" i="14"/>
  <c r="Y37" i="14"/>
  <c r="AA13" i="14"/>
  <c r="AC13" i="14"/>
  <c r="AG13" i="14"/>
  <c r="AE13" i="14"/>
  <c r="AD13" i="14"/>
  <c r="AB13" i="14"/>
  <c r="AF17" i="14"/>
  <c r="H18" i="14"/>
  <c r="J18" i="14"/>
  <c r="I18" i="14"/>
  <c r="K18" i="14"/>
  <c r="Q19" i="14"/>
  <c r="S19" i="14"/>
  <c r="T19" i="14"/>
  <c r="R19" i="14"/>
  <c r="AA21" i="14"/>
  <c r="AC21" i="14"/>
  <c r="AE21" i="14"/>
  <c r="AD21" i="14"/>
  <c r="AB21" i="14"/>
  <c r="AG21" i="14"/>
  <c r="AF25" i="14"/>
  <c r="H26" i="14"/>
  <c r="J26" i="14"/>
  <c r="K26" i="14"/>
  <c r="I26" i="14"/>
  <c r="Q27" i="14"/>
  <c r="S27" i="14"/>
  <c r="T27" i="14"/>
  <c r="R27" i="14"/>
  <c r="AA29" i="14"/>
  <c r="AC29" i="14"/>
  <c r="AD29" i="14"/>
  <c r="AB29" i="14"/>
  <c r="AG29" i="14"/>
  <c r="AE29" i="14"/>
  <c r="AF33" i="14"/>
  <c r="H34" i="14"/>
  <c r="J34" i="14"/>
  <c r="K34" i="14"/>
  <c r="I34" i="14"/>
  <c r="Q35" i="14"/>
  <c r="S35" i="14"/>
  <c r="T35" i="14"/>
  <c r="R35" i="14"/>
  <c r="H44" i="14"/>
  <c r="J44" i="14"/>
  <c r="I44" i="14"/>
  <c r="K44" i="14"/>
  <c r="Q45" i="14"/>
  <c r="P70" i="14"/>
  <c r="S45" i="14"/>
  <c r="T45" i="14"/>
  <c r="R45" i="14"/>
  <c r="X70" i="14"/>
  <c r="AA47" i="14"/>
  <c r="AG47" i="14" s="1"/>
  <c r="AF47" i="14"/>
  <c r="AC47" i="14"/>
  <c r="AE47" i="14"/>
  <c r="AD47" i="14"/>
  <c r="AB47" i="14"/>
  <c r="H52" i="14"/>
  <c r="J52" i="14"/>
  <c r="K52" i="14"/>
  <c r="I52" i="14"/>
  <c r="Q53" i="14"/>
  <c r="S53" i="14"/>
  <c r="T53" i="14"/>
  <c r="R53" i="14"/>
  <c r="AA55" i="14"/>
  <c r="AG55" i="14" s="1"/>
  <c r="AF55" i="14"/>
  <c r="AC55" i="14"/>
  <c r="AD55" i="14"/>
  <c r="AB55" i="14"/>
  <c r="AE55" i="14"/>
  <c r="H60" i="14"/>
  <c r="J60" i="14"/>
  <c r="K60" i="14"/>
  <c r="I60" i="14"/>
  <c r="Q61" i="14"/>
  <c r="S61" i="14"/>
  <c r="T61" i="14"/>
  <c r="R61" i="14"/>
  <c r="AA63" i="14"/>
  <c r="AG63" i="14" s="1"/>
  <c r="AF63" i="14"/>
  <c r="AC63" i="14"/>
  <c r="AE63" i="14"/>
  <c r="AD63" i="14"/>
  <c r="AB63" i="14"/>
  <c r="H68" i="14"/>
  <c r="J68" i="14"/>
  <c r="K68" i="14"/>
  <c r="I68" i="14"/>
  <c r="Q69" i="14"/>
  <c r="S69" i="14"/>
  <c r="T69" i="14"/>
  <c r="R69" i="14"/>
  <c r="Y7" i="15"/>
  <c r="AA9" i="15"/>
  <c r="AG9" i="15"/>
  <c r="AC9" i="15"/>
  <c r="AD9" i="15"/>
  <c r="AB9" i="15"/>
  <c r="D36" i="15"/>
  <c r="L36" i="15"/>
  <c r="AF13" i="15"/>
  <c r="H14" i="15"/>
  <c r="J14" i="15"/>
  <c r="K14" i="15"/>
  <c r="I14" i="15"/>
  <c r="Q15" i="15"/>
  <c r="S15" i="15"/>
  <c r="T15" i="15"/>
  <c r="R15" i="15"/>
  <c r="AA17" i="15"/>
  <c r="AG17" i="15"/>
  <c r="AC17" i="15"/>
  <c r="AD17" i="15"/>
  <c r="AB17" i="15"/>
  <c r="AF21" i="15"/>
  <c r="H22" i="15"/>
  <c r="J22" i="15"/>
  <c r="K22" i="15"/>
  <c r="I22" i="15"/>
  <c r="Q23" i="15"/>
  <c r="S23" i="15"/>
  <c r="R23" i="15"/>
  <c r="T23" i="15"/>
  <c r="AA25" i="15"/>
  <c r="AG25" i="15"/>
  <c r="AC25" i="15"/>
  <c r="AD25" i="15"/>
  <c r="AB25" i="15"/>
  <c r="AF29" i="15"/>
  <c r="H30" i="15"/>
  <c r="J30" i="15"/>
  <c r="K30" i="15"/>
  <c r="I30" i="15"/>
  <c r="Q31" i="15"/>
  <c r="S31" i="15"/>
  <c r="T31" i="15"/>
  <c r="R31" i="15"/>
  <c r="AA33" i="15"/>
  <c r="AG33" i="15"/>
  <c r="AC33" i="15"/>
  <c r="AB33" i="15"/>
  <c r="AD33" i="15"/>
  <c r="Q41" i="15"/>
  <c r="P40" i="15"/>
  <c r="S52" i="15" s="1"/>
  <c r="S41" i="15"/>
  <c r="T41" i="15"/>
  <c r="R41" i="15"/>
  <c r="X40" i="15"/>
  <c r="AA43" i="15"/>
  <c r="AG43" i="15" s="1"/>
  <c r="AF43" i="15"/>
  <c r="AC43" i="15"/>
  <c r="AE43" i="15"/>
  <c r="AD43" i="15"/>
  <c r="AB43" i="15"/>
  <c r="C69" i="15"/>
  <c r="H48" i="15"/>
  <c r="J48" i="15"/>
  <c r="K48" i="15"/>
  <c r="I48" i="15"/>
  <c r="Q49" i="15"/>
  <c r="S49" i="15"/>
  <c r="T49" i="15"/>
  <c r="R49" i="15"/>
  <c r="AA51" i="15"/>
  <c r="AG51" i="15" s="1"/>
  <c r="AF51" i="15"/>
  <c r="AC51" i="15"/>
  <c r="AE51" i="15"/>
  <c r="AD51" i="15"/>
  <c r="AB51" i="15"/>
  <c r="H56" i="15"/>
  <c r="J56" i="15"/>
  <c r="K56" i="15"/>
  <c r="I56" i="15"/>
  <c r="Q57" i="15"/>
  <c r="S57" i="15"/>
  <c r="R57" i="15"/>
  <c r="T57" i="15"/>
  <c r="AA59" i="15"/>
  <c r="AG59" i="15" s="1"/>
  <c r="AF59" i="15"/>
  <c r="AC59" i="15"/>
  <c r="AE59" i="15"/>
  <c r="AD59" i="15"/>
  <c r="AB59" i="15"/>
  <c r="H64" i="15"/>
  <c r="J64" i="15"/>
  <c r="K64" i="15"/>
  <c r="I64" i="15"/>
  <c r="Q65" i="15"/>
  <c r="S65" i="15"/>
  <c r="T65" i="15"/>
  <c r="R65" i="15"/>
  <c r="AA67" i="15"/>
  <c r="AG67" i="15" s="1"/>
  <c r="AF67" i="15"/>
  <c r="AC67" i="15"/>
  <c r="AB67" i="15"/>
  <c r="AD67" i="15"/>
  <c r="AE67" i="15"/>
  <c r="D7" i="16"/>
  <c r="L7" i="16"/>
  <c r="U7" i="16"/>
  <c r="AF9" i="16"/>
  <c r="AC10" i="16"/>
  <c r="AB10" i="16"/>
  <c r="AA10" i="16"/>
  <c r="AD10" i="16"/>
  <c r="AG10" i="16"/>
  <c r="W36" i="16"/>
  <c r="K16" i="16"/>
  <c r="J16" i="16"/>
  <c r="I16" i="16"/>
  <c r="H16" i="16"/>
  <c r="AF23" i="16"/>
  <c r="K24" i="16"/>
  <c r="J24" i="16"/>
  <c r="I24" i="16"/>
  <c r="H24" i="16"/>
  <c r="AD27" i="16"/>
  <c r="AC27" i="16"/>
  <c r="AB27" i="16"/>
  <c r="AA27" i="16"/>
  <c r="AG27" i="16"/>
  <c r="N40" i="16"/>
  <c r="T43" i="16"/>
  <c r="R43" i="16"/>
  <c r="Q43" i="16"/>
  <c r="T52" i="16"/>
  <c r="R52" i="16"/>
  <c r="Q52" i="16"/>
  <c r="K53" i="16"/>
  <c r="H53" i="16"/>
  <c r="I53" i="16"/>
  <c r="AD53" i="16"/>
  <c r="AC53" i="16"/>
  <c r="AB53" i="16"/>
  <c r="AA53" i="16"/>
  <c r="AG53" i="16" s="1"/>
  <c r="AF53" i="16"/>
  <c r="AD62" i="16"/>
  <c r="AC62" i="16"/>
  <c r="AB62" i="16"/>
  <c r="AA62" i="16"/>
  <c r="AG62" i="16" s="1"/>
  <c r="AF62" i="16"/>
  <c r="K66" i="16"/>
  <c r="I66" i="16"/>
  <c r="H66" i="16"/>
  <c r="U8" i="17"/>
  <c r="D37" i="17"/>
  <c r="W37" i="17"/>
  <c r="T17" i="17"/>
  <c r="R17" i="17"/>
  <c r="Q17" i="17"/>
  <c r="K19" i="17"/>
  <c r="H19" i="17"/>
  <c r="I19" i="17"/>
  <c r="J19" i="17"/>
  <c r="J30" i="17"/>
  <c r="K30" i="17"/>
  <c r="I30" i="17"/>
  <c r="H30" i="17"/>
  <c r="K62" i="17"/>
  <c r="I62" i="17"/>
  <c r="H62" i="17"/>
  <c r="K64" i="17"/>
  <c r="I64" i="17"/>
  <c r="H64" i="17"/>
  <c r="F9" i="18"/>
  <c r="AV38" i="18"/>
  <c r="AL14" i="18"/>
  <c r="AJ14" i="18"/>
  <c r="AI14" i="18"/>
  <c r="AL15" i="18"/>
  <c r="AJ15" i="18"/>
  <c r="AI15" i="18"/>
  <c r="K28" i="18"/>
  <c r="I28" i="18"/>
  <c r="H28" i="18"/>
  <c r="K29" i="18"/>
  <c r="I29" i="18"/>
  <c r="H29" i="18"/>
  <c r="I32" i="18"/>
  <c r="H32" i="18"/>
  <c r="K32" i="18"/>
  <c r="Z32" i="13"/>
  <c r="AD32" i="13"/>
  <c r="AC32" i="13"/>
  <c r="AB32" i="13"/>
  <c r="AA32" i="13"/>
  <c r="Y32" i="13"/>
  <c r="Z34" i="13"/>
  <c r="AB34" i="13"/>
  <c r="AA34" i="13"/>
  <c r="Y34" i="13"/>
  <c r="AD34" i="13"/>
  <c r="AC34" i="13"/>
  <c r="Z40" i="13"/>
  <c r="AC40" i="13"/>
  <c r="AB40" i="13"/>
  <c r="AA40" i="13"/>
  <c r="Y40" i="13"/>
  <c r="AD40" i="13"/>
  <c r="Z42" i="13"/>
  <c r="Y42" i="13"/>
  <c r="AD42" i="13"/>
  <c r="AC42" i="13"/>
  <c r="AA42" i="13"/>
  <c r="AB42" i="13"/>
  <c r="Z44" i="13"/>
  <c r="X69" i="13"/>
  <c r="AD44" i="13"/>
  <c r="AC44" i="13"/>
  <c r="AB44" i="13"/>
  <c r="AA44" i="13"/>
  <c r="Y44" i="13"/>
  <c r="Z46" i="13"/>
  <c r="AB46" i="13"/>
  <c r="AA46" i="13"/>
  <c r="Y46" i="13"/>
  <c r="AD46" i="13"/>
  <c r="AC46" i="13"/>
  <c r="Z48" i="13"/>
  <c r="AD48" i="13"/>
  <c r="AC48" i="13"/>
  <c r="AB48" i="13"/>
  <c r="AA48" i="13"/>
  <c r="Y48" i="13"/>
  <c r="Z50" i="13"/>
  <c r="AD50" i="13"/>
  <c r="AC50" i="13"/>
  <c r="AB50" i="13"/>
  <c r="AA50" i="13"/>
  <c r="Y50" i="13"/>
  <c r="Z52" i="13"/>
  <c r="AA52" i="13"/>
  <c r="Y52" i="13"/>
  <c r="AD52" i="13"/>
  <c r="AC52" i="13"/>
  <c r="AB52" i="13"/>
  <c r="Z54" i="13"/>
  <c r="AD54" i="13"/>
  <c r="AC54" i="13"/>
  <c r="AB54" i="13"/>
  <c r="AA54" i="13"/>
  <c r="Y54" i="13"/>
  <c r="Z56" i="13"/>
  <c r="AC56" i="13"/>
  <c r="AB56" i="13"/>
  <c r="AA56" i="13"/>
  <c r="Y56" i="13"/>
  <c r="AD56" i="13"/>
  <c r="Z58" i="13"/>
  <c r="Y58" i="13"/>
  <c r="AD58" i="13"/>
  <c r="AC58" i="13"/>
  <c r="AB58" i="13"/>
  <c r="AA58" i="13"/>
  <c r="Z60" i="13"/>
  <c r="AD60" i="13"/>
  <c r="AC60" i="13"/>
  <c r="AB60" i="13"/>
  <c r="AA60" i="13"/>
  <c r="Y60" i="13"/>
  <c r="Z62" i="13"/>
  <c r="AB62" i="13"/>
  <c r="AA62" i="13"/>
  <c r="Y62" i="13"/>
  <c r="AC62" i="13"/>
  <c r="AD62" i="13"/>
  <c r="Z64" i="13"/>
  <c r="AD64" i="13"/>
  <c r="AC64" i="13"/>
  <c r="AB64" i="13"/>
  <c r="Y64" i="13"/>
  <c r="AA64" i="13"/>
  <c r="Z66" i="13"/>
  <c r="AD66" i="13"/>
  <c r="AC66" i="13"/>
  <c r="AB66" i="13"/>
  <c r="AA66" i="13"/>
  <c r="Y66" i="13"/>
  <c r="Z68" i="13"/>
  <c r="AA68" i="13"/>
  <c r="Y68" i="13"/>
  <c r="AD68" i="13"/>
  <c r="AC68" i="13"/>
  <c r="AB68" i="13"/>
  <c r="AF8" i="14"/>
  <c r="I9" i="14"/>
  <c r="K9" i="14"/>
  <c r="J9" i="14"/>
  <c r="H9" i="14"/>
  <c r="R10" i="14"/>
  <c r="T10" i="14"/>
  <c r="S10" i="14"/>
  <c r="Q10" i="14"/>
  <c r="Z37" i="14"/>
  <c r="AG12" i="14"/>
  <c r="AB12" i="14"/>
  <c r="AC12" i="14"/>
  <c r="AA12" i="14"/>
  <c r="AE12" i="14"/>
  <c r="AD12" i="14"/>
  <c r="AF16" i="14"/>
  <c r="I17" i="14"/>
  <c r="K17" i="14"/>
  <c r="J17" i="14"/>
  <c r="H17" i="14"/>
  <c r="R18" i="14"/>
  <c r="T18" i="14"/>
  <c r="S18" i="14"/>
  <c r="Q18" i="14"/>
  <c r="AG20" i="14"/>
  <c r="AB20" i="14"/>
  <c r="AE20" i="14"/>
  <c r="AD20" i="14"/>
  <c r="AC20" i="14"/>
  <c r="AA20" i="14"/>
  <c r="AF24" i="14"/>
  <c r="I25" i="14"/>
  <c r="J25" i="14"/>
  <c r="H25" i="14"/>
  <c r="K25" i="14"/>
  <c r="R26" i="14"/>
  <c r="Q26" i="14"/>
  <c r="T26" i="14"/>
  <c r="S26" i="14"/>
  <c r="AG28" i="14"/>
  <c r="AE28" i="14"/>
  <c r="AB28" i="14"/>
  <c r="AC28" i="14"/>
  <c r="AA28" i="14"/>
  <c r="AD28" i="14"/>
  <c r="AF32" i="14"/>
  <c r="I33" i="14"/>
  <c r="K33" i="14"/>
  <c r="J33" i="14"/>
  <c r="H33" i="14"/>
  <c r="R34" i="14"/>
  <c r="S34" i="14"/>
  <c r="Q34" i="14"/>
  <c r="T34" i="14"/>
  <c r="AG36" i="14"/>
  <c r="AE36" i="14"/>
  <c r="AB36" i="14"/>
  <c r="AD36" i="14"/>
  <c r="AC36" i="14"/>
  <c r="AA36" i="14"/>
  <c r="I43" i="14"/>
  <c r="K43" i="14"/>
  <c r="J43" i="14"/>
  <c r="H43" i="14"/>
  <c r="R44" i="14"/>
  <c r="T44" i="14"/>
  <c r="S44" i="14"/>
  <c r="Q44" i="14"/>
  <c r="Y70" i="14"/>
  <c r="AF46" i="14"/>
  <c r="AE46" i="14"/>
  <c r="AB46" i="14"/>
  <c r="AD46" i="14"/>
  <c r="AC46" i="14"/>
  <c r="AA46" i="14"/>
  <c r="AG46" i="14" s="1"/>
  <c r="I51" i="14"/>
  <c r="K51" i="14"/>
  <c r="H51" i="14"/>
  <c r="J51" i="14"/>
  <c r="R52" i="14"/>
  <c r="Q52" i="14"/>
  <c r="T52" i="14"/>
  <c r="S52" i="14"/>
  <c r="AF54" i="14"/>
  <c r="AE54" i="14"/>
  <c r="AB54" i="14"/>
  <c r="AD54" i="14"/>
  <c r="AC54" i="14"/>
  <c r="AA54" i="14"/>
  <c r="AG54" i="14" s="1"/>
  <c r="I59" i="14"/>
  <c r="K59" i="14"/>
  <c r="J59" i="14"/>
  <c r="H59" i="14"/>
  <c r="R60" i="14"/>
  <c r="T60" i="14"/>
  <c r="S60" i="14"/>
  <c r="Q60" i="14"/>
  <c r="AF62" i="14"/>
  <c r="AE62" i="14"/>
  <c r="AB62" i="14"/>
  <c r="AA62" i="14"/>
  <c r="AG62" i="14" s="1"/>
  <c r="AD62" i="14"/>
  <c r="AC62" i="14"/>
  <c r="I67" i="14"/>
  <c r="K67" i="14"/>
  <c r="J67" i="14"/>
  <c r="H67" i="14"/>
  <c r="R68" i="14"/>
  <c r="T68" i="14"/>
  <c r="S68" i="14"/>
  <c r="Q68" i="14"/>
  <c r="AG8" i="15"/>
  <c r="AB8" i="15"/>
  <c r="AD8" i="15"/>
  <c r="AC8" i="15"/>
  <c r="AA8" i="15"/>
  <c r="Z7" i="15"/>
  <c r="AE23" i="15" s="1"/>
  <c r="E36" i="15"/>
  <c r="M36" i="15"/>
  <c r="U36" i="15"/>
  <c r="AF12" i="15"/>
  <c r="I13" i="15"/>
  <c r="H13" i="15"/>
  <c r="K13" i="15"/>
  <c r="J13" i="15"/>
  <c r="R14" i="15"/>
  <c r="S14" i="15"/>
  <c r="Q14" i="15"/>
  <c r="T14" i="15"/>
  <c r="AG16" i="15"/>
  <c r="AE16" i="15"/>
  <c r="AB16" i="15"/>
  <c r="AD16" i="15"/>
  <c r="AC16" i="15"/>
  <c r="AA16" i="15"/>
  <c r="AF20" i="15"/>
  <c r="I21" i="15"/>
  <c r="K21" i="15"/>
  <c r="J21" i="15"/>
  <c r="H21" i="15"/>
  <c r="R22" i="15"/>
  <c r="T22" i="15"/>
  <c r="S22" i="15"/>
  <c r="Q22" i="15"/>
  <c r="AG24" i="15"/>
  <c r="AE24" i="15"/>
  <c r="AB24" i="15"/>
  <c r="AC24" i="15"/>
  <c r="AA24" i="15"/>
  <c r="AD24" i="15"/>
  <c r="AF28" i="15"/>
  <c r="I29" i="15"/>
  <c r="K29" i="15"/>
  <c r="J29" i="15"/>
  <c r="H29" i="15"/>
  <c r="R30" i="15"/>
  <c r="T30" i="15"/>
  <c r="S30" i="15"/>
  <c r="Q30" i="15"/>
  <c r="AG32" i="15"/>
  <c r="AE32" i="15"/>
  <c r="AB32" i="15"/>
  <c r="AD32" i="15"/>
  <c r="AC32" i="15"/>
  <c r="AA32" i="15"/>
  <c r="Y40" i="15"/>
  <c r="AF42" i="15"/>
  <c r="AE42" i="15"/>
  <c r="AB42" i="15"/>
  <c r="AD42" i="15"/>
  <c r="AC42" i="15"/>
  <c r="AA42" i="15"/>
  <c r="AG42" i="15" s="1"/>
  <c r="D69" i="15"/>
  <c r="L69" i="15"/>
  <c r="I47" i="15"/>
  <c r="H47" i="15"/>
  <c r="K47" i="15"/>
  <c r="J47" i="15"/>
  <c r="R48" i="15"/>
  <c r="S48" i="15"/>
  <c r="Q48" i="15"/>
  <c r="T48" i="15"/>
  <c r="AF50" i="15"/>
  <c r="AE50" i="15"/>
  <c r="AB50" i="15"/>
  <c r="AD50" i="15"/>
  <c r="AC50" i="15"/>
  <c r="AA50" i="15"/>
  <c r="AG50" i="15" s="1"/>
  <c r="I55" i="15"/>
  <c r="K55" i="15"/>
  <c r="J55" i="15"/>
  <c r="H55" i="15"/>
  <c r="R56" i="15"/>
  <c r="T56" i="15"/>
  <c r="S56" i="15"/>
  <c r="Q56" i="15"/>
  <c r="AF58" i="15"/>
  <c r="AE58" i="15"/>
  <c r="AB58" i="15"/>
  <c r="AC58" i="15"/>
  <c r="AA58" i="15"/>
  <c r="AG58" i="15" s="1"/>
  <c r="AD58" i="15"/>
  <c r="I63" i="15"/>
  <c r="K63" i="15"/>
  <c r="J63" i="15"/>
  <c r="H63" i="15"/>
  <c r="R64" i="15"/>
  <c r="T64" i="15"/>
  <c r="S64" i="15"/>
  <c r="Q64" i="15"/>
  <c r="AF66" i="15"/>
  <c r="AE66" i="15"/>
  <c r="AB66" i="15"/>
  <c r="AD66" i="15"/>
  <c r="AC66" i="15"/>
  <c r="AA66" i="15"/>
  <c r="AG66" i="15" s="1"/>
  <c r="E7" i="16"/>
  <c r="M7" i="16"/>
  <c r="AF8" i="16"/>
  <c r="V7" i="16"/>
  <c r="AF7" i="16" s="1"/>
  <c r="T10" i="16"/>
  <c r="S10" i="16"/>
  <c r="R10" i="16"/>
  <c r="Q10" i="16"/>
  <c r="X36" i="16"/>
  <c r="AD13" i="16"/>
  <c r="AB13" i="16"/>
  <c r="AG13" i="16"/>
  <c r="AC13" i="16"/>
  <c r="AA13" i="16"/>
  <c r="AF16" i="16"/>
  <c r="T17" i="16"/>
  <c r="S17" i="16"/>
  <c r="R17" i="16"/>
  <c r="Q17" i="16"/>
  <c r="I19" i="16"/>
  <c r="K19" i="16"/>
  <c r="J19" i="16"/>
  <c r="H19" i="16"/>
  <c r="AD20" i="16"/>
  <c r="AC20" i="16"/>
  <c r="AB20" i="16"/>
  <c r="AG20" i="16"/>
  <c r="AA20" i="16"/>
  <c r="AF22" i="16"/>
  <c r="J23" i="16"/>
  <c r="I23" i="16"/>
  <c r="H23" i="16"/>
  <c r="K23" i="16"/>
  <c r="AC26" i="16"/>
  <c r="AB26" i="16"/>
  <c r="AA26" i="16"/>
  <c r="AG26" i="16"/>
  <c r="AD26" i="16"/>
  <c r="AF31" i="16"/>
  <c r="T34" i="16"/>
  <c r="S34" i="16"/>
  <c r="R34" i="16"/>
  <c r="Q34" i="16"/>
  <c r="K35" i="16"/>
  <c r="H35" i="16"/>
  <c r="J35" i="16"/>
  <c r="I35" i="16"/>
  <c r="AD35" i="16"/>
  <c r="AC35" i="16"/>
  <c r="AB35" i="16"/>
  <c r="AA35" i="16"/>
  <c r="AG35" i="16"/>
  <c r="K42" i="16"/>
  <c r="I42" i="16"/>
  <c r="H42" i="16"/>
  <c r="K51" i="16"/>
  <c r="I51" i="16"/>
  <c r="H51" i="16"/>
  <c r="W8" i="17"/>
  <c r="F37" i="17"/>
  <c r="T14" i="17"/>
  <c r="R14" i="17"/>
  <c r="Q14" i="17"/>
  <c r="AC53" i="17"/>
  <c r="AB53" i="17"/>
  <c r="AA53" i="17"/>
  <c r="Z53" i="17"/>
  <c r="K56" i="17"/>
  <c r="I56" i="17"/>
  <c r="H56" i="17"/>
  <c r="L9" i="18"/>
  <c r="K11" i="18"/>
  <c r="I11" i="18"/>
  <c r="H11" i="18"/>
  <c r="AU23" i="18"/>
  <c r="AS23" i="18"/>
  <c r="AR23" i="18"/>
  <c r="AU24" i="18"/>
  <c r="AS24" i="18"/>
  <c r="AR24" i="18"/>
  <c r="K9" i="21"/>
  <c r="H9" i="21"/>
  <c r="G8" i="21"/>
  <c r="J9" i="21" s="1"/>
  <c r="I9" i="21"/>
  <c r="AD21" i="16"/>
  <c r="AG21" i="16"/>
  <c r="AA21" i="16"/>
  <c r="AB21" i="16"/>
  <c r="AC21" i="16"/>
  <c r="AF25" i="16"/>
  <c r="K26" i="16"/>
  <c r="J26" i="16"/>
  <c r="I26" i="16"/>
  <c r="H26" i="16"/>
  <c r="T27" i="16"/>
  <c r="Q27" i="16"/>
  <c r="S27" i="16"/>
  <c r="R27" i="16"/>
  <c r="AD29" i="16"/>
  <c r="AC29" i="16"/>
  <c r="AA29" i="16"/>
  <c r="AG29" i="16"/>
  <c r="AB29" i="16"/>
  <c r="AF33" i="16"/>
  <c r="K34" i="16"/>
  <c r="J34" i="16"/>
  <c r="I34" i="16"/>
  <c r="H34" i="16"/>
  <c r="T35" i="16"/>
  <c r="S35" i="16"/>
  <c r="R35" i="16"/>
  <c r="Q35" i="16"/>
  <c r="D40" i="16"/>
  <c r="L40" i="16"/>
  <c r="K44" i="16"/>
  <c r="I44" i="16"/>
  <c r="H44" i="16"/>
  <c r="G69" i="16"/>
  <c r="O69" i="16"/>
  <c r="W69" i="16"/>
  <c r="T45" i="16"/>
  <c r="R45" i="16"/>
  <c r="Q45" i="16"/>
  <c r="AF47" i="16"/>
  <c r="AD47" i="16"/>
  <c r="AC47" i="16"/>
  <c r="AB47" i="16"/>
  <c r="AA47" i="16"/>
  <c r="AG47" i="16" s="1"/>
  <c r="K52" i="16"/>
  <c r="I52" i="16"/>
  <c r="H52" i="16"/>
  <c r="T53" i="16"/>
  <c r="R53" i="16"/>
  <c r="Q53" i="16"/>
  <c r="AF55" i="16"/>
  <c r="AD55" i="16"/>
  <c r="AC55" i="16"/>
  <c r="AB55" i="16"/>
  <c r="AA55" i="16"/>
  <c r="AG55" i="16" s="1"/>
  <c r="K60" i="16"/>
  <c r="I60" i="16"/>
  <c r="H60" i="16"/>
  <c r="T61" i="16"/>
  <c r="Q61" i="16"/>
  <c r="R61" i="16"/>
  <c r="AF63" i="16"/>
  <c r="AD63" i="16"/>
  <c r="AC63" i="16"/>
  <c r="AB63" i="16"/>
  <c r="AA63" i="16"/>
  <c r="AG63" i="16" s="1"/>
  <c r="K68" i="16"/>
  <c r="I68" i="16"/>
  <c r="H68" i="16"/>
  <c r="F8" i="17"/>
  <c r="N8" i="17"/>
  <c r="V8" i="17"/>
  <c r="T11" i="17"/>
  <c r="Q11" i="17"/>
  <c r="R11" i="17"/>
  <c r="E37" i="17"/>
  <c r="M37" i="17"/>
  <c r="U37" i="17"/>
  <c r="K14" i="17"/>
  <c r="J14" i="17"/>
  <c r="I14" i="17"/>
  <c r="H14" i="17"/>
  <c r="AC16" i="17"/>
  <c r="Z16" i="17"/>
  <c r="AA16" i="17"/>
  <c r="T19" i="17"/>
  <c r="R19" i="17"/>
  <c r="Q19" i="17"/>
  <c r="K22" i="17"/>
  <c r="J22" i="17"/>
  <c r="I22" i="17"/>
  <c r="H22" i="17"/>
  <c r="AC24" i="17"/>
  <c r="AA24" i="17"/>
  <c r="Z24" i="17"/>
  <c r="T25" i="17"/>
  <c r="R25" i="17"/>
  <c r="Q25" i="17"/>
  <c r="AA28" i="17"/>
  <c r="Z28" i="17"/>
  <c r="AC28" i="17"/>
  <c r="AC32" i="17"/>
  <c r="Z32" i="17"/>
  <c r="AA32" i="17"/>
  <c r="T33" i="17"/>
  <c r="R33" i="17"/>
  <c r="Q33" i="17"/>
  <c r="X70" i="17"/>
  <c r="K48" i="17"/>
  <c r="H48" i="17"/>
  <c r="I48" i="17"/>
  <c r="AC48" i="17"/>
  <c r="AB48" i="17"/>
  <c r="AA48" i="17"/>
  <c r="Z48" i="17"/>
  <c r="K59" i="17"/>
  <c r="I59" i="17"/>
  <c r="H59" i="17"/>
  <c r="T69" i="17"/>
  <c r="Q69" i="17"/>
  <c r="R69" i="17"/>
  <c r="E9" i="18"/>
  <c r="K12" i="18"/>
  <c r="I12" i="18"/>
  <c r="H12" i="18"/>
  <c r="AE38" i="18"/>
  <c r="AW38" i="18"/>
  <c r="AL16" i="18"/>
  <c r="AI16" i="18"/>
  <c r="AJ16" i="18"/>
  <c r="BD16" i="18"/>
  <c r="BC16" i="18"/>
  <c r="BB16" i="18"/>
  <c r="BA16" i="18"/>
  <c r="T21" i="18"/>
  <c r="R21" i="18"/>
  <c r="Q21" i="18"/>
  <c r="AU25" i="18"/>
  <c r="AS25" i="18"/>
  <c r="AR25" i="18"/>
  <c r="BM25" i="18"/>
  <c r="BK25" i="18"/>
  <c r="BJ25" i="18"/>
  <c r="BM35" i="18"/>
  <c r="BK35" i="18"/>
  <c r="BJ35" i="18"/>
  <c r="K37" i="18"/>
  <c r="I37" i="18"/>
  <c r="H37" i="18"/>
  <c r="T14" i="19"/>
  <c r="R14" i="19"/>
  <c r="Q14" i="19"/>
  <c r="K17" i="19"/>
  <c r="I17" i="19"/>
  <c r="H17" i="19"/>
  <c r="K30" i="19"/>
  <c r="I30" i="19"/>
  <c r="AF30" i="16"/>
  <c r="J31" i="16"/>
  <c r="I31" i="16"/>
  <c r="H31" i="16"/>
  <c r="K31" i="16"/>
  <c r="S32" i="16"/>
  <c r="R32" i="16"/>
  <c r="Q32" i="16"/>
  <c r="T32" i="16"/>
  <c r="AC34" i="16"/>
  <c r="AB34" i="16"/>
  <c r="AA34" i="16"/>
  <c r="AE34" i="16"/>
  <c r="AG34" i="16"/>
  <c r="AD34" i="16"/>
  <c r="I41" i="16"/>
  <c r="H41" i="16"/>
  <c r="G40" i="16"/>
  <c r="J52" i="16" s="1"/>
  <c r="K41" i="16"/>
  <c r="O40" i="16"/>
  <c r="W40" i="16"/>
  <c r="R42" i="16"/>
  <c r="Q42" i="16"/>
  <c r="T42" i="16"/>
  <c r="AC44" i="16"/>
  <c r="AB44" i="16"/>
  <c r="AA44" i="16"/>
  <c r="AG44" i="16" s="1"/>
  <c r="AF44" i="16"/>
  <c r="AD44" i="16"/>
  <c r="Z69" i="16"/>
  <c r="I49" i="16"/>
  <c r="H49" i="16"/>
  <c r="K49" i="16"/>
  <c r="R50" i="16"/>
  <c r="Q50" i="16"/>
  <c r="T50" i="16"/>
  <c r="AC52" i="16"/>
  <c r="AB52" i="16"/>
  <c r="AA52" i="16"/>
  <c r="AG52" i="16" s="1"/>
  <c r="AF52" i="16"/>
  <c r="AD52" i="16"/>
  <c r="J57" i="16"/>
  <c r="I57" i="16"/>
  <c r="H57" i="16"/>
  <c r="K57" i="16"/>
  <c r="R58" i="16"/>
  <c r="Q58" i="16"/>
  <c r="T58" i="16"/>
  <c r="AC60" i="16"/>
  <c r="AB60" i="16"/>
  <c r="AA60" i="16"/>
  <c r="AG60" i="16" s="1"/>
  <c r="AF60" i="16"/>
  <c r="AD60" i="16"/>
  <c r="I65" i="16"/>
  <c r="H65" i="16"/>
  <c r="K65" i="16"/>
  <c r="R66" i="16"/>
  <c r="Q66" i="16"/>
  <c r="T66" i="16"/>
  <c r="AC68" i="16"/>
  <c r="AB68" i="16"/>
  <c r="AA68" i="16"/>
  <c r="AG68" i="16" s="1"/>
  <c r="AF68" i="16"/>
  <c r="AD68" i="16"/>
  <c r="AA9" i="17"/>
  <c r="Z9" i="17"/>
  <c r="Y8" i="17"/>
  <c r="AB11" i="17" s="1"/>
  <c r="AC9" i="17"/>
  <c r="P37" i="17"/>
  <c r="R12" i="17"/>
  <c r="Q12" i="17"/>
  <c r="T12" i="17"/>
  <c r="X37" i="17"/>
  <c r="J15" i="17"/>
  <c r="I15" i="17"/>
  <c r="H15" i="17"/>
  <c r="K15" i="17"/>
  <c r="AB17" i="17"/>
  <c r="AA17" i="17"/>
  <c r="Z17" i="17"/>
  <c r="AC17" i="17"/>
  <c r="R20" i="17"/>
  <c r="Q20" i="17"/>
  <c r="T20" i="17"/>
  <c r="J23" i="17"/>
  <c r="I23" i="17"/>
  <c r="H23" i="17"/>
  <c r="K23" i="17"/>
  <c r="AC30" i="17"/>
  <c r="AB30" i="17"/>
  <c r="Z30" i="17"/>
  <c r="AA30" i="17"/>
  <c r="T35" i="17"/>
  <c r="R35" i="17"/>
  <c r="Q35" i="17"/>
  <c r="K36" i="17"/>
  <c r="J36" i="17"/>
  <c r="I36" i="17"/>
  <c r="H36" i="17"/>
  <c r="C41" i="17"/>
  <c r="AC50" i="17"/>
  <c r="AB50" i="17"/>
  <c r="AA50" i="17"/>
  <c r="Z50" i="17"/>
  <c r="T51" i="17"/>
  <c r="R51" i="17"/>
  <c r="Q51" i="17"/>
  <c r="AC61" i="17"/>
  <c r="AB61" i="17"/>
  <c r="AA61" i="17"/>
  <c r="Z61" i="17"/>
  <c r="M9" i="18"/>
  <c r="T13" i="18"/>
  <c r="P38" i="18"/>
  <c r="R13" i="18"/>
  <c r="Q13" i="18"/>
  <c r="AM38" i="18"/>
  <c r="BE38" i="18"/>
  <c r="AU17" i="18"/>
  <c r="AS17" i="18"/>
  <c r="AR17" i="18"/>
  <c r="BM17" i="18"/>
  <c r="BL17" i="18"/>
  <c r="BK17" i="18"/>
  <c r="BJ17" i="18"/>
  <c r="AC22" i="18"/>
  <c r="AA22" i="18"/>
  <c r="Z22" i="18"/>
  <c r="BD26" i="18"/>
  <c r="BB26" i="18"/>
  <c r="BA26" i="18"/>
  <c r="K27" i="18"/>
  <c r="I27" i="18"/>
  <c r="H27" i="18"/>
  <c r="AL30" i="18"/>
  <c r="AI30" i="18"/>
  <c r="AJ30" i="18"/>
  <c r="AC31" i="18"/>
  <c r="AA31" i="18"/>
  <c r="Z31" i="18"/>
  <c r="BM34" i="18"/>
  <c r="BK34" i="18"/>
  <c r="BJ34" i="18"/>
  <c r="AC63" i="19"/>
  <c r="AA63" i="19"/>
  <c r="K25" i="19"/>
  <c r="I25" i="19"/>
  <c r="H25" i="19"/>
  <c r="AB27" i="19"/>
  <c r="AA27" i="19"/>
  <c r="AC42" i="19"/>
  <c r="AA42" i="19"/>
  <c r="K19" i="20"/>
  <c r="I19" i="20"/>
  <c r="H19" i="20"/>
  <c r="Y7" i="16"/>
  <c r="AA9" i="16"/>
  <c r="AG9" i="16"/>
  <c r="AD9" i="16"/>
  <c r="AC9" i="16"/>
  <c r="AB9" i="16"/>
  <c r="D36" i="16"/>
  <c r="L36" i="16"/>
  <c r="AF13" i="16"/>
  <c r="I14" i="16"/>
  <c r="H14" i="16"/>
  <c r="K14" i="16"/>
  <c r="J14" i="16"/>
  <c r="R15" i="16"/>
  <c r="Q15" i="16"/>
  <c r="S15" i="16"/>
  <c r="T15" i="16"/>
  <c r="AB17" i="16"/>
  <c r="AA17" i="16"/>
  <c r="AD17" i="16"/>
  <c r="AC17" i="16"/>
  <c r="AG17" i="16"/>
  <c r="AF21" i="16"/>
  <c r="I22" i="16"/>
  <c r="H22" i="16"/>
  <c r="K22" i="16"/>
  <c r="J22" i="16"/>
  <c r="R23" i="16"/>
  <c r="Q23" i="16"/>
  <c r="T23" i="16"/>
  <c r="S23" i="16"/>
  <c r="AB25" i="16"/>
  <c r="AA25" i="16"/>
  <c r="AD25" i="16"/>
  <c r="AC25" i="16"/>
  <c r="AG25" i="16"/>
  <c r="AF29" i="16"/>
  <c r="I30" i="16"/>
  <c r="H30" i="16"/>
  <c r="K30" i="16"/>
  <c r="J30" i="16"/>
  <c r="R31" i="16"/>
  <c r="Q31" i="16"/>
  <c r="T31" i="16"/>
  <c r="S31" i="16"/>
  <c r="AB33" i="16"/>
  <c r="AA33" i="16"/>
  <c r="AG33" i="16"/>
  <c r="AD33" i="16"/>
  <c r="AC33" i="16"/>
  <c r="R41" i="16"/>
  <c r="Q41" i="16"/>
  <c r="P40" i="16"/>
  <c r="S60" i="16" s="1"/>
  <c r="T41" i="16"/>
  <c r="X40" i="16"/>
  <c r="AB43" i="16"/>
  <c r="AA43" i="16"/>
  <c r="AG43" i="16" s="1"/>
  <c r="AD43" i="16"/>
  <c r="AF43" i="16"/>
  <c r="AC43" i="16"/>
  <c r="C69" i="16"/>
  <c r="I48" i="16"/>
  <c r="H48" i="16"/>
  <c r="K48" i="16"/>
  <c r="J48" i="16"/>
  <c r="R49" i="16"/>
  <c r="Q49" i="16"/>
  <c r="T49" i="16"/>
  <c r="S49" i="16"/>
  <c r="AB51" i="16"/>
  <c r="AA51" i="16"/>
  <c r="AG51" i="16" s="1"/>
  <c r="AD51" i="16"/>
  <c r="AC51" i="16"/>
  <c r="AF51" i="16"/>
  <c r="I56" i="16"/>
  <c r="H56" i="16"/>
  <c r="K56" i="16"/>
  <c r="J56" i="16"/>
  <c r="R57" i="16"/>
  <c r="Q57" i="16"/>
  <c r="T57" i="16"/>
  <c r="S57" i="16"/>
  <c r="AB59" i="16"/>
  <c r="AA59" i="16"/>
  <c r="AG59" i="16" s="1"/>
  <c r="AD59" i="16"/>
  <c r="AF59" i="16"/>
  <c r="AC59" i="16"/>
  <c r="I64" i="16"/>
  <c r="H64" i="16"/>
  <c r="K64" i="16"/>
  <c r="J64" i="16"/>
  <c r="R65" i="16"/>
  <c r="Q65" i="16"/>
  <c r="T65" i="16"/>
  <c r="S65" i="16"/>
  <c r="AB67" i="16"/>
  <c r="AA67" i="16"/>
  <c r="AG67" i="16" s="1"/>
  <c r="AD67" i="16"/>
  <c r="AC67" i="16"/>
  <c r="AF67" i="16"/>
  <c r="I10" i="17"/>
  <c r="H10" i="17"/>
  <c r="K10" i="17"/>
  <c r="J10" i="17"/>
  <c r="Y37" i="17"/>
  <c r="AA12" i="17"/>
  <c r="Z12" i="17"/>
  <c r="AC12" i="17"/>
  <c r="AB12" i="17"/>
  <c r="R15" i="17"/>
  <c r="Q15" i="17"/>
  <c r="T15" i="17"/>
  <c r="I18" i="17"/>
  <c r="H18" i="17"/>
  <c r="K18" i="17"/>
  <c r="J18" i="17"/>
  <c r="AA20" i="17"/>
  <c r="Z20" i="17"/>
  <c r="AC20" i="17"/>
  <c r="AB20" i="17"/>
  <c r="R23" i="17"/>
  <c r="Q23" i="17"/>
  <c r="T23" i="17"/>
  <c r="J26" i="17"/>
  <c r="I26" i="17"/>
  <c r="H26" i="17"/>
  <c r="K26" i="17"/>
  <c r="K33" i="17"/>
  <c r="J33" i="17"/>
  <c r="I33" i="17"/>
  <c r="H33" i="17"/>
  <c r="T48" i="17"/>
  <c r="R48" i="17"/>
  <c r="Q48" i="17"/>
  <c r="AC58" i="17"/>
  <c r="AB58" i="17"/>
  <c r="AA58" i="17"/>
  <c r="Z58" i="17"/>
  <c r="T59" i="17"/>
  <c r="R59" i="17"/>
  <c r="Q59" i="17"/>
  <c r="AC69" i="17"/>
  <c r="AB69" i="17"/>
  <c r="AA69" i="17"/>
  <c r="Z69" i="17"/>
  <c r="N9" i="18"/>
  <c r="BH9" i="18"/>
  <c r="BM11" i="18"/>
  <c r="BK11" i="18"/>
  <c r="BJ11" i="18"/>
  <c r="T12" i="18"/>
  <c r="R12" i="18"/>
  <c r="Q12" i="18"/>
  <c r="AN38" i="18"/>
  <c r="AU16" i="18"/>
  <c r="AS16" i="18"/>
  <c r="AR16" i="18"/>
  <c r="K21" i="18"/>
  <c r="I21" i="18"/>
  <c r="H21" i="18"/>
  <c r="AC21" i="18"/>
  <c r="AA21" i="18"/>
  <c r="Z21" i="18"/>
  <c r="BD25" i="18"/>
  <c r="BC25" i="18"/>
  <c r="BB25" i="18"/>
  <c r="BA25" i="18"/>
  <c r="T29" i="18"/>
  <c r="R29" i="18"/>
  <c r="Q29" i="18"/>
  <c r="J59" i="19"/>
  <c r="I59" i="19"/>
  <c r="H59" i="19"/>
  <c r="AA61" i="19"/>
  <c r="AG8" i="16"/>
  <c r="AD8" i="16"/>
  <c r="Z7" i="16"/>
  <c r="AE22" i="16" s="1"/>
  <c r="AC8" i="16"/>
  <c r="AA8" i="16"/>
  <c r="AB8" i="16"/>
  <c r="E36" i="16"/>
  <c r="M36" i="16"/>
  <c r="U36" i="16"/>
  <c r="AF12" i="16"/>
  <c r="H13" i="16"/>
  <c r="K13" i="16"/>
  <c r="J13" i="16"/>
  <c r="I13" i="16"/>
  <c r="Q14" i="16"/>
  <c r="T14" i="16"/>
  <c r="S14" i="16"/>
  <c r="R14" i="16"/>
  <c r="AA16" i="16"/>
  <c r="AG16" i="16"/>
  <c r="AD16" i="16"/>
  <c r="AC16" i="16"/>
  <c r="AB16" i="16"/>
  <c r="AF20" i="16"/>
  <c r="H21" i="16"/>
  <c r="I21" i="16"/>
  <c r="K21" i="16"/>
  <c r="J21" i="16"/>
  <c r="Q22" i="16"/>
  <c r="S22" i="16"/>
  <c r="T22" i="16"/>
  <c r="R22" i="16"/>
  <c r="AA24" i="16"/>
  <c r="AG24" i="16"/>
  <c r="AC24" i="16"/>
  <c r="AD24" i="16"/>
  <c r="AE24" i="16"/>
  <c r="AB24" i="16"/>
  <c r="AF28" i="16"/>
  <c r="H29" i="16"/>
  <c r="J29" i="16"/>
  <c r="K29" i="16"/>
  <c r="I29" i="16"/>
  <c r="Q30" i="16"/>
  <c r="S30" i="16"/>
  <c r="R30" i="16"/>
  <c r="T30" i="16"/>
  <c r="AA32" i="16"/>
  <c r="AG32" i="16"/>
  <c r="AC32" i="16"/>
  <c r="AE32" i="16"/>
  <c r="AD32" i="16"/>
  <c r="AB32" i="16"/>
  <c r="Y40" i="16"/>
  <c r="AA42" i="16"/>
  <c r="AG42" i="16" s="1"/>
  <c r="AF42" i="16"/>
  <c r="AC42" i="16"/>
  <c r="AD42" i="16"/>
  <c r="AB42" i="16"/>
  <c r="D69" i="16"/>
  <c r="L69" i="16"/>
  <c r="H47" i="16"/>
  <c r="J47" i="16"/>
  <c r="I47" i="16"/>
  <c r="K47" i="16"/>
  <c r="Q48" i="16"/>
  <c r="S48" i="16"/>
  <c r="T48" i="16"/>
  <c r="R48" i="16"/>
  <c r="AA50" i="16"/>
  <c r="AG50" i="16" s="1"/>
  <c r="AF50" i="16"/>
  <c r="AC50" i="16"/>
  <c r="AD50" i="16"/>
  <c r="AB50" i="16"/>
  <c r="H55" i="16"/>
  <c r="J55" i="16"/>
  <c r="K55" i="16"/>
  <c r="I55" i="16"/>
  <c r="Q56" i="16"/>
  <c r="S56" i="16"/>
  <c r="T56" i="16"/>
  <c r="R56" i="16"/>
  <c r="AA58" i="16"/>
  <c r="AG58" i="16" s="1"/>
  <c r="AF58" i="16"/>
  <c r="AC58" i="16"/>
  <c r="AD58" i="16"/>
  <c r="AB58" i="16"/>
  <c r="H63" i="16"/>
  <c r="J63" i="16"/>
  <c r="K63" i="16"/>
  <c r="I63" i="16"/>
  <c r="Q64" i="16"/>
  <c r="S64" i="16"/>
  <c r="T64" i="16"/>
  <c r="R64" i="16"/>
  <c r="AA66" i="16"/>
  <c r="AG66" i="16" s="1"/>
  <c r="AF66" i="16"/>
  <c r="AC66" i="16"/>
  <c r="AD66" i="16"/>
  <c r="AB66" i="16"/>
  <c r="C8" i="17"/>
  <c r="Q10" i="17"/>
  <c r="R10" i="17"/>
  <c r="T10" i="17"/>
  <c r="H13" i="17"/>
  <c r="J13" i="17"/>
  <c r="K13" i="17"/>
  <c r="I13" i="17"/>
  <c r="Z15" i="17"/>
  <c r="AB15" i="17"/>
  <c r="AC15" i="17"/>
  <c r="AA15" i="17"/>
  <c r="Q18" i="17"/>
  <c r="T18" i="17"/>
  <c r="R18" i="17"/>
  <c r="H21" i="17"/>
  <c r="J21" i="17"/>
  <c r="K21" i="17"/>
  <c r="I21" i="17"/>
  <c r="Z23" i="17"/>
  <c r="AB23" i="17"/>
  <c r="AC23" i="17"/>
  <c r="AA23" i="17"/>
  <c r="Q27" i="17"/>
  <c r="T27" i="17"/>
  <c r="R27" i="17"/>
  <c r="T45" i="17"/>
  <c r="P70" i="17"/>
  <c r="Q45" i="17"/>
  <c r="R45" i="17"/>
  <c r="K46" i="17"/>
  <c r="I46" i="17"/>
  <c r="H46" i="17"/>
  <c r="T56" i="17"/>
  <c r="R56" i="17"/>
  <c r="Q56" i="17"/>
  <c r="AC66" i="17"/>
  <c r="AB66" i="17"/>
  <c r="Z66" i="17"/>
  <c r="AA66" i="17"/>
  <c r="T67" i="17"/>
  <c r="R67" i="17"/>
  <c r="Q67" i="17"/>
  <c r="BM10" i="18"/>
  <c r="BK10" i="18"/>
  <c r="BJ10" i="18"/>
  <c r="BI9" i="18"/>
  <c r="BL25" i="18" s="1"/>
  <c r="W38" i="18"/>
  <c r="AO38" i="18"/>
  <c r="AC15" i="18"/>
  <c r="AB15" i="18"/>
  <c r="Z15" i="18"/>
  <c r="AA15" i="18"/>
  <c r="AU15" i="18"/>
  <c r="AS15" i="18"/>
  <c r="AR15" i="18"/>
  <c r="K20" i="18"/>
  <c r="I20" i="18"/>
  <c r="H20" i="18"/>
  <c r="AL24" i="18"/>
  <c r="AI24" i="18"/>
  <c r="AJ24" i="18"/>
  <c r="BD24" i="18"/>
  <c r="BB24" i="18"/>
  <c r="BA24" i="18"/>
  <c r="AL32" i="18"/>
  <c r="AJ32" i="18"/>
  <c r="AI32" i="18"/>
  <c r="R19" i="19"/>
  <c r="AC29" i="20"/>
  <c r="AA29" i="20"/>
  <c r="Z29" i="20"/>
  <c r="AL29" i="21"/>
  <c r="AJ29" i="21"/>
  <c r="AI29" i="21"/>
  <c r="F36" i="16"/>
  <c r="N36" i="16"/>
  <c r="V36" i="16"/>
  <c r="AF36" i="16" s="1"/>
  <c r="AF11" i="16"/>
  <c r="I12" i="16"/>
  <c r="K12" i="16"/>
  <c r="J12" i="16"/>
  <c r="H12" i="16"/>
  <c r="T13" i="16"/>
  <c r="Q13" i="16"/>
  <c r="S13" i="16"/>
  <c r="R13" i="16"/>
  <c r="AG15" i="16"/>
  <c r="AB15" i="16"/>
  <c r="AA15" i="16"/>
  <c r="AD15" i="16"/>
  <c r="AE15" i="16"/>
  <c r="AC15" i="16"/>
  <c r="AF19" i="16"/>
  <c r="K20" i="16"/>
  <c r="J20" i="16"/>
  <c r="I20" i="16"/>
  <c r="H20" i="16"/>
  <c r="R21" i="16"/>
  <c r="T21" i="16"/>
  <c r="S21" i="16"/>
  <c r="Q21" i="16"/>
  <c r="AG23" i="16"/>
  <c r="AB23" i="16"/>
  <c r="AC23" i="16"/>
  <c r="AE23" i="16"/>
  <c r="AD23" i="16"/>
  <c r="AA23" i="16"/>
  <c r="AF27" i="16"/>
  <c r="I28" i="16"/>
  <c r="K28" i="16"/>
  <c r="J28" i="16"/>
  <c r="H28" i="16"/>
  <c r="R29" i="16"/>
  <c r="T29" i="16"/>
  <c r="S29" i="16"/>
  <c r="Q29" i="16"/>
  <c r="AG31" i="16"/>
  <c r="AE31" i="16"/>
  <c r="AB31" i="16"/>
  <c r="AC31" i="16"/>
  <c r="AD31" i="16"/>
  <c r="AA31" i="16"/>
  <c r="AF35" i="16"/>
  <c r="AF41" i="16"/>
  <c r="AB41" i="16"/>
  <c r="Z40" i="16"/>
  <c r="AE61" i="16" s="1"/>
  <c r="AD41" i="16"/>
  <c r="AC41" i="16"/>
  <c r="AA41" i="16"/>
  <c r="AG41" i="16" s="1"/>
  <c r="E69" i="16"/>
  <c r="M69" i="16"/>
  <c r="U69" i="16"/>
  <c r="I46" i="16"/>
  <c r="K46" i="16"/>
  <c r="J46" i="16"/>
  <c r="H46" i="16"/>
  <c r="R47" i="16"/>
  <c r="T47" i="16"/>
  <c r="S47" i="16"/>
  <c r="Q47" i="16"/>
  <c r="AF49" i="16"/>
  <c r="AE49" i="16"/>
  <c r="AB49" i="16"/>
  <c r="AA49" i="16"/>
  <c r="AG49" i="16" s="1"/>
  <c r="AD49" i="16"/>
  <c r="AC49" i="16"/>
  <c r="I54" i="16"/>
  <c r="K54" i="16"/>
  <c r="J54" i="16"/>
  <c r="H54" i="16"/>
  <c r="R55" i="16"/>
  <c r="Q55" i="16"/>
  <c r="S55" i="16"/>
  <c r="T55" i="16"/>
  <c r="AF57" i="16"/>
  <c r="AB57" i="16"/>
  <c r="AD57" i="16"/>
  <c r="AC57" i="16"/>
  <c r="AA57" i="16"/>
  <c r="AG57" i="16" s="1"/>
  <c r="I62" i="16"/>
  <c r="H62" i="16"/>
  <c r="K62" i="16"/>
  <c r="J62" i="16"/>
  <c r="R63" i="16"/>
  <c r="S63" i="16"/>
  <c r="Q63" i="16"/>
  <c r="T63" i="16"/>
  <c r="AF65" i="16"/>
  <c r="AB65" i="16"/>
  <c r="AA65" i="16"/>
  <c r="AG65" i="16" s="1"/>
  <c r="AD65" i="16"/>
  <c r="AC65" i="16"/>
  <c r="D8" i="17"/>
  <c r="L8" i="17"/>
  <c r="AA10" i="17"/>
  <c r="AC10" i="17"/>
  <c r="AB10" i="17"/>
  <c r="Z10" i="17"/>
  <c r="C37" i="17"/>
  <c r="R13" i="17"/>
  <c r="T13" i="17"/>
  <c r="Q13" i="17"/>
  <c r="I16" i="17"/>
  <c r="J16" i="17"/>
  <c r="K16" i="17"/>
  <c r="H16" i="17"/>
  <c r="AA18" i="17"/>
  <c r="AC18" i="17"/>
  <c r="AB18" i="17"/>
  <c r="Z18" i="17"/>
  <c r="R21" i="17"/>
  <c r="Q21" i="17"/>
  <c r="T21" i="17"/>
  <c r="I24" i="17"/>
  <c r="H24" i="17"/>
  <c r="K24" i="17"/>
  <c r="J24" i="17"/>
  <c r="T30" i="17"/>
  <c r="R30" i="17"/>
  <c r="Q30" i="17"/>
  <c r="K43" i="17"/>
  <c r="I43" i="17"/>
  <c r="H43" i="17"/>
  <c r="T53" i="17"/>
  <c r="R53" i="17"/>
  <c r="Q53" i="17"/>
  <c r="K54" i="17"/>
  <c r="I54" i="17"/>
  <c r="H54" i="17"/>
  <c r="T64" i="17"/>
  <c r="R64" i="17"/>
  <c r="Q64" i="17"/>
  <c r="U9" i="18"/>
  <c r="X38" i="18"/>
  <c r="AC14" i="18"/>
  <c r="AA14" i="18"/>
  <c r="Z14" i="18"/>
  <c r="BD18" i="18"/>
  <c r="BC18" i="18"/>
  <c r="BB18" i="18"/>
  <c r="BA18" i="18"/>
  <c r="K19" i="18"/>
  <c r="I19" i="18"/>
  <c r="H19" i="18"/>
  <c r="AL23" i="18"/>
  <c r="AJ23" i="18"/>
  <c r="AI23" i="18"/>
  <c r="BM27" i="18"/>
  <c r="BL27" i="18"/>
  <c r="BK27" i="18"/>
  <c r="BJ27" i="18"/>
  <c r="T28" i="18"/>
  <c r="R28" i="18"/>
  <c r="Q28" i="18"/>
  <c r="AB35" i="19"/>
  <c r="AA35" i="19"/>
  <c r="S40" i="19"/>
  <c r="R40" i="19"/>
  <c r="Q40" i="19"/>
  <c r="C69" i="19"/>
  <c r="S53" i="19"/>
  <c r="R53" i="19"/>
  <c r="AC25" i="17"/>
  <c r="AB25" i="17"/>
  <c r="AA25" i="17"/>
  <c r="Z25" i="17"/>
  <c r="T28" i="17"/>
  <c r="R28" i="17"/>
  <c r="Q28" i="17"/>
  <c r="K31" i="17"/>
  <c r="J31" i="17"/>
  <c r="I31" i="17"/>
  <c r="H31" i="17"/>
  <c r="AC33" i="17"/>
  <c r="AB33" i="17"/>
  <c r="AA33" i="17"/>
  <c r="Z33" i="17"/>
  <c r="T36" i="17"/>
  <c r="R36" i="17"/>
  <c r="Q36" i="17"/>
  <c r="D41" i="17"/>
  <c r="L41" i="17"/>
  <c r="AC43" i="17"/>
  <c r="AB43" i="17"/>
  <c r="AA43" i="17"/>
  <c r="Z43" i="17"/>
  <c r="C70" i="17"/>
  <c r="T46" i="17"/>
  <c r="R46" i="17"/>
  <c r="Q46" i="17"/>
  <c r="K49" i="17"/>
  <c r="I49" i="17"/>
  <c r="H49" i="17"/>
  <c r="AC51" i="17"/>
  <c r="AB51" i="17"/>
  <c r="AA51" i="17"/>
  <c r="Z51" i="17"/>
  <c r="T54" i="17"/>
  <c r="R54" i="17"/>
  <c r="Q54" i="17"/>
  <c r="K57" i="17"/>
  <c r="I57" i="17"/>
  <c r="H57" i="17"/>
  <c r="AC59" i="17"/>
  <c r="AB59" i="17"/>
  <c r="AA59" i="17"/>
  <c r="Z59" i="17"/>
  <c r="T62" i="17"/>
  <c r="R62" i="17"/>
  <c r="Q62" i="17"/>
  <c r="K65" i="17"/>
  <c r="I65" i="17"/>
  <c r="H65" i="17"/>
  <c r="AC67" i="17"/>
  <c r="AB67" i="17"/>
  <c r="AA67" i="17"/>
  <c r="Z67" i="17"/>
  <c r="K10" i="18"/>
  <c r="J10" i="18"/>
  <c r="I10" i="18"/>
  <c r="H10" i="18"/>
  <c r="G9" i="18"/>
  <c r="J20" i="18" s="1"/>
  <c r="O9" i="18"/>
  <c r="W9" i="18"/>
  <c r="AE9" i="18"/>
  <c r="AM9" i="18"/>
  <c r="T11" i="18"/>
  <c r="R11" i="18"/>
  <c r="Q11" i="18"/>
  <c r="AC12" i="18"/>
  <c r="AA12" i="18"/>
  <c r="Z12" i="18"/>
  <c r="AH38" i="18"/>
  <c r="AL13" i="18"/>
  <c r="AK13" i="18"/>
  <c r="AJ13" i="18"/>
  <c r="AI13" i="18"/>
  <c r="AP38" i="18"/>
  <c r="AX38" i="18"/>
  <c r="BF38" i="18"/>
  <c r="AU14" i="18"/>
  <c r="AS14" i="18"/>
  <c r="AR14" i="18"/>
  <c r="BD15" i="18"/>
  <c r="BC15" i="18"/>
  <c r="BB15" i="18"/>
  <c r="BA15" i="18"/>
  <c r="BM16" i="18"/>
  <c r="BL16" i="18"/>
  <c r="BK16" i="18"/>
  <c r="BJ16" i="18"/>
  <c r="K18" i="18"/>
  <c r="J18" i="18"/>
  <c r="I18" i="18"/>
  <c r="H18" i="18"/>
  <c r="T19" i="18"/>
  <c r="R19" i="18"/>
  <c r="Q19" i="18"/>
  <c r="AC20" i="18"/>
  <c r="AA20" i="18"/>
  <c r="Z20" i="18"/>
  <c r="AL21" i="18"/>
  <c r="AJ21" i="18"/>
  <c r="AI21" i="18"/>
  <c r="AU22" i="18"/>
  <c r="AS22" i="18"/>
  <c r="AR22" i="18"/>
  <c r="BD23" i="18"/>
  <c r="BC23" i="18"/>
  <c r="BB23" i="18"/>
  <c r="BA23" i="18"/>
  <c r="BM24" i="18"/>
  <c r="BL24" i="18"/>
  <c r="BK24" i="18"/>
  <c r="BJ24" i="18"/>
  <c r="K26" i="18"/>
  <c r="J26" i="18"/>
  <c r="I26" i="18"/>
  <c r="H26" i="18"/>
  <c r="T27" i="18"/>
  <c r="R27" i="18"/>
  <c r="Q27" i="18"/>
  <c r="AC28" i="18"/>
  <c r="AA28" i="18"/>
  <c r="Z28" i="18"/>
  <c r="K36" i="18"/>
  <c r="J36" i="18"/>
  <c r="I36" i="18"/>
  <c r="H36" i="18"/>
  <c r="R11" i="19"/>
  <c r="K22" i="19"/>
  <c r="I22" i="19"/>
  <c r="AB32" i="19"/>
  <c r="AA32" i="19"/>
  <c r="S45" i="19"/>
  <c r="R45" i="19"/>
  <c r="J56" i="19"/>
  <c r="I56" i="19"/>
  <c r="AC66" i="19"/>
  <c r="AA66" i="19"/>
  <c r="T10" i="20"/>
  <c r="Q10" i="20"/>
  <c r="R10" i="20"/>
  <c r="AM8" i="21"/>
  <c r="AU13" i="21"/>
  <c r="AR13" i="21"/>
  <c r="AS13" i="21"/>
  <c r="BD29" i="21"/>
  <c r="R31" i="17"/>
  <c r="Q31" i="17"/>
  <c r="T31" i="17"/>
  <c r="J34" i="17"/>
  <c r="I34" i="17"/>
  <c r="H34" i="17"/>
  <c r="K34" i="17"/>
  <c r="AB36" i="17"/>
  <c r="AA36" i="17"/>
  <c r="Z36" i="17"/>
  <c r="AC36" i="17"/>
  <c r="E41" i="17"/>
  <c r="M41" i="17"/>
  <c r="U41" i="17"/>
  <c r="I44" i="17"/>
  <c r="H44" i="17"/>
  <c r="K44" i="17"/>
  <c r="D70" i="17"/>
  <c r="L70" i="17"/>
  <c r="AB46" i="17"/>
  <c r="AA46" i="17"/>
  <c r="Z46" i="17"/>
  <c r="AC46" i="17"/>
  <c r="R49" i="17"/>
  <c r="Q49" i="17"/>
  <c r="T49" i="17"/>
  <c r="I52" i="17"/>
  <c r="H52" i="17"/>
  <c r="K52" i="17"/>
  <c r="AB54" i="17"/>
  <c r="AA54" i="17"/>
  <c r="Z54" i="17"/>
  <c r="AC54" i="17"/>
  <c r="R57" i="17"/>
  <c r="Q57" i="17"/>
  <c r="T57" i="17"/>
  <c r="I60" i="17"/>
  <c r="H60" i="17"/>
  <c r="K60" i="17"/>
  <c r="AB62" i="17"/>
  <c r="AA62" i="17"/>
  <c r="Z62" i="17"/>
  <c r="AC62" i="17"/>
  <c r="R65" i="17"/>
  <c r="Q65" i="17"/>
  <c r="T65" i="17"/>
  <c r="I68" i="17"/>
  <c r="H68" i="17"/>
  <c r="K68" i="17"/>
  <c r="R10" i="18"/>
  <c r="Q10" i="18"/>
  <c r="P9" i="18"/>
  <c r="S14" i="18" s="1"/>
  <c r="T10" i="18"/>
  <c r="X9" i="18"/>
  <c r="AF9" i="18"/>
  <c r="AN9" i="18"/>
  <c r="AV9" i="18"/>
  <c r="AA11" i="18"/>
  <c r="Z11" i="18"/>
  <c r="AC11" i="18"/>
  <c r="AK12" i="18"/>
  <c r="AJ12" i="18"/>
  <c r="AI12" i="18"/>
  <c r="AL12" i="18"/>
  <c r="C38" i="18"/>
  <c r="AQ38" i="18"/>
  <c r="AS13" i="18"/>
  <c r="AR13" i="18"/>
  <c r="AU13" i="18"/>
  <c r="AY38" i="18"/>
  <c r="BG38" i="18"/>
  <c r="BB14" i="18"/>
  <c r="BA14" i="18"/>
  <c r="BD14" i="18"/>
  <c r="BK15" i="18"/>
  <c r="BJ15" i="18"/>
  <c r="BM15" i="18"/>
  <c r="J17" i="18"/>
  <c r="I17" i="18"/>
  <c r="H17" i="18"/>
  <c r="K17" i="18"/>
  <c r="S18" i="18"/>
  <c r="R18" i="18"/>
  <c r="Q18" i="18"/>
  <c r="T18" i="18"/>
  <c r="AA19" i="18"/>
  <c r="Z19" i="18"/>
  <c r="AC19" i="18"/>
  <c r="AK20" i="18"/>
  <c r="AJ20" i="18"/>
  <c r="AI20" i="18"/>
  <c r="AL20" i="18"/>
  <c r="AS21" i="18"/>
  <c r="AR21" i="18"/>
  <c r="AU21" i="18"/>
  <c r="BC22" i="18"/>
  <c r="BB22" i="18"/>
  <c r="BA22" i="18"/>
  <c r="BD22" i="18"/>
  <c r="BL23" i="18"/>
  <c r="BK23" i="18"/>
  <c r="BJ23" i="18"/>
  <c r="BM23" i="18"/>
  <c r="J25" i="18"/>
  <c r="I25" i="18"/>
  <c r="H25" i="18"/>
  <c r="K25" i="18"/>
  <c r="S26" i="18"/>
  <c r="R26" i="18"/>
  <c r="Q26" i="18"/>
  <c r="T26" i="18"/>
  <c r="AB27" i="18"/>
  <c r="AA27" i="18"/>
  <c r="Z27" i="18"/>
  <c r="AC27" i="18"/>
  <c r="AJ28" i="18"/>
  <c r="AI28" i="18"/>
  <c r="AL28" i="18"/>
  <c r="AA30" i="18"/>
  <c r="AC30" i="18"/>
  <c r="Z30" i="18"/>
  <c r="AU33" i="18"/>
  <c r="AS33" i="18"/>
  <c r="AR33" i="18"/>
  <c r="K9" i="19"/>
  <c r="I9" i="19"/>
  <c r="H9" i="19"/>
  <c r="AB19" i="19"/>
  <c r="AA19" i="19"/>
  <c r="T30" i="19"/>
  <c r="R30" i="19"/>
  <c r="Q30" i="19"/>
  <c r="K43" i="19"/>
  <c r="J43" i="19"/>
  <c r="I43" i="19"/>
  <c r="H43" i="19"/>
  <c r="L69" i="19"/>
  <c r="AA53" i="19"/>
  <c r="S64" i="19"/>
  <c r="R64" i="19"/>
  <c r="Q64" i="19"/>
  <c r="F7" i="20"/>
  <c r="K11" i="20"/>
  <c r="G36" i="20"/>
  <c r="I11" i="20"/>
  <c r="H11" i="20"/>
  <c r="R17" i="20"/>
  <c r="Q17" i="20"/>
  <c r="T17" i="20"/>
  <c r="AC23" i="20"/>
  <c r="Z23" i="20"/>
  <c r="AA23" i="20"/>
  <c r="D37" i="21"/>
  <c r="T24" i="21"/>
  <c r="R24" i="21"/>
  <c r="Q24" i="21"/>
  <c r="R26" i="17"/>
  <c r="Q26" i="17"/>
  <c r="T26" i="17"/>
  <c r="I29" i="17"/>
  <c r="H29" i="17"/>
  <c r="K29" i="17"/>
  <c r="J29" i="17"/>
  <c r="AA31" i="17"/>
  <c r="Z31" i="17"/>
  <c r="AC31" i="17"/>
  <c r="AB31" i="17"/>
  <c r="R34" i="17"/>
  <c r="Q34" i="17"/>
  <c r="T34" i="17"/>
  <c r="F41" i="17"/>
  <c r="N41" i="17"/>
  <c r="V41" i="17"/>
  <c r="R44" i="17"/>
  <c r="Q44" i="17"/>
  <c r="T44" i="17"/>
  <c r="E70" i="17"/>
  <c r="M70" i="17"/>
  <c r="U70" i="17"/>
  <c r="I47" i="17"/>
  <c r="H47" i="17"/>
  <c r="K47" i="17"/>
  <c r="AA49" i="17"/>
  <c r="Z49" i="17"/>
  <c r="AC49" i="17"/>
  <c r="AB49" i="17"/>
  <c r="R52" i="17"/>
  <c r="Q52" i="17"/>
  <c r="T52" i="17"/>
  <c r="I55" i="17"/>
  <c r="H55" i="17"/>
  <c r="K55" i="17"/>
  <c r="AA57" i="17"/>
  <c r="Z57" i="17"/>
  <c r="AC57" i="17"/>
  <c r="AB57" i="17"/>
  <c r="R60" i="17"/>
  <c r="Q60" i="17"/>
  <c r="T60" i="17"/>
  <c r="I63" i="17"/>
  <c r="H63" i="17"/>
  <c r="K63" i="17"/>
  <c r="AA65" i="17"/>
  <c r="Z65" i="17"/>
  <c r="AC65" i="17"/>
  <c r="AB65" i="17"/>
  <c r="R68" i="17"/>
  <c r="Q68" i="17"/>
  <c r="T68" i="17"/>
  <c r="AA10" i="18"/>
  <c r="Z10" i="18"/>
  <c r="Y9" i="18"/>
  <c r="AB13" i="18" s="1"/>
  <c r="AB10" i="18"/>
  <c r="AC10" i="18"/>
  <c r="AG9" i="18"/>
  <c r="AO9" i="18"/>
  <c r="AW9" i="18"/>
  <c r="BE9" i="18"/>
  <c r="AJ11" i="18"/>
  <c r="AI11" i="18"/>
  <c r="AL11" i="18"/>
  <c r="AS12" i="18"/>
  <c r="AR12" i="18"/>
  <c r="AU12" i="18"/>
  <c r="D38" i="18"/>
  <c r="L38" i="18"/>
  <c r="AZ38" i="18"/>
  <c r="BB13" i="18"/>
  <c r="BA13" i="18"/>
  <c r="BC13" i="18"/>
  <c r="BD13" i="18"/>
  <c r="BH38" i="18"/>
  <c r="BK14" i="18"/>
  <c r="BJ14" i="18"/>
  <c r="BM14" i="18"/>
  <c r="BL14" i="18"/>
  <c r="I16" i="18"/>
  <c r="H16" i="18"/>
  <c r="K16" i="18"/>
  <c r="J16" i="18"/>
  <c r="R17" i="18"/>
  <c r="Q17" i="18"/>
  <c r="T17" i="18"/>
  <c r="S17" i="18"/>
  <c r="AA18" i="18"/>
  <c r="Z18" i="18"/>
  <c r="AC18" i="18"/>
  <c r="AB18" i="18"/>
  <c r="AJ19" i="18"/>
  <c r="AI19" i="18"/>
  <c r="AL19" i="18"/>
  <c r="AS20" i="18"/>
  <c r="AR20" i="18"/>
  <c r="AU20" i="18"/>
  <c r="BB21" i="18"/>
  <c r="BA21" i="18"/>
  <c r="BC21" i="18"/>
  <c r="BD21" i="18"/>
  <c r="BK22" i="18"/>
  <c r="BJ22" i="18"/>
  <c r="BM22" i="18"/>
  <c r="I24" i="18"/>
  <c r="H24" i="18"/>
  <c r="K24" i="18"/>
  <c r="J24" i="18"/>
  <c r="R25" i="18"/>
  <c r="Q25" i="18"/>
  <c r="T25" i="18"/>
  <c r="S25" i="18"/>
  <c r="AA26" i="18"/>
  <c r="Z26" i="18"/>
  <c r="AC26" i="18"/>
  <c r="AJ27" i="18"/>
  <c r="AI27" i="18"/>
  <c r="AL27" i="18"/>
  <c r="AS28" i="18"/>
  <c r="AR28" i="18"/>
  <c r="AU28" i="18"/>
  <c r="BB29" i="18"/>
  <c r="BA29" i="18"/>
  <c r="BD29" i="18"/>
  <c r="BC29" i="18"/>
  <c r="AJ31" i="18"/>
  <c r="AI31" i="18"/>
  <c r="AL31" i="18"/>
  <c r="AU32" i="18"/>
  <c r="AS32" i="18"/>
  <c r="AR32" i="18"/>
  <c r="T37" i="18"/>
  <c r="S37" i="18"/>
  <c r="R37" i="18"/>
  <c r="Q37" i="18"/>
  <c r="K14" i="19"/>
  <c r="I14" i="19"/>
  <c r="AB24" i="19"/>
  <c r="AA24" i="19"/>
  <c r="R35" i="19"/>
  <c r="J48" i="19"/>
  <c r="I48" i="19"/>
  <c r="AC58" i="19"/>
  <c r="AA58" i="19"/>
  <c r="T44" i="20"/>
  <c r="P69" i="20"/>
  <c r="Q44" i="20"/>
  <c r="R44" i="20"/>
  <c r="T18" i="21"/>
  <c r="Q18" i="21"/>
  <c r="R18" i="21"/>
  <c r="Z26" i="17"/>
  <c r="AB26" i="17"/>
  <c r="AA26" i="17"/>
  <c r="AC26" i="17"/>
  <c r="Q29" i="17"/>
  <c r="T29" i="17"/>
  <c r="S29" i="17"/>
  <c r="R29" i="17"/>
  <c r="H32" i="17"/>
  <c r="K32" i="17"/>
  <c r="J32" i="17"/>
  <c r="I32" i="17"/>
  <c r="Z34" i="17"/>
  <c r="AB34" i="17"/>
  <c r="AA34" i="17"/>
  <c r="AC34" i="17"/>
  <c r="H42" i="17"/>
  <c r="G41" i="17"/>
  <c r="J48" i="17" s="1"/>
  <c r="K42" i="17"/>
  <c r="I42" i="17"/>
  <c r="O41" i="17"/>
  <c r="W41" i="17"/>
  <c r="Z44" i="17"/>
  <c r="AB44" i="17"/>
  <c r="AC44" i="17"/>
  <c r="AA44" i="17"/>
  <c r="F70" i="17"/>
  <c r="N70" i="17"/>
  <c r="V70" i="17"/>
  <c r="Q47" i="17"/>
  <c r="T47" i="17"/>
  <c r="R47" i="17"/>
  <c r="H50" i="17"/>
  <c r="J50" i="17"/>
  <c r="I50" i="17"/>
  <c r="K50" i="17"/>
  <c r="Z52" i="17"/>
  <c r="AA52" i="17"/>
  <c r="AC52" i="17"/>
  <c r="AB52" i="17"/>
  <c r="Q55" i="17"/>
  <c r="T55" i="17"/>
  <c r="R55" i="17"/>
  <c r="H58" i="17"/>
  <c r="I58" i="17"/>
  <c r="K58" i="17"/>
  <c r="J58" i="17"/>
  <c r="Z60" i="17"/>
  <c r="AC60" i="17"/>
  <c r="AA60" i="17"/>
  <c r="AB60" i="17"/>
  <c r="Q63" i="17"/>
  <c r="T63" i="17"/>
  <c r="R63" i="17"/>
  <c r="H66" i="17"/>
  <c r="J66" i="17"/>
  <c r="K66" i="17"/>
  <c r="I66" i="17"/>
  <c r="Z68" i="17"/>
  <c r="AC68" i="17"/>
  <c r="AB68" i="17"/>
  <c r="AA68" i="17"/>
  <c r="AI10" i="18"/>
  <c r="AH9" i="18"/>
  <c r="AK14" i="18" s="1"/>
  <c r="AL10" i="18"/>
  <c r="AJ10" i="18"/>
  <c r="AP9" i="18"/>
  <c r="AX9" i="18"/>
  <c r="BF9" i="18"/>
  <c r="AR11" i="18"/>
  <c r="AS11" i="18"/>
  <c r="AU11" i="18"/>
  <c r="BA12" i="18"/>
  <c r="BD12" i="18"/>
  <c r="BC12" i="18"/>
  <c r="BB12" i="18"/>
  <c r="E38" i="18"/>
  <c r="M38" i="18"/>
  <c r="U38" i="18"/>
  <c r="BI38" i="18"/>
  <c r="BJ13" i="18"/>
  <c r="BM13" i="18"/>
  <c r="BL13" i="18"/>
  <c r="BK13" i="18"/>
  <c r="H15" i="18"/>
  <c r="J15" i="18"/>
  <c r="K15" i="18"/>
  <c r="I15" i="18"/>
  <c r="Q16" i="18"/>
  <c r="T16" i="18"/>
  <c r="S16" i="18"/>
  <c r="R16" i="18"/>
  <c r="Z17" i="18"/>
  <c r="AB17" i="18"/>
  <c r="AA17" i="18"/>
  <c r="AC17" i="18"/>
  <c r="AI18" i="18"/>
  <c r="AJ18" i="18"/>
  <c r="AK18" i="18"/>
  <c r="AL18" i="18"/>
  <c r="AR19" i="18"/>
  <c r="AU19" i="18"/>
  <c r="AS19" i="18"/>
  <c r="BA20" i="18"/>
  <c r="BB20" i="18"/>
  <c r="BD20" i="18"/>
  <c r="BC20" i="18"/>
  <c r="BJ21" i="18"/>
  <c r="BM21" i="18"/>
  <c r="BK21" i="18"/>
  <c r="BL21" i="18"/>
  <c r="H23" i="18"/>
  <c r="K23" i="18"/>
  <c r="J23" i="18"/>
  <c r="I23" i="18"/>
  <c r="Q24" i="18"/>
  <c r="S24" i="18"/>
  <c r="T24" i="18"/>
  <c r="R24" i="18"/>
  <c r="Z25" i="18"/>
  <c r="AC25" i="18"/>
  <c r="AB25" i="18"/>
  <c r="AA25" i="18"/>
  <c r="AI26" i="18"/>
  <c r="AK26" i="18"/>
  <c r="AJ26" i="18"/>
  <c r="AL26" i="18"/>
  <c r="AR27" i="18"/>
  <c r="AS27" i="18"/>
  <c r="AU27" i="18"/>
  <c r="BA28" i="18"/>
  <c r="BD28" i="18"/>
  <c r="BC28" i="18"/>
  <c r="BB28" i="18"/>
  <c r="AS29" i="18"/>
  <c r="AR29" i="18"/>
  <c r="AU29" i="18"/>
  <c r="S30" i="18"/>
  <c r="Q30" i="18"/>
  <c r="R30" i="18"/>
  <c r="T30" i="18"/>
  <c r="BD34" i="18"/>
  <c r="BC34" i="18"/>
  <c r="BB34" i="18"/>
  <c r="BA34" i="18"/>
  <c r="T66" i="19"/>
  <c r="S66" i="19"/>
  <c r="R66" i="19"/>
  <c r="AB11" i="19"/>
  <c r="AA11" i="19"/>
  <c r="T22" i="19"/>
  <c r="R22" i="19"/>
  <c r="Q22" i="19"/>
  <c r="K33" i="19"/>
  <c r="I33" i="19"/>
  <c r="H33" i="19"/>
  <c r="AA45" i="19"/>
  <c r="S56" i="19"/>
  <c r="R56" i="19"/>
  <c r="Q56" i="19"/>
  <c r="J67" i="19"/>
  <c r="I67" i="19"/>
  <c r="H67" i="19"/>
  <c r="X7" i="20"/>
  <c r="AL10" i="21"/>
  <c r="AJ10" i="21"/>
  <c r="AI10" i="21"/>
  <c r="R32" i="21"/>
  <c r="Q32" i="21"/>
  <c r="T32" i="21"/>
  <c r="K27" i="17"/>
  <c r="J27" i="17"/>
  <c r="H27" i="17"/>
  <c r="I27" i="17"/>
  <c r="AC29" i="17"/>
  <c r="AA29" i="17"/>
  <c r="Z29" i="17"/>
  <c r="AB29" i="17"/>
  <c r="T32" i="17"/>
  <c r="R32" i="17"/>
  <c r="Q32" i="17"/>
  <c r="K35" i="17"/>
  <c r="H35" i="17"/>
  <c r="J35" i="17"/>
  <c r="I35" i="17"/>
  <c r="P41" i="17"/>
  <c r="S45" i="17" s="1"/>
  <c r="T42" i="17"/>
  <c r="R42" i="17"/>
  <c r="Q42" i="17"/>
  <c r="X41" i="17"/>
  <c r="K45" i="17"/>
  <c r="J45" i="17"/>
  <c r="I45" i="17"/>
  <c r="G70" i="17"/>
  <c r="H45" i="17"/>
  <c r="O70" i="17"/>
  <c r="W70" i="17"/>
  <c r="AC47" i="17"/>
  <c r="AA47" i="17"/>
  <c r="Z47" i="17"/>
  <c r="AB47" i="17"/>
  <c r="T50" i="17"/>
  <c r="Q50" i="17"/>
  <c r="R50" i="17"/>
  <c r="K53" i="17"/>
  <c r="J53" i="17"/>
  <c r="I53" i="17"/>
  <c r="H53" i="17"/>
  <c r="AC55" i="17"/>
  <c r="Z55" i="17"/>
  <c r="AB55" i="17"/>
  <c r="AA55" i="17"/>
  <c r="T58" i="17"/>
  <c r="R58" i="17"/>
  <c r="Q58" i="17"/>
  <c r="K61" i="17"/>
  <c r="J61" i="17"/>
  <c r="I61" i="17"/>
  <c r="H61" i="17"/>
  <c r="AC63" i="17"/>
  <c r="AA63" i="17"/>
  <c r="AB63" i="17"/>
  <c r="Z63" i="17"/>
  <c r="T66" i="17"/>
  <c r="R66" i="17"/>
  <c r="Q66" i="17"/>
  <c r="K69" i="17"/>
  <c r="I69" i="17"/>
  <c r="H69" i="17"/>
  <c r="J69" i="17"/>
  <c r="C9" i="18"/>
  <c r="AU10" i="18"/>
  <c r="AR10" i="18"/>
  <c r="AQ9" i="18"/>
  <c r="AT19" i="18" s="1"/>
  <c r="AS10" i="18"/>
  <c r="AY9" i="18"/>
  <c r="BG9" i="18"/>
  <c r="BD11" i="18"/>
  <c r="BC11" i="18"/>
  <c r="BB11" i="18"/>
  <c r="BA11" i="18"/>
  <c r="BM12" i="18"/>
  <c r="BL12" i="18"/>
  <c r="BK12" i="18"/>
  <c r="BJ12" i="18"/>
  <c r="F38" i="18"/>
  <c r="N38" i="18"/>
  <c r="V38" i="18"/>
  <c r="AD38" i="18"/>
  <c r="K14" i="18"/>
  <c r="I14" i="18"/>
  <c r="H14" i="18"/>
  <c r="J14" i="18"/>
  <c r="T15" i="18"/>
  <c r="S15" i="18"/>
  <c r="R15" i="18"/>
  <c r="Q15" i="18"/>
  <c r="AC16" i="18"/>
  <c r="AA16" i="18"/>
  <c r="Z16" i="18"/>
  <c r="AL17" i="18"/>
  <c r="AI17" i="18"/>
  <c r="AK17" i="18"/>
  <c r="AJ17" i="18"/>
  <c r="AU18" i="18"/>
  <c r="AS18" i="18"/>
  <c r="AR18" i="18"/>
  <c r="BD19" i="18"/>
  <c r="BA19" i="18"/>
  <c r="BC19" i="18"/>
  <c r="BB19" i="18"/>
  <c r="BM20" i="18"/>
  <c r="BL20" i="18"/>
  <c r="BK20" i="18"/>
  <c r="BJ20" i="18"/>
  <c r="K22" i="18"/>
  <c r="J22" i="18"/>
  <c r="I22" i="18"/>
  <c r="H22" i="18"/>
  <c r="T23" i="18"/>
  <c r="R23" i="18"/>
  <c r="S23" i="18"/>
  <c r="Q23" i="18"/>
  <c r="AC24" i="18"/>
  <c r="AB24" i="18"/>
  <c r="AA24" i="18"/>
  <c r="Z24" i="18"/>
  <c r="AL25" i="18"/>
  <c r="AJ25" i="18"/>
  <c r="AI25" i="18"/>
  <c r="AK25" i="18"/>
  <c r="AU26" i="18"/>
  <c r="AR26" i="18"/>
  <c r="AS26" i="18"/>
  <c r="BD27" i="18"/>
  <c r="BC27" i="18"/>
  <c r="BB27" i="18"/>
  <c r="BA27" i="18"/>
  <c r="BM28" i="18"/>
  <c r="BJ28" i="18"/>
  <c r="BL28" i="18"/>
  <c r="BK28" i="18"/>
  <c r="AL29" i="18"/>
  <c r="AK29" i="18"/>
  <c r="AJ29" i="18"/>
  <c r="AI29" i="18"/>
  <c r="BK30" i="18"/>
  <c r="BJ30" i="18"/>
  <c r="BM30" i="18"/>
  <c r="BD33" i="18"/>
  <c r="BC33" i="18"/>
  <c r="BB33" i="18"/>
  <c r="BA33" i="18"/>
  <c r="AB16" i="19"/>
  <c r="AA16" i="19"/>
  <c r="R27" i="19"/>
  <c r="J40" i="19"/>
  <c r="I40" i="19"/>
  <c r="AC50" i="19"/>
  <c r="AA50" i="19"/>
  <c r="S61" i="19"/>
  <c r="R61" i="19"/>
  <c r="Q61" i="19"/>
  <c r="K55" i="20"/>
  <c r="H55" i="20"/>
  <c r="I55" i="20"/>
  <c r="AP37" i="21"/>
  <c r="BD20" i="21"/>
  <c r="BA22" i="21"/>
  <c r="BB22" i="21"/>
  <c r="AR27" i="21"/>
  <c r="AU27" i="21"/>
  <c r="AS27" i="21"/>
  <c r="AU31" i="18"/>
  <c r="AS31" i="18"/>
  <c r="AR31" i="18"/>
  <c r="BD32" i="18"/>
  <c r="BC32" i="18"/>
  <c r="BB32" i="18"/>
  <c r="BA32" i="18"/>
  <c r="BM33" i="18"/>
  <c r="BK33" i="18"/>
  <c r="BJ33" i="18"/>
  <c r="K35" i="18"/>
  <c r="J35" i="18"/>
  <c r="I35" i="18"/>
  <c r="H35" i="18"/>
  <c r="T36" i="18"/>
  <c r="S36" i="18"/>
  <c r="R36" i="18"/>
  <c r="Q36" i="18"/>
  <c r="AC37" i="18"/>
  <c r="AA37" i="18"/>
  <c r="Z37" i="18"/>
  <c r="E69" i="19"/>
  <c r="M69" i="19"/>
  <c r="U69" i="19"/>
  <c r="M36" i="20"/>
  <c r="I12" i="20"/>
  <c r="H12" i="20"/>
  <c r="K12" i="20"/>
  <c r="T18" i="20"/>
  <c r="Q18" i="20"/>
  <c r="R18" i="20"/>
  <c r="K27" i="20"/>
  <c r="I27" i="20"/>
  <c r="H27" i="20"/>
  <c r="T32" i="20"/>
  <c r="R32" i="20"/>
  <c r="Q32" i="20"/>
  <c r="X69" i="20"/>
  <c r="K47" i="20"/>
  <c r="H47" i="20"/>
  <c r="I47" i="20"/>
  <c r="AC57" i="20"/>
  <c r="Z57" i="20"/>
  <c r="AA57" i="20"/>
  <c r="T68" i="20"/>
  <c r="Q68" i="20"/>
  <c r="R68" i="20"/>
  <c r="AO8" i="21"/>
  <c r="AU11" i="21"/>
  <c r="AS11" i="21"/>
  <c r="AR11" i="21"/>
  <c r="L37" i="21"/>
  <c r="T16" i="21"/>
  <c r="R16" i="21"/>
  <c r="Q16" i="21"/>
  <c r="BD18" i="21"/>
  <c r="BB20" i="21"/>
  <c r="BA20" i="21"/>
  <c r="AC25" i="21"/>
  <c r="AA25" i="21"/>
  <c r="Z25" i="21"/>
  <c r="F14" i="23"/>
  <c r="AU30" i="18"/>
  <c r="AS30" i="18"/>
  <c r="AR30" i="18"/>
  <c r="BD31" i="18"/>
  <c r="BC31" i="18"/>
  <c r="BA31" i="18"/>
  <c r="BB31" i="18"/>
  <c r="BM32" i="18"/>
  <c r="BL32" i="18"/>
  <c r="BK32" i="18"/>
  <c r="BJ32" i="18"/>
  <c r="K34" i="18"/>
  <c r="J34" i="18"/>
  <c r="I34" i="18"/>
  <c r="H34" i="18"/>
  <c r="T35" i="18"/>
  <c r="S35" i="18"/>
  <c r="R35" i="18"/>
  <c r="Q35" i="18"/>
  <c r="AC36" i="18"/>
  <c r="AB36" i="18"/>
  <c r="AA36" i="18"/>
  <c r="Z36" i="18"/>
  <c r="AL37" i="18"/>
  <c r="AK37" i="18"/>
  <c r="AJ37" i="18"/>
  <c r="AI37" i="18"/>
  <c r="C36" i="19"/>
  <c r="N69" i="19"/>
  <c r="V69" i="19"/>
  <c r="O36" i="20"/>
  <c r="AC13" i="20"/>
  <c r="AA13" i="20"/>
  <c r="Z13" i="20"/>
  <c r="I20" i="20"/>
  <c r="H20" i="20"/>
  <c r="K20" i="20"/>
  <c r="T26" i="20"/>
  <c r="Q26" i="20"/>
  <c r="R26" i="20"/>
  <c r="K29" i="20"/>
  <c r="H29" i="20"/>
  <c r="I29" i="20"/>
  <c r="T42" i="20"/>
  <c r="R42" i="20"/>
  <c r="Q42" i="20"/>
  <c r="K53" i="20"/>
  <c r="I53" i="20"/>
  <c r="H53" i="20"/>
  <c r="AC63" i="20"/>
  <c r="AA63" i="20"/>
  <c r="Z63" i="20"/>
  <c r="O8" i="21"/>
  <c r="T10" i="21"/>
  <c r="Q10" i="21"/>
  <c r="R10" i="21"/>
  <c r="AX37" i="21"/>
  <c r="BD12" i="21"/>
  <c r="BA14" i="21"/>
  <c r="BB14" i="21"/>
  <c r="AC19" i="21"/>
  <c r="Z19" i="21"/>
  <c r="AA19" i="21"/>
  <c r="BM23" i="21"/>
  <c r="BJ23" i="21"/>
  <c r="BK23" i="21"/>
  <c r="I26" i="21"/>
  <c r="K26" i="21"/>
  <c r="H26" i="21"/>
  <c r="J26" i="21"/>
  <c r="BC30" i="18"/>
  <c r="BB30" i="18"/>
  <c r="BD30" i="18"/>
  <c r="BA30" i="18"/>
  <c r="BK31" i="18"/>
  <c r="BJ31" i="18"/>
  <c r="BM31" i="18"/>
  <c r="J33" i="18"/>
  <c r="I33" i="18"/>
  <c r="H33" i="18"/>
  <c r="K33" i="18"/>
  <c r="S34" i="18"/>
  <c r="R34" i="18"/>
  <c r="Q34" i="18"/>
  <c r="T34" i="18"/>
  <c r="AA35" i="18"/>
  <c r="Z35" i="18"/>
  <c r="AC35" i="18"/>
  <c r="AK36" i="18"/>
  <c r="AJ36" i="18"/>
  <c r="AI36" i="18"/>
  <c r="AL36" i="18"/>
  <c r="AS37" i="18"/>
  <c r="AR37" i="18"/>
  <c r="AU37" i="18"/>
  <c r="I10" i="19"/>
  <c r="K10" i="19"/>
  <c r="D36" i="19"/>
  <c r="L36" i="19"/>
  <c r="W69" i="19"/>
  <c r="N7" i="20"/>
  <c r="K13" i="20"/>
  <c r="H13" i="20"/>
  <c r="I13" i="20"/>
  <c r="AC21" i="20"/>
  <c r="AA21" i="20"/>
  <c r="Z21" i="20"/>
  <c r="I28" i="20"/>
  <c r="H28" i="20"/>
  <c r="K28" i="20"/>
  <c r="K35" i="20"/>
  <c r="I35" i="20"/>
  <c r="H35" i="20"/>
  <c r="AC49" i="20"/>
  <c r="Z49" i="20"/>
  <c r="AA49" i="20"/>
  <c r="T60" i="20"/>
  <c r="Q60" i="20"/>
  <c r="R60" i="20"/>
  <c r="AW8" i="21"/>
  <c r="BD10" i="21"/>
  <c r="AZ37" i="21"/>
  <c r="BB12" i="21"/>
  <c r="BA12" i="21"/>
  <c r="AC17" i="21"/>
  <c r="AA17" i="21"/>
  <c r="Z17" i="21"/>
  <c r="BM21" i="21"/>
  <c r="BK21" i="21"/>
  <c r="BJ21" i="21"/>
  <c r="AL25" i="21"/>
  <c r="AJ25" i="21"/>
  <c r="AI25" i="21"/>
  <c r="BM26" i="21"/>
  <c r="BJ26" i="21"/>
  <c r="BK26" i="21"/>
  <c r="S9" i="24"/>
  <c r="R9" i="24"/>
  <c r="Q9" i="24"/>
  <c r="P9" i="24"/>
  <c r="T9" i="24"/>
  <c r="R33" i="18"/>
  <c r="Q33" i="18"/>
  <c r="T33" i="18"/>
  <c r="S33" i="18"/>
  <c r="AA34" i="18"/>
  <c r="Z34" i="18"/>
  <c r="AC34" i="18"/>
  <c r="AJ35" i="18"/>
  <c r="AI35" i="18"/>
  <c r="AL35" i="18"/>
  <c r="AK35" i="18"/>
  <c r="AS36" i="18"/>
  <c r="AR36" i="18"/>
  <c r="AU36" i="18"/>
  <c r="BB37" i="18"/>
  <c r="BA37" i="18"/>
  <c r="BD37" i="18"/>
  <c r="BC37" i="18"/>
  <c r="AA7" i="19"/>
  <c r="AB7" i="19"/>
  <c r="E36" i="19"/>
  <c r="M36" i="19"/>
  <c r="U36" i="19"/>
  <c r="I13" i="19"/>
  <c r="K13" i="19"/>
  <c r="P7" i="20"/>
  <c r="S29" i="20" s="1"/>
  <c r="T8" i="20"/>
  <c r="R8" i="20"/>
  <c r="Q8" i="20"/>
  <c r="U36" i="20"/>
  <c r="AA14" i="20"/>
  <c r="Z14" i="20"/>
  <c r="AC14" i="20"/>
  <c r="K21" i="20"/>
  <c r="H21" i="20"/>
  <c r="I21" i="20"/>
  <c r="AC31" i="20"/>
  <c r="Z31" i="20"/>
  <c r="AA31" i="20"/>
  <c r="K45" i="20"/>
  <c r="I45" i="20"/>
  <c r="H45" i="20"/>
  <c r="AC55" i="20"/>
  <c r="AA55" i="20"/>
  <c r="Z55" i="20"/>
  <c r="T66" i="20"/>
  <c r="R66" i="20"/>
  <c r="Q66" i="20"/>
  <c r="W8" i="21"/>
  <c r="AC11" i="21"/>
  <c r="Z11" i="21"/>
  <c r="AA11" i="21"/>
  <c r="BF37" i="21"/>
  <c r="BM15" i="21"/>
  <c r="BJ15" i="21"/>
  <c r="BK15" i="21"/>
  <c r="AL20" i="21"/>
  <c r="AI20" i="21"/>
  <c r="AJ20" i="21"/>
  <c r="K25" i="21"/>
  <c r="J25" i="21"/>
  <c r="H25" i="21"/>
  <c r="I25" i="21"/>
  <c r="BB31" i="21"/>
  <c r="BA31" i="21"/>
  <c r="J13" i="24"/>
  <c r="I13" i="24"/>
  <c r="H13" i="24"/>
  <c r="BJ29" i="18"/>
  <c r="BM29" i="18"/>
  <c r="BL29" i="18"/>
  <c r="BK29" i="18"/>
  <c r="H31" i="18"/>
  <c r="K31" i="18"/>
  <c r="J31" i="18"/>
  <c r="I31" i="18"/>
  <c r="Q32" i="18"/>
  <c r="T32" i="18"/>
  <c r="S32" i="18"/>
  <c r="R32" i="18"/>
  <c r="Z33" i="18"/>
  <c r="AC33" i="18"/>
  <c r="AB33" i="18"/>
  <c r="AA33" i="18"/>
  <c r="AI34" i="18"/>
  <c r="AL34" i="18"/>
  <c r="AK34" i="18"/>
  <c r="AJ34" i="18"/>
  <c r="AR35" i="18"/>
  <c r="AU35" i="18"/>
  <c r="AS35" i="18"/>
  <c r="BA36" i="18"/>
  <c r="BD36" i="18"/>
  <c r="BC36" i="18"/>
  <c r="BB36" i="18"/>
  <c r="BJ37" i="18"/>
  <c r="BM37" i="18"/>
  <c r="BL37" i="18"/>
  <c r="BK37" i="18"/>
  <c r="N36" i="19"/>
  <c r="V36" i="19"/>
  <c r="W36" i="20"/>
  <c r="T16" i="20"/>
  <c r="R16" i="20"/>
  <c r="Q16" i="20"/>
  <c r="AA22" i="20"/>
  <c r="Z22" i="20"/>
  <c r="AC22" i="20"/>
  <c r="Y40" i="20"/>
  <c r="AB63" i="20" s="1"/>
  <c r="AC41" i="20"/>
  <c r="Z41" i="20"/>
  <c r="AA41" i="20"/>
  <c r="T52" i="20"/>
  <c r="Q52" i="20"/>
  <c r="R52" i="20"/>
  <c r="K63" i="20"/>
  <c r="H63" i="20"/>
  <c r="I63" i="20"/>
  <c r="AC9" i="21"/>
  <c r="AA9" i="21"/>
  <c r="Z9" i="21"/>
  <c r="Y8" i="21"/>
  <c r="AB25" i="21" s="1"/>
  <c r="BE8" i="21"/>
  <c r="BH37" i="21"/>
  <c r="BM13" i="21"/>
  <c r="BL13" i="21"/>
  <c r="BK13" i="21"/>
  <c r="BJ13" i="21"/>
  <c r="AL18" i="21"/>
  <c r="AJ18" i="21"/>
  <c r="AI18" i="21"/>
  <c r="K23" i="21"/>
  <c r="J23" i="21"/>
  <c r="I23" i="21"/>
  <c r="H23" i="21"/>
  <c r="AU25" i="21"/>
  <c r="AS25" i="21"/>
  <c r="AR25" i="21"/>
  <c r="T29" i="21"/>
  <c r="Q29" i="21"/>
  <c r="R29" i="21"/>
  <c r="K30" i="18"/>
  <c r="J30" i="18"/>
  <c r="I30" i="18"/>
  <c r="H30" i="18"/>
  <c r="T31" i="18"/>
  <c r="S31" i="18"/>
  <c r="R31" i="18"/>
  <c r="Q31" i="18"/>
  <c r="AC32" i="18"/>
  <c r="AA32" i="18"/>
  <c r="Z32" i="18"/>
  <c r="AL33" i="18"/>
  <c r="AK33" i="18"/>
  <c r="AJ33" i="18"/>
  <c r="AI33" i="18"/>
  <c r="AU34" i="18"/>
  <c r="AS34" i="18"/>
  <c r="AR34" i="18"/>
  <c r="BD35" i="18"/>
  <c r="BC35" i="18"/>
  <c r="BB35" i="18"/>
  <c r="BA35" i="18"/>
  <c r="BM36" i="18"/>
  <c r="BL36" i="18"/>
  <c r="BJ36" i="18"/>
  <c r="BK36" i="18"/>
  <c r="W36" i="19"/>
  <c r="C7" i="20"/>
  <c r="V7" i="20"/>
  <c r="R9" i="20"/>
  <c r="Q9" i="20"/>
  <c r="T9" i="20"/>
  <c r="AC15" i="20"/>
  <c r="Z15" i="20"/>
  <c r="AA15" i="20"/>
  <c r="T24" i="20"/>
  <c r="R24" i="20"/>
  <c r="Q24" i="20"/>
  <c r="T34" i="20"/>
  <c r="S34" i="20"/>
  <c r="Q34" i="20"/>
  <c r="R34" i="20"/>
  <c r="AC47" i="20"/>
  <c r="AB47" i="20"/>
  <c r="AA47" i="20"/>
  <c r="Z47" i="20"/>
  <c r="T58" i="20"/>
  <c r="R58" i="20"/>
  <c r="Q58" i="20"/>
  <c r="AE8" i="21"/>
  <c r="AH37" i="21"/>
  <c r="AL12" i="21"/>
  <c r="AI12" i="21"/>
  <c r="AJ12" i="21"/>
  <c r="K17" i="21"/>
  <c r="J17" i="21"/>
  <c r="H17" i="21"/>
  <c r="I17" i="21"/>
  <c r="AU21" i="21"/>
  <c r="AR21" i="21"/>
  <c r="AS21" i="21"/>
  <c r="BD25" i="21"/>
  <c r="G7" i="20"/>
  <c r="J19" i="20" s="1"/>
  <c r="K8" i="20"/>
  <c r="I8" i="20"/>
  <c r="H8" i="20"/>
  <c r="O7" i="20"/>
  <c r="W7" i="20"/>
  <c r="AA10" i="20"/>
  <c r="AC10" i="20"/>
  <c r="Z10" i="20"/>
  <c r="F36" i="20"/>
  <c r="N36" i="20"/>
  <c r="V36" i="20"/>
  <c r="R13" i="20"/>
  <c r="T13" i="20"/>
  <c r="Q13" i="20"/>
  <c r="I16" i="20"/>
  <c r="K16" i="20"/>
  <c r="H16" i="20"/>
  <c r="AA18" i="20"/>
  <c r="AC18" i="20"/>
  <c r="Z18" i="20"/>
  <c r="S21" i="20"/>
  <c r="R21" i="20"/>
  <c r="T21" i="20"/>
  <c r="Q21" i="20"/>
  <c r="I24" i="20"/>
  <c r="K24" i="20"/>
  <c r="H24" i="20"/>
  <c r="AA26" i="20"/>
  <c r="Z26" i="20"/>
  <c r="AC26" i="20"/>
  <c r="T29" i="20"/>
  <c r="R29" i="20"/>
  <c r="Q29" i="20"/>
  <c r="K32" i="20"/>
  <c r="J32" i="20"/>
  <c r="I32" i="20"/>
  <c r="H32" i="20"/>
  <c r="AC34" i="20"/>
  <c r="AA34" i="20"/>
  <c r="Z34" i="20"/>
  <c r="K42" i="20"/>
  <c r="I42" i="20"/>
  <c r="H42" i="20"/>
  <c r="AC44" i="20"/>
  <c r="Y69" i="20"/>
  <c r="AB44" i="20"/>
  <c r="AA44" i="20"/>
  <c r="Z44" i="20"/>
  <c r="T47" i="20"/>
  <c r="R47" i="20"/>
  <c r="Q47" i="20"/>
  <c r="K50" i="20"/>
  <c r="I50" i="20"/>
  <c r="H50" i="20"/>
  <c r="AC52" i="20"/>
  <c r="AB52" i="20"/>
  <c r="AA52" i="20"/>
  <c r="Z52" i="20"/>
  <c r="T55" i="20"/>
  <c r="R55" i="20"/>
  <c r="Q55" i="20"/>
  <c r="K58" i="20"/>
  <c r="I58" i="20"/>
  <c r="H58" i="20"/>
  <c r="AC60" i="20"/>
  <c r="AB60" i="20"/>
  <c r="AA60" i="20"/>
  <c r="Z60" i="20"/>
  <c r="T63" i="20"/>
  <c r="R63" i="20"/>
  <c r="Q63" i="20"/>
  <c r="K66" i="20"/>
  <c r="I66" i="20"/>
  <c r="H66" i="20"/>
  <c r="AC68" i="20"/>
  <c r="AB68" i="20"/>
  <c r="AA68" i="20"/>
  <c r="Z68" i="20"/>
  <c r="T9" i="21"/>
  <c r="R9" i="21"/>
  <c r="Q9" i="21"/>
  <c r="P8" i="21"/>
  <c r="S29" i="21" s="1"/>
  <c r="X8" i="21"/>
  <c r="AF8" i="21"/>
  <c r="AN8" i="21"/>
  <c r="AV8" i="21"/>
  <c r="AC10" i="21"/>
  <c r="AB10" i="21"/>
  <c r="AA10" i="21"/>
  <c r="Z10" i="21"/>
  <c r="AL11" i="21"/>
  <c r="AJ11" i="21"/>
  <c r="AI11" i="21"/>
  <c r="BD11" i="21"/>
  <c r="C37" i="21"/>
  <c r="AU12" i="21"/>
  <c r="AS12" i="21"/>
  <c r="AQ37" i="21"/>
  <c r="AR12" i="21"/>
  <c r="AY37" i="21"/>
  <c r="BG37" i="21"/>
  <c r="BB13" i="21"/>
  <c r="BA13" i="21"/>
  <c r="BM14" i="21"/>
  <c r="BK14" i="21"/>
  <c r="BJ14" i="21"/>
  <c r="K16" i="21"/>
  <c r="J16" i="21"/>
  <c r="I16" i="21"/>
  <c r="H16" i="21"/>
  <c r="T17" i="21"/>
  <c r="R17" i="21"/>
  <c r="Q17" i="21"/>
  <c r="AC18" i="21"/>
  <c r="AB18" i="21"/>
  <c r="AA18" i="21"/>
  <c r="Z18" i="21"/>
  <c r="AL19" i="21"/>
  <c r="AJ19" i="21"/>
  <c r="AI19" i="21"/>
  <c r="BD19" i="21"/>
  <c r="AU20" i="21"/>
  <c r="AS20" i="21"/>
  <c r="AR20" i="21"/>
  <c r="BB21" i="21"/>
  <c r="BA21" i="21"/>
  <c r="BM22" i="21"/>
  <c r="BK22" i="21"/>
  <c r="BJ22" i="21"/>
  <c r="K24" i="21"/>
  <c r="J24" i="21"/>
  <c r="I24" i="21"/>
  <c r="H24" i="21"/>
  <c r="T25" i="21"/>
  <c r="R25" i="21"/>
  <c r="Q25" i="21"/>
  <c r="BM27" i="21"/>
  <c r="BK27" i="21"/>
  <c r="BJ27" i="21"/>
  <c r="AL31" i="21"/>
  <c r="AI31" i="21"/>
  <c r="AJ31" i="21"/>
  <c r="T35" i="21"/>
  <c r="Q35" i="21"/>
  <c r="R35" i="21"/>
  <c r="BA35" i="21"/>
  <c r="BB35" i="21"/>
  <c r="AC8" i="20"/>
  <c r="Z8" i="20"/>
  <c r="Y7" i="20"/>
  <c r="AA8" i="20"/>
  <c r="T11" i="20"/>
  <c r="P36" i="20"/>
  <c r="S11" i="20"/>
  <c r="Q11" i="20"/>
  <c r="R11" i="20"/>
  <c r="X36" i="20"/>
  <c r="K14" i="20"/>
  <c r="J14" i="20"/>
  <c r="H14" i="20"/>
  <c r="I14" i="20"/>
  <c r="AC16" i="20"/>
  <c r="Z16" i="20"/>
  <c r="AA16" i="20"/>
  <c r="T19" i="20"/>
  <c r="Q19" i="20"/>
  <c r="R19" i="20"/>
  <c r="K22" i="20"/>
  <c r="J22" i="20"/>
  <c r="H22" i="20"/>
  <c r="I22" i="20"/>
  <c r="AC24" i="20"/>
  <c r="Z24" i="20"/>
  <c r="AA24" i="20"/>
  <c r="T27" i="20"/>
  <c r="Q27" i="20"/>
  <c r="R27" i="20"/>
  <c r="K30" i="20"/>
  <c r="J30" i="20"/>
  <c r="I30" i="20"/>
  <c r="H30" i="20"/>
  <c r="AC32" i="20"/>
  <c r="AA32" i="20"/>
  <c r="Z32" i="20"/>
  <c r="T35" i="20"/>
  <c r="R35" i="20"/>
  <c r="Q35" i="20"/>
  <c r="D40" i="20"/>
  <c r="L40" i="20"/>
  <c r="AC42" i="20"/>
  <c r="AB42" i="20"/>
  <c r="AA42" i="20"/>
  <c r="Z42" i="20"/>
  <c r="C69" i="20"/>
  <c r="T45" i="20"/>
  <c r="R45" i="20"/>
  <c r="Q45" i="20"/>
  <c r="K48" i="20"/>
  <c r="J48" i="20"/>
  <c r="I48" i="20"/>
  <c r="H48" i="20"/>
  <c r="AC50" i="20"/>
  <c r="AB50" i="20"/>
  <c r="AA50" i="20"/>
  <c r="Z50" i="20"/>
  <c r="T53" i="20"/>
  <c r="S53" i="20"/>
  <c r="R53" i="20"/>
  <c r="Q53" i="20"/>
  <c r="K56" i="20"/>
  <c r="I56" i="20"/>
  <c r="H56" i="20"/>
  <c r="AC58" i="20"/>
  <c r="AB58" i="20"/>
  <c r="AA58" i="20"/>
  <c r="Z58" i="20"/>
  <c r="T61" i="20"/>
  <c r="R61" i="20"/>
  <c r="Q61" i="20"/>
  <c r="K64" i="20"/>
  <c r="I64" i="20"/>
  <c r="H64" i="20"/>
  <c r="AC66" i="20"/>
  <c r="AB66" i="20"/>
  <c r="AA66" i="20"/>
  <c r="Z66" i="20"/>
  <c r="AL9" i="21"/>
  <c r="AJ9" i="21"/>
  <c r="AI9" i="21"/>
  <c r="AH8" i="21"/>
  <c r="AK18" i="21" s="1"/>
  <c r="AP8" i="21"/>
  <c r="AX8" i="21"/>
  <c r="BC11" i="21" s="1"/>
  <c r="BD9" i="21"/>
  <c r="BF8" i="21"/>
  <c r="AU10" i="21"/>
  <c r="AS10" i="21"/>
  <c r="AR10" i="21"/>
  <c r="BB11" i="21"/>
  <c r="BA11" i="21"/>
  <c r="E37" i="21"/>
  <c r="M37" i="21"/>
  <c r="U37" i="21"/>
  <c r="BI37" i="21"/>
  <c r="BM12" i="21"/>
  <c r="BK12" i="21"/>
  <c r="BJ12" i="21"/>
  <c r="K14" i="21"/>
  <c r="J14" i="21"/>
  <c r="I14" i="21"/>
  <c r="H14" i="21"/>
  <c r="T15" i="21"/>
  <c r="R15" i="21"/>
  <c r="Q15" i="21"/>
  <c r="AC16" i="21"/>
  <c r="AB16" i="21"/>
  <c r="AA16" i="21"/>
  <c r="Z16" i="21"/>
  <c r="AL17" i="21"/>
  <c r="AJ17" i="21"/>
  <c r="AI17" i="21"/>
  <c r="BD17" i="21"/>
  <c r="BC17" i="21"/>
  <c r="AU18" i="21"/>
  <c r="AS18" i="21"/>
  <c r="AR18" i="21"/>
  <c r="BB19" i="21"/>
  <c r="BA19" i="21"/>
  <c r="BM20" i="21"/>
  <c r="BL20" i="21"/>
  <c r="BK20" i="21"/>
  <c r="BJ20" i="21"/>
  <c r="K22" i="21"/>
  <c r="J22" i="21"/>
  <c r="I22" i="21"/>
  <c r="H22" i="21"/>
  <c r="T23" i="21"/>
  <c r="S23" i="21"/>
  <c r="R23" i="21"/>
  <c r="Q23" i="21"/>
  <c r="AC24" i="21"/>
  <c r="AB24" i="21"/>
  <c r="AA24" i="21"/>
  <c r="Z24" i="21"/>
  <c r="T27" i="21"/>
  <c r="R27" i="21"/>
  <c r="Q27" i="21"/>
  <c r="BM32" i="21"/>
  <c r="BK32" i="21"/>
  <c r="BJ32" i="21"/>
  <c r="AC35" i="21"/>
  <c r="AB35" i="21"/>
  <c r="Z35" i="21"/>
  <c r="AA35" i="21"/>
  <c r="N11" i="23"/>
  <c r="M11" i="23"/>
  <c r="L11" i="23"/>
  <c r="J9" i="20"/>
  <c r="I9" i="20"/>
  <c r="K9" i="20"/>
  <c r="H9" i="20"/>
  <c r="Y36" i="20"/>
  <c r="AA11" i="20"/>
  <c r="Z11" i="20"/>
  <c r="AC11" i="20"/>
  <c r="R14" i="20"/>
  <c r="T14" i="20"/>
  <c r="Q14" i="20"/>
  <c r="J17" i="20"/>
  <c r="I17" i="20"/>
  <c r="K17" i="20"/>
  <c r="H17" i="20"/>
  <c r="AA19" i="20"/>
  <c r="AC19" i="20"/>
  <c r="Z19" i="20"/>
  <c r="S22" i="20"/>
  <c r="R22" i="20"/>
  <c r="T22" i="20"/>
  <c r="Q22" i="20"/>
  <c r="J25" i="20"/>
  <c r="I25" i="20"/>
  <c r="K25" i="20"/>
  <c r="H25" i="20"/>
  <c r="AA27" i="20"/>
  <c r="AC27" i="20"/>
  <c r="Z27" i="20"/>
  <c r="R30" i="20"/>
  <c r="Q30" i="20"/>
  <c r="T30" i="20"/>
  <c r="J33" i="20"/>
  <c r="I33" i="20"/>
  <c r="H33" i="20"/>
  <c r="K33" i="20"/>
  <c r="AA35" i="20"/>
  <c r="Z35" i="20"/>
  <c r="AC35" i="20"/>
  <c r="M40" i="20"/>
  <c r="U40" i="20"/>
  <c r="I43" i="20"/>
  <c r="H43" i="20"/>
  <c r="K43" i="20"/>
  <c r="D69" i="20"/>
  <c r="L69" i="20"/>
  <c r="AB45" i="20"/>
  <c r="AA45" i="20"/>
  <c r="Z45" i="20"/>
  <c r="AC45" i="20"/>
  <c r="R48" i="20"/>
  <c r="Q48" i="20"/>
  <c r="T48" i="20"/>
  <c r="I51" i="20"/>
  <c r="H51" i="20"/>
  <c r="K51" i="20"/>
  <c r="AB53" i="20"/>
  <c r="AA53" i="20"/>
  <c r="Z53" i="20"/>
  <c r="AC53" i="20"/>
  <c r="R56" i="20"/>
  <c r="Q56" i="20"/>
  <c r="T56" i="20"/>
  <c r="I59" i="20"/>
  <c r="H59" i="20"/>
  <c r="K59" i="20"/>
  <c r="AB61" i="20"/>
  <c r="AA61" i="20"/>
  <c r="Z61" i="20"/>
  <c r="AC61" i="20"/>
  <c r="R64" i="20"/>
  <c r="Q64" i="20"/>
  <c r="T64" i="20"/>
  <c r="I67" i="20"/>
  <c r="H67" i="20"/>
  <c r="K67" i="20"/>
  <c r="C8" i="21"/>
  <c r="AT9" i="21"/>
  <c r="AS9" i="21"/>
  <c r="AR9" i="21"/>
  <c r="AQ8" i="21"/>
  <c r="AT19" i="21" s="1"/>
  <c r="AU9" i="21"/>
  <c r="AY8" i="21"/>
  <c r="BG8" i="21"/>
  <c r="BB10" i="21"/>
  <c r="BA10" i="21"/>
  <c r="BK11" i="21"/>
  <c r="BJ11" i="21"/>
  <c r="BM11" i="21"/>
  <c r="F37" i="21"/>
  <c r="N37" i="21"/>
  <c r="V37" i="21"/>
  <c r="AD37" i="21"/>
  <c r="J13" i="21"/>
  <c r="I13" i="21"/>
  <c r="H13" i="21"/>
  <c r="K13" i="21"/>
  <c r="R14" i="21"/>
  <c r="Q14" i="21"/>
  <c r="T14" i="21"/>
  <c r="AB15" i="21"/>
  <c r="AA15" i="21"/>
  <c r="Z15" i="21"/>
  <c r="AC15" i="21"/>
  <c r="AJ16" i="21"/>
  <c r="AI16" i="21"/>
  <c r="AL16" i="21"/>
  <c r="BC16" i="21"/>
  <c r="BD16" i="21"/>
  <c r="AT17" i="21"/>
  <c r="AS17" i="21"/>
  <c r="AR17" i="21"/>
  <c r="AU17" i="21"/>
  <c r="BB18" i="21"/>
  <c r="BA18" i="21"/>
  <c r="BK19" i="21"/>
  <c r="BJ19" i="21"/>
  <c r="BM19" i="21"/>
  <c r="J21" i="21"/>
  <c r="I21" i="21"/>
  <c r="H21" i="21"/>
  <c r="K21" i="21"/>
  <c r="R22" i="21"/>
  <c r="Q22" i="21"/>
  <c r="T22" i="21"/>
  <c r="AB23" i="21"/>
  <c r="AA23" i="21"/>
  <c r="Z23" i="21"/>
  <c r="AC23" i="21"/>
  <c r="AJ24" i="21"/>
  <c r="AI24" i="21"/>
  <c r="AL24" i="21"/>
  <c r="BC24" i="21"/>
  <c r="BD24" i="21"/>
  <c r="AI26" i="21"/>
  <c r="AL26" i="21"/>
  <c r="AJ26" i="21"/>
  <c r="BD26" i="21"/>
  <c r="BC26" i="21"/>
  <c r="BA28" i="21"/>
  <c r="BB28" i="21"/>
  <c r="BK29" i="21"/>
  <c r="BJ29" i="21"/>
  <c r="BM29" i="21"/>
  <c r="AU32" i="21"/>
  <c r="AT32" i="21"/>
  <c r="AR32" i="21"/>
  <c r="AS32" i="21"/>
  <c r="P7" i="22"/>
  <c r="T7" i="22"/>
  <c r="S7" i="22"/>
  <c r="R7" i="22"/>
  <c r="Q7" i="22"/>
  <c r="O7" i="22"/>
  <c r="I10" i="22"/>
  <c r="G10" i="22"/>
  <c r="H10" i="22"/>
  <c r="F6" i="24"/>
  <c r="AA30" i="20"/>
  <c r="Z30" i="20"/>
  <c r="AC30" i="20"/>
  <c r="R33" i="20"/>
  <c r="Q33" i="20"/>
  <c r="T33" i="20"/>
  <c r="F40" i="20"/>
  <c r="N40" i="20"/>
  <c r="V40" i="20"/>
  <c r="R43" i="20"/>
  <c r="Q43" i="20"/>
  <c r="T43" i="20"/>
  <c r="M69" i="20"/>
  <c r="U69" i="20"/>
  <c r="I46" i="20"/>
  <c r="H46" i="20"/>
  <c r="K46" i="20"/>
  <c r="AA48" i="20"/>
  <c r="Z48" i="20"/>
  <c r="AC48" i="20"/>
  <c r="AB48" i="20"/>
  <c r="R51" i="20"/>
  <c r="Q51" i="20"/>
  <c r="T51" i="20"/>
  <c r="I54" i="20"/>
  <c r="H54" i="20"/>
  <c r="K54" i="20"/>
  <c r="AA56" i="20"/>
  <c r="Z56" i="20"/>
  <c r="AC56" i="20"/>
  <c r="AB56" i="20"/>
  <c r="R59" i="20"/>
  <c r="Q59" i="20"/>
  <c r="T59" i="20"/>
  <c r="I62" i="20"/>
  <c r="H62" i="20"/>
  <c r="K62" i="20"/>
  <c r="AA64" i="20"/>
  <c r="Z64" i="20"/>
  <c r="AC64" i="20"/>
  <c r="AB64" i="20"/>
  <c r="R67" i="20"/>
  <c r="Q67" i="20"/>
  <c r="T67" i="20"/>
  <c r="D8" i="21"/>
  <c r="L8" i="21"/>
  <c r="BB9" i="21"/>
  <c r="BA9" i="21"/>
  <c r="AZ8" i="21"/>
  <c r="BH8" i="21"/>
  <c r="BK10" i="21"/>
  <c r="BJ10" i="21"/>
  <c r="BM10" i="21"/>
  <c r="G37" i="21"/>
  <c r="I12" i="21"/>
  <c r="H12" i="21"/>
  <c r="K12" i="21"/>
  <c r="J12" i="21"/>
  <c r="O37" i="21"/>
  <c r="W37" i="21"/>
  <c r="AE37" i="21"/>
  <c r="AM37" i="21"/>
  <c r="R13" i="21"/>
  <c r="Q13" i="21"/>
  <c r="T13" i="21"/>
  <c r="AA14" i="21"/>
  <c r="Z14" i="21"/>
  <c r="AC14" i="21"/>
  <c r="AB14" i="21"/>
  <c r="AJ15" i="21"/>
  <c r="AI15" i="21"/>
  <c r="AL15" i="21"/>
  <c r="BD15" i="21"/>
  <c r="AS16" i="21"/>
  <c r="AR16" i="21"/>
  <c r="AU16" i="21"/>
  <c r="AT16" i="21"/>
  <c r="BB17" i="21"/>
  <c r="BA17" i="21"/>
  <c r="BK18" i="21"/>
  <c r="BJ18" i="21"/>
  <c r="BM18" i="21"/>
  <c r="I20" i="21"/>
  <c r="H20" i="21"/>
  <c r="K20" i="21"/>
  <c r="J20" i="21"/>
  <c r="R21" i="21"/>
  <c r="Q21" i="21"/>
  <c r="T21" i="21"/>
  <c r="AA22" i="21"/>
  <c r="Z22" i="21"/>
  <c r="AC22" i="21"/>
  <c r="AB22" i="21"/>
  <c r="AJ23" i="21"/>
  <c r="AI23" i="21"/>
  <c r="AL23" i="21"/>
  <c r="BD23" i="21"/>
  <c r="BC23" i="21"/>
  <c r="AS24" i="21"/>
  <c r="AR24" i="21"/>
  <c r="AU24" i="21"/>
  <c r="AT24" i="21"/>
  <c r="BB26" i="21"/>
  <c r="BA26" i="21"/>
  <c r="K29" i="21"/>
  <c r="I29" i="21"/>
  <c r="J29" i="21"/>
  <c r="H29" i="21"/>
  <c r="AU30" i="21"/>
  <c r="AS30" i="21"/>
  <c r="AR30" i="21"/>
  <c r="AT30" i="21"/>
  <c r="AA33" i="21"/>
  <c r="Z33" i="21"/>
  <c r="AC33" i="21"/>
  <c r="AB33" i="21"/>
  <c r="BM34" i="21"/>
  <c r="BJ34" i="21"/>
  <c r="BK34" i="21"/>
  <c r="AL35" i="21"/>
  <c r="AI35" i="21"/>
  <c r="AJ35" i="21"/>
  <c r="D7" i="20"/>
  <c r="L7" i="20"/>
  <c r="Z9" i="20"/>
  <c r="AC9" i="20"/>
  <c r="AA9" i="20"/>
  <c r="C36" i="20"/>
  <c r="Q12" i="20"/>
  <c r="T12" i="20"/>
  <c r="R12" i="20"/>
  <c r="H15" i="20"/>
  <c r="J15" i="20"/>
  <c r="K15" i="20"/>
  <c r="I15" i="20"/>
  <c r="Z17" i="20"/>
  <c r="AC17" i="20"/>
  <c r="AA17" i="20"/>
  <c r="Q20" i="20"/>
  <c r="R20" i="20"/>
  <c r="T20" i="20"/>
  <c r="H23" i="20"/>
  <c r="J23" i="20"/>
  <c r="K23" i="20"/>
  <c r="I23" i="20"/>
  <c r="Z25" i="20"/>
  <c r="AC25" i="20"/>
  <c r="AA25" i="20"/>
  <c r="Q28" i="20"/>
  <c r="R28" i="20"/>
  <c r="T28" i="20"/>
  <c r="H31" i="20"/>
  <c r="J31" i="20"/>
  <c r="K31" i="20"/>
  <c r="I31" i="20"/>
  <c r="Z33" i="20"/>
  <c r="AC33" i="20"/>
  <c r="AA33" i="20"/>
  <c r="H41" i="20"/>
  <c r="G40" i="20"/>
  <c r="J53" i="20" s="1"/>
  <c r="J41" i="20"/>
  <c r="K41" i="20"/>
  <c r="I41" i="20"/>
  <c r="O40" i="20"/>
  <c r="W40" i="20"/>
  <c r="Z43" i="20"/>
  <c r="AB43" i="20"/>
  <c r="AC43" i="20"/>
  <c r="AA43" i="20"/>
  <c r="F69" i="20"/>
  <c r="N69" i="20"/>
  <c r="V69" i="20"/>
  <c r="Q46" i="20"/>
  <c r="T46" i="20"/>
  <c r="R46" i="20"/>
  <c r="H49" i="20"/>
  <c r="J49" i="20"/>
  <c r="K49" i="20"/>
  <c r="I49" i="20"/>
  <c r="Z51" i="20"/>
  <c r="AB51" i="20"/>
  <c r="AC51" i="20"/>
  <c r="AA51" i="20"/>
  <c r="Q54" i="20"/>
  <c r="T54" i="20"/>
  <c r="R54" i="20"/>
  <c r="H57" i="20"/>
  <c r="J57" i="20"/>
  <c r="K57" i="20"/>
  <c r="I57" i="20"/>
  <c r="Z59" i="20"/>
  <c r="AB59" i="20"/>
  <c r="AA59" i="20"/>
  <c r="AC59" i="20"/>
  <c r="Q62" i="20"/>
  <c r="T62" i="20"/>
  <c r="R62" i="20"/>
  <c r="H65" i="20"/>
  <c r="J65" i="20"/>
  <c r="K65" i="20"/>
  <c r="I65" i="20"/>
  <c r="Z67" i="20"/>
  <c r="AB67" i="20"/>
  <c r="AC67" i="20"/>
  <c r="AA67" i="20"/>
  <c r="E8" i="21"/>
  <c r="M8" i="21"/>
  <c r="U8" i="21"/>
  <c r="BJ9" i="21"/>
  <c r="BI8" i="21"/>
  <c r="BL18" i="21" s="1"/>
  <c r="BK9" i="21"/>
  <c r="BM9" i="21"/>
  <c r="H11" i="21"/>
  <c r="J11" i="21"/>
  <c r="K11" i="21"/>
  <c r="I11" i="21"/>
  <c r="P37" i="21"/>
  <c r="Q12" i="21"/>
  <c r="T12" i="21"/>
  <c r="R12" i="21"/>
  <c r="X37" i="21"/>
  <c r="AF37" i="21"/>
  <c r="AN37" i="21"/>
  <c r="AV37" i="21"/>
  <c r="Z13" i="21"/>
  <c r="AB13" i="21"/>
  <c r="AC13" i="21"/>
  <c r="AA13" i="21"/>
  <c r="AI14" i="21"/>
  <c r="AJ14" i="21"/>
  <c r="AL14" i="21"/>
  <c r="BD14" i="21"/>
  <c r="AR15" i="21"/>
  <c r="AT15" i="21"/>
  <c r="AU15" i="21"/>
  <c r="AS15" i="21"/>
  <c r="BA16" i="21"/>
  <c r="BB16" i="21"/>
  <c r="BJ17" i="21"/>
  <c r="BM17" i="21"/>
  <c r="BK17" i="21"/>
  <c r="H19" i="21"/>
  <c r="J19" i="21"/>
  <c r="I19" i="21"/>
  <c r="K19" i="21"/>
  <c r="Q20" i="21"/>
  <c r="T20" i="21"/>
  <c r="R20" i="21"/>
  <c r="Z21" i="21"/>
  <c r="AB21" i="21"/>
  <c r="AC21" i="21"/>
  <c r="AA21" i="21"/>
  <c r="AI22" i="21"/>
  <c r="AL22" i="21"/>
  <c r="AJ22" i="21"/>
  <c r="BD22" i="21"/>
  <c r="AR23" i="21"/>
  <c r="AT23" i="21"/>
  <c r="AS23" i="21"/>
  <c r="AU23" i="21"/>
  <c r="BA24" i="21"/>
  <c r="BB24" i="21"/>
  <c r="K28" i="21"/>
  <c r="J28" i="21"/>
  <c r="H28" i="21"/>
  <c r="I28" i="21"/>
  <c r="AC30" i="21"/>
  <c r="AB30" i="21"/>
  <c r="Z30" i="21"/>
  <c r="AA30" i="21"/>
  <c r="M7" i="20"/>
  <c r="U7" i="20"/>
  <c r="K10" i="20"/>
  <c r="I10" i="20"/>
  <c r="J10" i="20"/>
  <c r="H10" i="20"/>
  <c r="D36" i="20"/>
  <c r="L36" i="20"/>
  <c r="AC12" i="20"/>
  <c r="AA12" i="20"/>
  <c r="Z12" i="20"/>
  <c r="T15" i="20"/>
  <c r="R15" i="20"/>
  <c r="Q15" i="20"/>
  <c r="K18" i="20"/>
  <c r="I18" i="20"/>
  <c r="H18" i="20"/>
  <c r="J18" i="20"/>
  <c r="AC20" i="20"/>
  <c r="AA20" i="20"/>
  <c r="AB20" i="20"/>
  <c r="Z20" i="20"/>
  <c r="T23" i="20"/>
  <c r="R23" i="20"/>
  <c r="Q23" i="20"/>
  <c r="K26" i="20"/>
  <c r="I26" i="20"/>
  <c r="J26" i="20"/>
  <c r="H26" i="20"/>
  <c r="AC28" i="20"/>
  <c r="AA28" i="20"/>
  <c r="Z28" i="20"/>
  <c r="T31" i="20"/>
  <c r="R31" i="20"/>
  <c r="S31" i="20"/>
  <c r="Q31" i="20"/>
  <c r="K34" i="20"/>
  <c r="I34" i="20"/>
  <c r="J34" i="20"/>
  <c r="H34" i="20"/>
  <c r="P40" i="20"/>
  <c r="S48" i="20" s="1"/>
  <c r="T41" i="20"/>
  <c r="R41" i="20"/>
  <c r="Q41" i="20"/>
  <c r="X40" i="20"/>
  <c r="K44" i="20"/>
  <c r="I44" i="20"/>
  <c r="G69" i="20"/>
  <c r="J44" i="20"/>
  <c r="H44" i="20"/>
  <c r="O69" i="20"/>
  <c r="W69" i="20"/>
  <c r="AC46" i="20"/>
  <c r="AA46" i="20"/>
  <c r="AB46" i="20"/>
  <c r="Z46" i="20"/>
  <c r="T49" i="20"/>
  <c r="R49" i="20"/>
  <c r="S49" i="20"/>
  <c r="Q49" i="20"/>
  <c r="K52" i="20"/>
  <c r="I52" i="20"/>
  <c r="J52" i="20"/>
  <c r="H52" i="20"/>
  <c r="AC54" i="20"/>
  <c r="AA54" i="20"/>
  <c r="AB54" i="20"/>
  <c r="Z54" i="20"/>
  <c r="T57" i="20"/>
  <c r="R57" i="20"/>
  <c r="S57" i="20"/>
  <c r="Q57" i="20"/>
  <c r="K60" i="20"/>
  <c r="I60" i="20"/>
  <c r="J60" i="20"/>
  <c r="H60" i="20"/>
  <c r="AC62" i="20"/>
  <c r="AA62" i="20"/>
  <c r="AB62" i="20"/>
  <c r="Z62" i="20"/>
  <c r="T65" i="20"/>
  <c r="R65" i="20"/>
  <c r="S65" i="20"/>
  <c r="Q65" i="20"/>
  <c r="K68" i="20"/>
  <c r="I68" i="20"/>
  <c r="J68" i="20"/>
  <c r="H68" i="20"/>
  <c r="F8" i="21"/>
  <c r="N8" i="21"/>
  <c r="V8" i="21"/>
  <c r="AD8" i="21"/>
  <c r="K10" i="21"/>
  <c r="I10" i="21"/>
  <c r="J10" i="21"/>
  <c r="H10" i="21"/>
  <c r="T11" i="21"/>
  <c r="R11" i="21"/>
  <c r="Q11" i="21"/>
  <c r="Y37" i="21"/>
  <c r="AC12" i="21"/>
  <c r="AA12" i="21"/>
  <c r="AB12" i="21"/>
  <c r="Z12" i="21"/>
  <c r="AG37" i="21"/>
  <c r="AO37" i="21"/>
  <c r="AW37" i="21"/>
  <c r="BE37" i="21"/>
  <c r="AL13" i="21"/>
  <c r="AJ13" i="21"/>
  <c r="AI13" i="21"/>
  <c r="BD13" i="21"/>
  <c r="AU14" i="21"/>
  <c r="AS14" i="21"/>
  <c r="AT14" i="21"/>
  <c r="AR14" i="21"/>
  <c r="BB15" i="21"/>
  <c r="BA15" i="21"/>
  <c r="BM16" i="21"/>
  <c r="BK16" i="21"/>
  <c r="BJ16" i="21"/>
  <c r="K18" i="21"/>
  <c r="I18" i="21"/>
  <c r="H18" i="21"/>
  <c r="J18" i="21"/>
  <c r="T19" i="21"/>
  <c r="R19" i="21"/>
  <c r="Q19" i="21"/>
  <c r="AC20" i="21"/>
  <c r="AA20" i="21"/>
  <c r="AB20" i="21"/>
  <c r="Z20" i="21"/>
  <c r="AL21" i="21"/>
  <c r="AJ21" i="21"/>
  <c r="AI21" i="21"/>
  <c r="BD21" i="21"/>
  <c r="BC21" i="21"/>
  <c r="AU22" i="21"/>
  <c r="AS22" i="21"/>
  <c r="AR22" i="21"/>
  <c r="AT22" i="21"/>
  <c r="BB23" i="21"/>
  <c r="BA23" i="21"/>
  <c r="BM24" i="21"/>
  <c r="BK24" i="21"/>
  <c r="BL24" i="21"/>
  <c r="BJ24" i="21"/>
  <c r="Q26" i="21"/>
  <c r="T26" i="21"/>
  <c r="R26" i="21"/>
  <c r="AC28" i="21"/>
  <c r="AA28" i="21"/>
  <c r="Z28" i="21"/>
  <c r="AB28" i="21"/>
  <c r="I31" i="21"/>
  <c r="H31" i="21"/>
  <c r="K31" i="21"/>
  <c r="J31" i="21"/>
  <c r="BD31" i="21"/>
  <c r="BC31" i="21"/>
  <c r="BA33" i="21"/>
  <c r="BB33" i="21"/>
  <c r="K35" i="21"/>
  <c r="J35" i="21"/>
  <c r="H35" i="21"/>
  <c r="I35" i="21"/>
  <c r="AS35" i="21"/>
  <c r="AU35" i="21"/>
  <c r="AR35" i="21"/>
  <c r="AT35" i="21"/>
  <c r="BM25" i="21"/>
  <c r="BK25" i="21"/>
  <c r="BJ25" i="21"/>
  <c r="J27" i="21"/>
  <c r="I27" i="21"/>
  <c r="H27" i="21"/>
  <c r="K27" i="21"/>
  <c r="R28" i="21"/>
  <c r="T28" i="21"/>
  <c r="Q28" i="21"/>
  <c r="AB29" i="21"/>
  <c r="AA29" i="21"/>
  <c r="Z29" i="21"/>
  <c r="AC29" i="21"/>
  <c r="AJ30" i="21"/>
  <c r="AL30" i="21"/>
  <c r="AI30" i="21"/>
  <c r="BD30" i="21"/>
  <c r="AT31" i="21"/>
  <c r="AS31" i="21"/>
  <c r="AU31" i="21"/>
  <c r="AR31" i="21"/>
  <c r="BB32" i="21"/>
  <c r="BA32" i="21"/>
  <c r="BK33" i="21"/>
  <c r="BM33" i="21"/>
  <c r="BJ33" i="21"/>
  <c r="J34" i="21"/>
  <c r="I34" i="21"/>
  <c r="K34" i="21"/>
  <c r="H34" i="21"/>
  <c r="T34" i="21"/>
  <c r="R34" i="21"/>
  <c r="Q34" i="21"/>
  <c r="AB34" i="21"/>
  <c r="AC34" i="21"/>
  <c r="AA34" i="21"/>
  <c r="Z34" i="21"/>
  <c r="AJ34" i="21"/>
  <c r="AL34" i="21"/>
  <c r="AI34" i="21"/>
  <c r="AR34" i="21"/>
  <c r="AU34" i="21"/>
  <c r="AT34" i="21"/>
  <c r="AS34" i="21"/>
  <c r="L9" i="22"/>
  <c r="K9" i="22"/>
  <c r="J11" i="22"/>
  <c r="M9" i="22"/>
  <c r="T6" i="23"/>
  <c r="O16" i="23"/>
  <c r="S6" i="23"/>
  <c r="Q6" i="23"/>
  <c r="P6" i="23"/>
  <c r="R6" i="23"/>
  <c r="M8" i="23"/>
  <c r="L8" i="23"/>
  <c r="N8" i="23"/>
  <c r="N7" i="24"/>
  <c r="M7" i="24"/>
  <c r="L7" i="24"/>
  <c r="AB27" i="21"/>
  <c r="Z27" i="21"/>
  <c r="AC27" i="21"/>
  <c r="AA27" i="21"/>
  <c r="AK28" i="21"/>
  <c r="AI28" i="21"/>
  <c r="AL28" i="21"/>
  <c r="AJ28" i="21"/>
  <c r="BD28" i="21"/>
  <c r="AU29" i="21"/>
  <c r="AT29" i="21"/>
  <c r="AR29" i="21"/>
  <c r="AS29" i="21"/>
  <c r="BA30" i="21"/>
  <c r="BB30" i="21"/>
  <c r="BM31" i="21"/>
  <c r="BJ31" i="21"/>
  <c r="BK31" i="21"/>
  <c r="K33" i="21"/>
  <c r="J33" i="21"/>
  <c r="H33" i="21"/>
  <c r="I33" i="21"/>
  <c r="T9" i="22"/>
  <c r="S9" i="22"/>
  <c r="Q9" i="22"/>
  <c r="R9" i="22"/>
  <c r="P9" i="22"/>
  <c r="O9" i="22"/>
  <c r="N11" i="22"/>
  <c r="E16" i="23"/>
  <c r="F16" i="23" s="1"/>
  <c r="F6" i="23"/>
  <c r="S9" i="23"/>
  <c r="R9" i="23"/>
  <c r="T9" i="23"/>
  <c r="Q9" i="23"/>
  <c r="P9" i="23"/>
  <c r="N15" i="23"/>
  <c r="M15" i="23"/>
  <c r="L15" i="23"/>
  <c r="F10" i="24"/>
  <c r="S13" i="24"/>
  <c r="R13" i="24"/>
  <c r="Q13" i="24"/>
  <c r="T13" i="24"/>
  <c r="AA25" i="24" s="1"/>
  <c r="P13" i="24"/>
  <c r="J17" i="24"/>
  <c r="I17" i="24"/>
  <c r="H17" i="24"/>
  <c r="AA26" i="21"/>
  <c r="Z26" i="21"/>
  <c r="AC26" i="21"/>
  <c r="AB26" i="21"/>
  <c r="AJ27" i="21"/>
  <c r="AL27" i="21"/>
  <c r="AK27" i="21"/>
  <c r="AI27" i="21"/>
  <c r="BC27" i="21"/>
  <c r="BD27" i="21"/>
  <c r="AS28" i="21"/>
  <c r="AT28" i="21"/>
  <c r="AU28" i="21"/>
  <c r="AR28" i="21"/>
  <c r="BB29" i="21"/>
  <c r="BA29" i="21"/>
  <c r="BK30" i="21"/>
  <c r="BM30" i="21"/>
  <c r="BJ30" i="21"/>
  <c r="J32" i="21"/>
  <c r="I32" i="21"/>
  <c r="H32" i="21"/>
  <c r="K32" i="21"/>
  <c r="R33" i="21"/>
  <c r="T33" i="21"/>
  <c r="Q33" i="21"/>
  <c r="L6" i="22"/>
  <c r="K6" i="22"/>
  <c r="H7" i="22"/>
  <c r="I7" i="22"/>
  <c r="G7" i="22"/>
  <c r="J13" i="23"/>
  <c r="I13" i="23"/>
  <c r="H13" i="23"/>
  <c r="N11" i="24"/>
  <c r="M11" i="24"/>
  <c r="L11" i="24"/>
  <c r="BC36" i="21"/>
  <c r="BD36" i="21"/>
  <c r="K8" i="22"/>
  <c r="M8" i="22"/>
  <c r="L8" i="22"/>
  <c r="E11" i="22"/>
  <c r="G16" i="23"/>
  <c r="I6" i="23"/>
  <c r="H6" i="23"/>
  <c r="J6" i="23"/>
  <c r="F7" i="23"/>
  <c r="J9" i="24"/>
  <c r="I9" i="24"/>
  <c r="H9" i="24"/>
  <c r="AT26" i="21"/>
  <c r="AU26" i="21"/>
  <c r="AR26" i="21"/>
  <c r="AS26" i="21"/>
  <c r="BB27" i="21"/>
  <c r="BA27" i="21"/>
  <c r="BL28" i="21"/>
  <c r="BM28" i="21"/>
  <c r="BJ28" i="21"/>
  <c r="BK28" i="21"/>
  <c r="H30" i="21"/>
  <c r="J30" i="21"/>
  <c r="K30" i="21"/>
  <c r="I30" i="21"/>
  <c r="Q31" i="21"/>
  <c r="S31" i="21"/>
  <c r="T31" i="21"/>
  <c r="R31" i="21"/>
  <c r="Z32" i="21"/>
  <c r="AB32" i="21"/>
  <c r="AC32" i="21"/>
  <c r="AA32" i="21"/>
  <c r="AI33" i="21"/>
  <c r="AJ33" i="21"/>
  <c r="AL33" i="21"/>
  <c r="BD33" i="21"/>
  <c r="BC33" i="21"/>
  <c r="BD35" i="21"/>
  <c r="BC35" i="21"/>
  <c r="BJ36" i="21"/>
  <c r="BK36" i="21"/>
  <c r="BM36" i="21"/>
  <c r="P6" i="22"/>
  <c r="O6" i="22"/>
  <c r="R6" i="22"/>
  <c r="Q6" i="22"/>
  <c r="I9" i="22"/>
  <c r="G9" i="22"/>
  <c r="F11" i="22"/>
  <c r="H9" i="22"/>
  <c r="F14" i="24"/>
  <c r="S17" i="24"/>
  <c r="R17" i="24"/>
  <c r="Q17" i="24"/>
  <c r="P17" i="24"/>
  <c r="T17" i="24"/>
  <c r="T30" i="21"/>
  <c r="R30" i="21"/>
  <c r="Q30" i="21"/>
  <c r="AC31" i="21"/>
  <c r="AA31" i="21"/>
  <c r="AB31" i="21"/>
  <c r="Z31" i="21"/>
  <c r="AL32" i="21"/>
  <c r="AJ32" i="21"/>
  <c r="AI32" i="21"/>
  <c r="AK32" i="21"/>
  <c r="BC32" i="21"/>
  <c r="BD32" i="21"/>
  <c r="AU33" i="21"/>
  <c r="AS33" i="21"/>
  <c r="AT33" i="21"/>
  <c r="AR33" i="21"/>
  <c r="BD34" i="21"/>
  <c r="BC34" i="21"/>
  <c r="K36" i="21"/>
  <c r="I36" i="21"/>
  <c r="J36" i="21"/>
  <c r="H36" i="21"/>
  <c r="T36" i="21"/>
  <c r="R36" i="21"/>
  <c r="Q36" i="21"/>
  <c r="AC36" i="21"/>
  <c r="AA36" i="21"/>
  <c r="Z36" i="21"/>
  <c r="AB36" i="21"/>
  <c r="AL36" i="21"/>
  <c r="AJ36" i="21"/>
  <c r="AI36" i="21"/>
  <c r="AT36" i="21"/>
  <c r="AS36" i="21"/>
  <c r="AU36" i="21"/>
  <c r="AR36" i="21"/>
  <c r="BB36" i="21"/>
  <c r="BA36" i="21"/>
  <c r="M7" i="22"/>
  <c r="L7" i="22"/>
  <c r="K7" i="22"/>
  <c r="R10" i="22"/>
  <c r="Q10" i="22"/>
  <c r="O10" i="22"/>
  <c r="S10" i="22"/>
  <c r="T10" i="22"/>
  <c r="P10" i="22"/>
  <c r="N7" i="23"/>
  <c r="M7" i="23"/>
  <c r="L7" i="23"/>
  <c r="J9" i="23"/>
  <c r="I9" i="23"/>
  <c r="H9" i="23"/>
  <c r="F10" i="23"/>
  <c r="S13" i="23"/>
  <c r="R13" i="23"/>
  <c r="Q13" i="23"/>
  <c r="T13" i="23"/>
  <c r="P13" i="23"/>
  <c r="N15" i="24"/>
  <c r="M15" i="24"/>
  <c r="L15" i="24"/>
  <c r="I10" i="23"/>
  <c r="H10" i="23"/>
  <c r="J10" i="23"/>
  <c r="T10" i="23"/>
  <c r="S10" i="23"/>
  <c r="Q10" i="23"/>
  <c r="P10" i="23"/>
  <c r="R10" i="23"/>
  <c r="F11" i="23"/>
  <c r="M12" i="23"/>
  <c r="L12" i="23"/>
  <c r="N12" i="23"/>
  <c r="I14" i="23"/>
  <c r="H14" i="23"/>
  <c r="J14" i="23"/>
  <c r="T14" i="23"/>
  <c r="S14" i="23"/>
  <c r="Q14" i="23"/>
  <c r="P14" i="23"/>
  <c r="R14" i="23"/>
  <c r="F15" i="23"/>
  <c r="I6" i="24"/>
  <c r="H6" i="24"/>
  <c r="J6" i="24"/>
  <c r="T6" i="24"/>
  <c r="S6" i="24"/>
  <c r="Q6" i="24"/>
  <c r="P6" i="24"/>
  <c r="R6" i="24"/>
  <c r="F7" i="24"/>
  <c r="M8" i="24"/>
  <c r="L8" i="24"/>
  <c r="N8" i="24"/>
  <c r="I10" i="24"/>
  <c r="H10" i="24"/>
  <c r="J10" i="24"/>
  <c r="T10" i="24"/>
  <c r="S10" i="24"/>
  <c r="Q10" i="24"/>
  <c r="P10" i="24"/>
  <c r="R10" i="24"/>
  <c r="F11" i="24"/>
  <c r="M12" i="24"/>
  <c r="L12" i="24"/>
  <c r="N12" i="24"/>
  <c r="I14" i="24"/>
  <c r="H14" i="24"/>
  <c r="J14" i="24"/>
  <c r="T14" i="24"/>
  <c r="S14" i="24"/>
  <c r="Q14" i="24"/>
  <c r="P14" i="24"/>
  <c r="R14" i="24"/>
  <c r="F15" i="24"/>
  <c r="M16" i="24"/>
  <c r="L16" i="24"/>
  <c r="N16" i="24"/>
  <c r="J7" i="23"/>
  <c r="I7" i="23"/>
  <c r="H7" i="23"/>
  <c r="R7" i="23"/>
  <c r="Q7" i="23"/>
  <c r="T7" i="23"/>
  <c r="S7" i="23"/>
  <c r="P7" i="23"/>
  <c r="F8" i="23"/>
  <c r="N9" i="23"/>
  <c r="M9" i="23"/>
  <c r="L9" i="23"/>
  <c r="J11" i="23"/>
  <c r="I11" i="23"/>
  <c r="H11" i="23"/>
  <c r="R11" i="23"/>
  <c r="Q11" i="23"/>
  <c r="T11" i="23"/>
  <c r="S11" i="23"/>
  <c r="P11" i="23"/>
  <c r="F12" i="23"/>
  <c r="N13" i="23"/>
  <c r="M13" i="23"/>
  <c r="L13" i="23"/>
  <c r="J15" i="23"/>
  <c r="I15" i="23"/>
  <c r="H15" i="23"/>
  <c r="R15" i="23"/>
  <c r="Q15" i="23"/>
  <c r="T15" i="23"/>
  <c r="S15" i="23"/>
  <c r="P15" i="23"/>
  <c r="J7" i="24"/>
  <c r="I7" i="24"/>
  <c r="H7" i="24"/>
  <c r="R7" i="24"/>
  <c r="AA24" i="24"/>
  <c r="Q7" i="24"/>
  <c r="T7" i="24"/>
  <c r="S7" i="24"/>
  <c r="P7" i="24"/>
  <c r="F8" i="24"/>
  <c r="N9" i="24"/>
  <c r="M9" i="24"/>
  <c r="L9" i="24"/>
  <c r="J11" i="24"/>
  <c r="I11" i="24"/>
  <c r="H11" i="24"/>
  <c r="R11" i="24"/>
  <c r="Q11" i="24"/>
  <c r="S11" i="24"/>
  <c r="P11" i="24"/>
  <c r="T11" i="24"/>
  <c r="F12" i="24"/>
  <c r="N13" i="24"/>
  <c r="M13" i="24"/>
  <c r="L13" i="24"/>
  <c r="J15" i="24"/>
  <c r="I15" i="24"/>
  <c r="H15" i="24"/>
  <c r="R15" i="24"/>
  <c r="Q15" i="24"/>
  <c r="T15" i="24"/>
  <c r="P15" i="24"/>
  <c r="S15" i="24"/>
  <c r="F16" i="24"/>
  <c r="N17" i="24"/>
  <c r="M17" i="24"/>
  <c r="L17" i="24"/>
  <c r="T35" i="27"/>
  <c r="S35" i="27"/>
  <c r="R35" i="27"/>
  <c r="Q35" i="27"/>
  <c r="C11" i="22"/>
  <c r="C16" i="23"/>
  <c r="L6" i="23"/>
  <c r="K16" i="23"/>
  <c r="M6" i="23"/>
  <c r="N6" i="23"/>
  <c r="H8" i="23"/>
  <c r="I8" i="23"/>
  <c r="J8" i="23"/>
  <c r="P8" i="23"/>
  <c r="T8" i="23"/>
  <c r="S8" i="23"/>
  <c r="R8" i="23"/>
  <c r="Q8" i="23"/>
  <c r="F9" i="23"/>
  <c r="L10" i="23"/>
  <c r="N10" i="23"/>
  <c r="M10" i="23"/>
  <c r="H12" i="23"/>
  <c r="J12" i="23"/>
  <c r="I12" i="23"/>
  <c r="P12" i="23"/>
  <c r="T12" i="23"/>
  <c r="S12" i="23"/>
  <c r="Q12" i="23"/>
  <c r="R12" i="23"/>
  <c r="F13" i="23"/>
  <c r="L14" i="23"/>
  <c r="N14" i="23"/>
  <c r="M14" i="23"/>
  <c r="L6" i="24"/>
  <c r="N6" i="24"/>
  <c r="M6" i="24"/>
  <c r="H8" i="24"/>
  <c r="I8" i="24"/>
  <c r="J8" i="24"/>
  <c r="P8" i="24"/>
  <c r="T8" i="24"/>
  <c r="S8" i="24"/>
  <c r="R8" i="24"/>
  <c r="Q8" i="24"/>
  <c r="F9" i="24"/>
  <c r="L10" i="24"/>
  <c r="N10" i="24"/>
  <c r="M10" i="24"/>
  <c r="H12" i="24"/>
  <c r="J12" i="24"/>
  <c r="I12" i="24"/>
  <c r="P12" i="24"/>
  <c r="T12" i="24"/>
  <c r="S12" i="24"/>
  <c r="R12" i="24"/>
  <c r="Q12" i="24"/>
  <c r="F13" i="24"/>
  <c r="L14" i="24"/>
  <c r="M14" i="24"/>
  <c r="N14" i="24"/>
  <c r="H16" i="24"/>
  <c r="J16" i="24"/>
  <c r="I16" i="24"/>
  <c r="P16" i="24"/>
  <c r="T16" i="24"/>
  <c r="S16" i="24"/>
  <c r="R16" i="24"/>
  <c r="Q16" i="24"/>
  <c r="F17" i="24"/>
  <c r="BA34" i="21"/>
  <c r="BB34" i="21"/>
  <c r="BM35" i="21"/>
  <c r="BK35" i="21"/>
  <c r="BJ35" i="21"/>
  <c r="H6" i="22"/>
  <c r="G6" i="22"/>
  <c r="I8" i="22"/>
  <c r="H8" i="22"/>
  <c r="G8" i="22"/>
  <c r="S8" i="22"/>
  <c r="T8" i="22"/>
  <c r="R8" i="22"/>
  <c r="P8" i="22"/>
  <c r="O8" i="22"/>
  <c r="Q8" i="22"/>
  <c r="D11" i="22"/>
  <c r="M10" i="22"/>
  <c r="L10" i="22"/>
  <c r="K10" i="22"/>
  <c r="D16" i="23"/>
  <c r="K54" i="27"/>
  <c r="I54" i="27"/>
  <c r="J54" i="27"/>
  <c r="H54" i="27"/>
  <c r="J10" i="27"/>
  <c r="K10" i="27"/>
  <c r="I10" i="27"/>
  <c r="H10" i="27"/>
  <c r="E36" i="27"/>
  <c r="D36" i="27"/>
  <c r="S44" i="27"/>
  <c r="R44" i="27"/>
  <c r="Q44" i="27"/>
  <c r="P69" i="27"/>
  <c r="T44" i="27"/>
  <c r="AF27" i="27"/>
  <c r="AE56" i="27"/>
  <c r="AD56" i="27"/>
  <c r="AC56" i="27"/>
  <c r="AA56" i="27"/>
  <c r="AG56" i="27" s="1"/>
  <c r="AF56" i="27"/>
  <c r="AB56" i="27"/>
  <c r="AB12" i="27"/>
  <c r="AA12" i="27"/>
  <c r="AG12" i="27"/>
  <c r="AE12" i="27"/>
  <c r="AD12" i="27"/>
  <c r="AC12" i="27"/>
  <c r="AC28" i="27"/>
  <c r="AB28" i="27"/>
  <c r="AA28" i="27"/>
  <c r="AG28" i="27"/>
  <c r="AE28" i="27"/>
  <c r="AD28" i="27"/>
  <c r="AC13" i="27"/>
  <c r="AB13" i="27"/>
  <c r="AG13" i="27"/>
  <c r="AE13" i="27"/>
  <c r="AD13" i="27"/>
  <c r="AA13" i="27"/>
  <c r="F36" i="27"/>
  <c r="AF24" i="27"/>
  <c r="T47" i="27"/>
  <c r="R47" i="27"/>
  <c r="S47" i="27"/>
  <c r="Q47" i="27"/>
  <c r="T62" i="27"/>
  <c r="S62" i="27"/>
  <c r="Q62" i="27"/>
  <c r="R62" i="27"/>
  <c r="AF9" i="27"/>
  <c r="N36" i="27"/>
  <c r="K12" i="27"/>
  <c r="J12" i="27"/>
  <c r="I12" i="27"/>
  <c r="H12" i="27"/>
  <c r="K13" i="27"/>
  <c r="J13" i="27"/>
  <c r="I13" i="27"/>
  <c r="H13" i="27"/>
  <c r="K14" i="27"/>
  <c r="J14" i="27"/>
  <c r="I14" i="27"/>
  <c r="H14" i="27"/>
  <c r="AF17" i="27"/>
  <c r="AF18" i="27"/>
  <c r="AF19" i="27"/>
  <c r="T21" i="27"/>
  <c r="S21" i="27"/>
  <c r="R21" i="27"/>
  <c r="Q21" i="27"/>
  <c r="AG24" i="27"/>
  <c r="AE24" i="27"/>
  <c r="AD24" i="27"/>
  <c r="AC24" i="27"/>
  <c r="AB24" i="27"/>
  <c r="AA24" i="27"/>
  <c r="AF34" i="27"/>
  <c r="T40" i="27"/>
  <c r="S40" i="27"/>
  <c r="R40" i="27"/>
  <c r="Q40" i="27"/>
  <c r="AF58" i="27"/>
  <c r="AE58" i="27"/>
  <c r="AC58" i="27"/>
  <c r="AD58" i="27"/>
  <c r="AB58" i="27"/>
  <c r="AA58" i="27"/>
  <c r="AG58" i="27" s="1"/>
  <c r="AG7" i="27"/>
  <c r="AE7" i="27"/>
  <c r="AD7" i="27"/>
  <c r="AC7" i="27"/>
  <c r="AB7" i="27"/>
  <c r="AA7" i="27"/>
  <c r="R10" i="27"/>
  <c r="T10" i="27"/>
  <c r="S10" i="27"/>
  <c r="Q10" i="27"/>
  <c r="O36" i="27"/>
  <c r="K27" i="27"/>
  <c r="J27" i="27"/>
  <c r="I27" i="27"/>
  <c r="H27" i="27"/>
  <c r="D69" i="27"/>
  <c r="K53" i="27"/>
  <c r="J53" i="27"/>
  <c r="H53" i="27"/>
  <c r="I53" i="27"/>
  <c r="S64" i="27"/>
  <c r="T64" i="27"/>
  <c r="R64" i="27"/>
  <c r="Q64" i="27"/>
  <c r="S11" i="27"/>
  <c r="R11" i="27"/>
  <c r="P36" i="27"/>
  <c r="T11" i="27"/>
  <c r="Q11" i="27"/>
  <c r="T12" i="27"/>
  <c r="S12" i="27"/>
  <c r="R12" i="27"/>
  <c r="Q12" i="27"/>
  <c r="T13" i="27"/>
  <c r="S13" i="27"/>
  <c r="R13" i="27"/>
  <c r="Q13" i="27"/>
  <c r="AD21" i="27"/>
  <c r="AC21" i="27"/>
  <c r="AB21" i="27"/>
  <c r="AG21" i="27"/>
  <c r="AE21" i="27"/>
  <c r="AA21" i="27"/>
  <c r="AE40" i="27"/>
  <c r="AD40" i="27"/>
  <c r="AC40" i="27"/>
  <c r="AF40" i="27"/>
  <c r="AB40" i="27"/>
  <c r="AA40" i="27"/>
  <c r="AG40" i="27" s="1"/>
  <c r="E69" i="27"/>
  <c r="T46" i="27"/>
  <c r="S46" i="27"/>
  <c r="Q46" i="27"/>
  <c r="R46" i="27"/>
  <c r="X36" i="27"/>
  <c r="T28" i="27"/>
  <c r="S28" i="27"/>
  <c r="R28" i="27"/>
  <c r="Q28" i="27"/>
  <c r="AE31" i="27"/>
  <c r="AD31" i="27"/>
  <c r="AG31" i="27"/>
  <c r="AC31" i="27"/>
  <c r="AB31" i="27"/>
  <c r="AA31" i="27"/>
  <c r="J43" i="27"/>
  <c r="I43" i="27"/>
  <c r="H43" i="27"/>
  <c r="K43" i="27"/>
  <c r="F69" i="27"/>
  <c r="J55" i="27"/>
  <c r="K55" i="27"/>
  <c r="H55" i="27"/>
  <c r="I55" i="27"/>
  <c r="AF57" i="27"/>
  <c r="AE57" i="27"/>
  <c r="AD57" i="27"/>
  <c r="AB57" i="27"/>
  <c r="AC57" i="27"/>
  <c r="AA57" i="27"/>
  <c r="AG57" i="27" s="1"/>
  <c r="Y36" i="27"/>
  <c r="J25" i="27"/>
  <c r="I25" i="27"/>
  <c r="H25" i="27"/>
  <c r="K25" i="27"/>
  <c r="K34" i="27"/>
  <c r="J34" i="27"/>
  <c r="I34" i="27"/>
  <c r="H34" i="27"/>
  <c r="O69" i="27"/>
  <c r="S48" i="27"/>
  <c r="T48" i="27"/>
  <c r="Q48" i="27"/>
  <c r="R48" i="27"/>
  <c r="T63" i="27"/>
  <c r="R63" i="27"/>
  <c r="S63" i="27"/>
  <c r="Q63" i="27"/>
  <c r="AF8" i="27"/>
  <c r="K9" i="27"/>
  <c r="J9" i="27"/>
  <c r="I9" i="27"/>
  <c r="H9" i="27"/>
  <c r="K11" i="27"/>
  <c r="J11" i="27"/>
  <c r="G36" i="27"/>
  <c r="I11" i="27"/>
  <c r="H11" i="27"/>
  <c r="AF16" i="27"/>
  <c r="T20" i="27"/>
  <c r="S20" i="27"/>
  <c r="R20" i="27"/>
  <c r="Q20" i="27"/>
  <c r="AB20" i="27"/>
  <c r="AA20" i="27"/>
  <c r="AE20" i="27"/>
  <c r="AD20" i="27"/>
  <c r="AC20" i="27"/>
  <c r="AG20" i="27"/>
  <c r="K21" i="27"/>
  <c r="J21" i="27"/>
  <c r="I21" i="27"/>
  <c r="H21" i="27"/>
  <c r="AE22" i="27"/>
  <c r="AD22" i="27"/>
  <c r="AC22" i="27"/>
  <c r="AG22" i="27"/>
  <c r="AB22" i="27"/>
  <c r="AA22" i="27"/>
  <c r="AF25" i="27"/>
  <c r="S26" i="27"/>
  <c r="R26" i="27"/>
  <c r="Q26" i="27"/>
  <c r="T26" i="27"/>
  <c r="K28" i="27"/>
  <c r="J28" i="27"/>
  <c r="I28" i="27"/>
  <c r="H28" i="27"/>
  <c r="AD29" i="27"/>
  <c r="AC29" i="27"/>
  <c r="AB29" i="27"/>
  <c r="AG29" i="27"/>
  <c r="AE29" i="27"/>
  <c r="AA29" i="27"/>
  <c r="AF32" i="27"/>
  <c r="K35" i="27"/>
  <c r="J35" i="27"/>
  <c r="I35" i="27"/>
  <c r="H35" i="27"/>
  <c r="K44" i="27"/>
  <c r="J44" i="27"/>
  <c r="I44" i="27"/>
  <c r="H44" i="27"/>
  <c r="G69" i="27"/>
  <c r="U69" i="27"/>
  <c r="J51" i="27"/>
  <c r="I51" i="27"/>
  <c r="H51" i="27"/>
  <c r="K51" i="27"/>
  <c r="AC54" i="27"/>
  <c r="AB54" i="27"/>
  <c r="AA54" i="27"/>
  <c r="AG54" i="27" s="1"/>
  <c r="AF54" i="27"/>
  <c r="AE54" i="27"/>
  <c r="AD54" i="27"/>
  <c r="S60" i="27"/>
  <c r="R60" i="27"/>
  <c r="Q60" i="27"/>
  <c r="T60" i="27"/>
  <c r="J67" i="27"/>
  <c r="I67" i="27"/>
  <c r="H67" i="27"/>
  <c r="K67" i="27"/>
  <c r="AF7" i="27"/>
  <c r="J8" i="27"/>
  <c r="I8" i="27"/>
  <c r="H8" i="27"/>
  <c r="K8" i="27"/>
  <c r="S9" i="27"/>
  <c r="R9" i="27"/>
  <c r="Q9" i="27"/>
  <c r="T9" i="27"/>
  <c r="AF13" i="27"/>
  <c r="AG17" i="27"/>
  <c r="AC17" i="27"/>
  <c r="AB17" i="27"/>
  <c r="AA17" i="27"/>
  <c r="AE17" i="27"/>
  <c r="AD17" i="27"/>
  <c r="S19" i="27"/>
  <c r="R19" i="27"/>
  <c r="T19" i="27"/>
  <c r="Q19" i="27"/>
  <c r="K20" i="27"/>
  <c r="J20" i="27"/>
  <c r="I20" i="27"/>
  <c r="H20" i="27"/>
  <c r="S22" i="27"/>
  <c r="R22" i="27"/>
  <c r="Q22" i="27"/>
  <c r="T22" i="27"/>
  <c r="AF28" i="27"/>
  <c r="T29" i="27"/>
  <c r="S29" i="27"/>
  <c r="R29" i="27"/>
  <c r="Q29" i="27"/>
  <c r="AG32" i="27"/>
  <c r="AE32" i="27"/>
  <c r="AC32" i="27"/>
  <c r="AB32" i="27"/>
  <c r="AA32" i="27"/>
  <c r="AD32" i="27"/>
  <c r="AF35" i="27"/>
  <c r="AF41" i="27"/>
  <c r="AE41" i="27"/>
  <c r="AD41" i="27"/>
  <c r="AC41" i="27"/>
  <c r="AB41" i="27"/>
  <c r="AA41" i="27"/>
  <c r="AG41" i="27" s="1"/>
  <c r="V69" i="27"/>
  <c r="J47" i="27"/>
  <c r="K47" i="27"/>
  <c r="I47" i="27"/>
  <c r="H47" i="27"/>
  <c r="AF50" i="27"/>
  <c r="AE50" i="27"/>
  <c r="AC50" i="27"/>
  <c r="AD50" i="27"/>
  <c r="AB50" i="27"/>
  <c r="AA50" i="27"/>
  <c r="AG50" i="27" s="1"/>
  <c r="S56" i="27"/>
  <c r="T56" i="27"/>
  <c r="R56" i="27"/>
  <c r="Q56" i="27"/>
  <c r="J63" i="27"/>
  <c r="K63" i="27"/>
  <c r="I63" i="27"/>
  <c r="H63" i="27"/>
  <c r="AF66" i="27"/>
  <c r="AE66" i="27"/>
  <c r="AC66" i="27"/>
  <c r="AD66" i="27"/>
  <c r="AB66" i="27"/>
  <c r="AA66" i="27"/>
  <c r="AG66" i="27" s="1"/>
  <c r="I7" i="27"/>
  <c r="H7" i="27"/>
  <c r="K7" i="27"/>
  <c r="J7" i="27"/>
  <c r="R8" i="27"/>
  <c r="Q8" i="27"/>
  <c r="T8" i="27"/>
  <c r="S8" i="27"/>
  <c r="U36" i="27"/>
  <c r="AF12" i="27"/>
  <c r="AE16" i="27"/>
  <c r="AB16" i="27"/>
  <c r="AA16" i="27"/>
  <c r="AG16" i="27"/>
  <c r="AD16" i="27"/>
  <c r="AC16" i="27"/>
  <c r="R18" i="27"/>
  <c r="Q18" i="27"/>
  <c r="T18" i="27"/>
  <c r="S18" i="27"/>
  <c r="K19" i="27"/>
  <c r="J19" i="27"/>
  <c r="I19" i="27"/>
  <c r="H19" i="27"/>
  <c r="K26" i="27"/>
  <c r="J26" i="27"/>
  <c r="I26" i="27"/>
  <c r="H26" i="27"/>
  <c r="J33" i="27"/>
  <c r="I33" i="27"/>
  <c r="H33" i="27"/>
  <c r="K33" i="27"/>
  <c r="L69" i="27"/>
  <c r="W69" i="27"/>
  <c r="K46" i="27"/>
  <c r="I46" i="27"/>
  <c r="J46" i="27"/>
  <c r="H46" i="27"/>
  <c r="AF49" i="27"/>
  <c r="AE49" i="27"/>
  <c r="AD49" i="27"/>
  <c r="AB49" i="27"/>
  <c r="AC49" i="27"/>
  <c r="AA49" i="27"/>
  <c r="AG49" i="27" s="1"/>
  <c r="T55" i="27"/>
  <c r="R55" i="27"/>
  <c r="S55" i="27"/>
  <c r="Q55" i="27"/>
  <c r="K62" i="27"/>
  <c r="I62" i="27"/>
  <c r="J62" i="27"/>
  <c r="H62" i="27"/>
  <c r="AF65" i="27"/>
  <c r="AE65" i="27"/>
  <c r="AD65" i="27"/>
  <c r="AB65" i="27"/>
  <c r="AC65" i="27"/>
  <c r="AA65" i="27"/>
  <c r="AG65" i="27" s="1"/>
  <c r="Q7" i="27"/>
  <c r="T7" i="27"/>
  <c r="S7" i="27"/>
  <c r="R7" i="27"/>
  <c r="AA9" i="27"/>
  <c r="AG9" i="27"/>
  <c r="AE9" i="27"/>
  <c r="AD9" i="27"/>
  <c r="AC9" i="27"/>
  <c r="AB9" i="27"/>
  <c r="L36" i="27"/>
  <c r="V36" i="27"/>
  <c r="AF11" i="27"/>
  <c r="Q15" i="27"/>
  <c r="R15" i="27"/>
  <c r="T15" i="27"/>
  <c r="S15" i="27"/>
  <c r="AE15" i="27"/>
  <c r="AD15" i="27"/>
  <c r="AA15" i="27"/>
  <c r="AG15" i="27"/>
  <c r="AC15" i="27"/>
  <c r="AB15" i="27"/>
  <c r="J18" i="27"/>
  <c r="I18" i="27"/>
  <c r="H18" i="27"/>
  <c r="K18" i="27"/>
  <c r="AE23" i="27"/>
  <c r="AD23" i="27"/>
  <c r="AA23" i="27"/>
  <c r="AG23" i="27"/>
  <c r="AC23" i="27"/>
  <c r="AB23" i="27"/>
  <c r="AF26" i="27"/>
  <c r="T27" i="27"/>
  <c r="S27" i="27"/>
  <c r="R27" i="27"/>
  <c r="Q27" i="27"/>
  <c r="H29" i="27"/>
  <c r="K29" i="27"/>
  <c r="J29" i="27"/>
  <c r="I29" i="27"/>
  <c r="AE30" i="27"/>
  <c r="AD30" i="27"/>
  <c r="AC30" i="27"/>
  <c r="AA30" i="27"/>
  <c r="AB30" i="27"/>
  <c r="AG30" i="27"/>
  <c r="AF33" i="27"/>
  <c r="S34" i="27"/>
  <c r="R34" i="27"/>
  <c r="Q34" i="27"/>
  <c r="T34" i="27"/>
  <c r="M69" i="27"/>
  <c r="X69" i="27"/>
  <c r="K45" i="27"/>
  <c r="J45" i="27"/>
  <c r="H45" i="27"/>
  <c r="I45" i="27"/>
  <c r="AE48" i="27"/>
  <c r="AD48" i="27"/>
  <c r="AC48" i="27"/>
  <c r="AA48" i="27"/>
  <c r="AG48" i="27" s="1"/>
  <c r="AB48" i="27"/>
  <c r="AF48" i="27"/>
  <c r="T54" i="27"/>
  <c r="S54" i="27"/>
  <c r="Q54" i="27"/>
  <c r="R54" i="27"/>
  <c r="K61" i="27"/>
  <c r="J61" i="27"/>
  <c r="H61" i="27"/>
  <c r="I61" i="27"/>
  <c r="AE64" i="27"/>
  <c r="AD64" i="27"/>
  <c r="AC64" i="27"/>
  <c r="AA64" i="27"/>
  <c r="AG64" i="27" s="1"/>
  <c r="AB64" i="27"/>
  <c r="AF64" i="27"/>
  <c r="AG8" i="27"/>
  <c r="AE8" i="27"/>
  <c r="AD8" i="27"/>
  <c r="AC8" i="27"/>
  <c r="AB8" i="27"/>
  <c r="AA8" i="27"/>
  <c r="AF10" i="27"/>
  <c r="M36" i="27"/>
  <c r="W36" i="27"/>
  <c r="T14" i="27"/>
  <c r="R14" i="27"/>
  <c r="Q14" i="27"/>
  <c r="S14" i="27"/>
  <c r="AD14" i="27"/>
  <c r="AC14" i="27"/>
  <c r="AG14" i="27"/>
  <c r="AE14" i="27"/>
  <c r="AB14" i="27"/>
  <c r="AA14" i="27"/>
  <c r="I17" i="27"/>
  <c r="H17" i="27"/>
  <c r="K17" i="27"/>
  <c r="J17" i="27"/>
  <c r="AF20" i="27"/>
  <c r="T30" i="27"/>
  <c r="S30" i="27"/>
  <c r="R30" i="27"/>
  <c r="Q30" i="27"/>
  <c r="AF42" i="27"/>
  <c r="AE42" i="27"/>
  <c r="AD42" i="27"/>
  <c r="AC42" i="27"/>
  <c r="AB42" i="27"/>
  <c r="AA42" i="27"/>
  <c r="AG42" i="27" s="1"/>
  <c r="N69" i="27"/>
  <c r="AC46" i="27"/>
  <c r="AB46" i="27"/>
  <c r="AA46" i="27"/>
  <c r="AG46" i="27" s="1"/>
  <c r="AE46" i="27"/>
  <c r="AD46" i="27"/>
  <c r="AF46" i="27"/>
  <c r="S52" i="27"/>
  <c r="R52" i="27"/>
  <c r="Q52" i="27"/>
  <c r="T52" i="27"/>
  <c r="J59" i="27"/>
  <c r="I59" i="27"/>
  <c r="H59" i="27"/>
  <c r="K59" i="27"/>
  <c r="AC62" i="27"/>
  <c r="AB62" i="27"/>
  <c r="AA62" i="27"/>
  <c r="AG62" i="27" s="1"/>
  <c r="AF62" i="27"/>
  <c r="AE62" i="27"/>
  <c r="AD62" i="27"/>
  <c r="S68" i="27"/>
  <c r="R68" i="27"/>
  <c r="Q68" i="27"/>
  <c r="T68" i="27"/>
  <c r="T45" i="27"/>
  <c r="S45" i="27"/>
  <c r="R45" i="27"/>
  <c r="Q45" i="27"/>
  <c r="AD47" i="27"/>
  <c r="AC47" i="27"/>
  <c r="AB47" i="27"/>
  <c r="AA47" i="27"/>
  <c r="AG47" i="27" s="1"/>
  <c r="AF47" i="27"/>
  <c r="AE47" i="27"/>
  <c r="K52" i="27"/>
  <c r="J52" i="27"/>
  <c r="I52" i="27"/>
  <c r="H52" i="27"/>
  <c r="T53" i="27"/>
  <c r="S53" i="27"/>
  <c r="R53" i="27"/>
  <c r="Q53" i="27"/>
  <c r="AD55" i="27"/>
  <c r="AC55" i="27"/>
  <c r="AB55" i="27"/>
  <c r="AF55" i="27"/>
  <c r="AE55" i="27"/>
  <c r="AA55" i="27"/>
  <c r="AG55" i="27" s="1"/>
  <c r="K60" i="27"/>
  <c r="J60" i="27"/>
  <c r="I60" i="27"/>
  <c r="H60" i="27"/>
  <c r="T61" i="27"/>
  <c r="S61" i="27"/>
  <c r="R61" i="27"/>
  <c r="Q61" i="27"/>
  <c r="AD63" i="27"/>
  <c r="AC63" i="27"/>
  <c r="AB63" i="27"/>
  <c r="AA63" i="27"/>
  <c r="AG63" i="27" s="1"/>
  <c r="AF63" i="27"/>
  <c r="AE63" i="27"/>
  <c r="K68" i="27"/>
  <c r="J68" i="27"/>
  <c r="I68" i="27"/>
  <c r="H68" i="27"/>
  <c r="AA11" i="27"/>
  <c r="AG11" i="27"/>
  <c r="AE11" i="27"/>
  <c r="AD11" i="27"/>
  <c r="Z36" i="27"/>
  <c r="AC11" i="27"/>
  <c r="AB11" i="27"/>
  <c r="AF15" i="27"/>
  <c r="H16" i="27"/>
  <c r="K16" i="27"/>
  <c r="J16" i="27"/>
  <c r="I16" i="27"/>
  <c r="Q17" i="27"/>
  <c r="S17" i="27"/>
  <c r="R17" i="27"/>
  <c r="T17" i="27"/>
  <c r="AA19" i="27"/>
  <c r="AE19" i="27"/>
  <c r="AD19" i="27"/>
  <c r="AC19" i="27"/>
  <c r="AB19" i="27"/>
  <c r="AG19" i="27"/>
  <c r="AF23" i="27"/>
  <c r="I24" i="27"/>
  <c r="H24" i="27"/>
  <c r="J24" i="27"/>
  <c r="K24" i="27"/>
  <c r="R25" i="27"/>
  <c r="Q25" i="27"/>
  <c r="S25" i="27"/>
  <c r="T25" i="27"/>
  <c r="AB27" i="27"/>
  <c r="AA27" i="27"/>
  <c r="AE27" i="27"/>
  <c r="AD27" i="27"/>
  <c r="AC27" i="27"/>
  <c r="AG27" i="27"/>
  <c r="AF31" i="27"/>
  <c r="I32" i="27"/>
  <c r="H32" i="27"/>
  <c r="K32" i="27"/>
  <c r="J32" i="27"/>
  <c r="R33" i="27"/>
  <c r="Q33" i="27"/>
  <c r="T33" i="27"/>
  <c r="S33" i="27"/>
  <c r="AB35" i="27"/>
  <c r="AA35" i="27"/>
  <c r="AG35" i="27"/>
  <c r="AE35" i="27"/>
  <c r="AD35" i="27"/>
  <c r="AC35" i="27"/>
  <c r="I42" i="27"/>
  <c r="H42" i="27"/>
  <c r="K42" i="27"/>
  <c r="J42" i="27"/>
  <c r="R43" i="27"/>
  <c r="Q43" i="27"/>
  <c r="T43" i="27"/>
  <c r="S43" i="27"/>
  <c r="Y69" i="27"/>
  <c r="AB45" i="27"/>
  <c r="AA45" i="27"/>
  <c r="AG45" i="27" s="1"/>
  <c r="AF45" i="27"/>
  <c r="AE45" i="27"/>
  <c r="AD45" i="27"/>
  <c r="AC45" i="27"/>
  <c r="I50" i="27"/>
  <c r="H50" i="27"/>
  <c r="K50" i="27"/>
  <c r="J50" i="27"/>
  <c r="R51" i="27"/>
  <c r="Q51" i="27"/>
  <c r="T51" i="27"/>
  <c r="S51" i="27"/>
  <c r="AB53" i="27"/>
  <c r="AA53" i="27"/>
  <c r="AG53" i="27" s="1"/>
  <c r="AF53" i="27"/>
  <c r="AE53" i="27"/>
  <c r="AD53" i="27"/>
  <c r="AC53" i="27"/>
  <c r="I58" i="27"/>
  <c r="H58" i="27"/>
  <c r="K58" i="27"/>
  <c r="J58" i="27"/>
  <c r="R59" i="27"/>
  <c r="Q59" i="27"/>
  <c r="T59" i="27"/>
  <c r="S59" i="27"/>
  <c r="AB61" i="27"/>
  <c r="AA61" i="27"/>
  <c r="AG61" i="27" s="1"/>
  <c r="AF61" i="27"/>
  <c r="AE61" i="27"/>
  <c r="AD61" i="27"/>
  <c r="AC61" i="27"/>
  <c r="I66" i="27"/>
  <c r="H66" i="27"/>
  <c r="K66" i="27"/>
  <c r="J66" i="27"/>
  <c r="R67" i="27"/>
  <c r="Q67" i="27"/>
  <c r="T67" i="27"/>
  <c r="S67" i="27"/>
  <c r="AG10" i="27"/>
  <c r="AE10" i="27"/>
  <c r="AD10" i="27"/>
  <c r="AC10" i="27"/>
  <c r="AB10" i="27"/>
  <c r="AA10" i="27"/>
  <c r="C36" i="27"/>
  <c r="AF14" i="27"/>
  <c r="K15" i="27"/>
  <c r="J15" i="27"/>
  <c r="I15" i="27"/>
  <c r="H15" i="27"/>
  <c r="R16" i="27"/>
  <c r="Q16" i="27"/>
  <c r="T16" i="27"/>
  <c r="S16" i="27"/>
  <c r="AG18" i="27"/>
  <c r="AD18" i="27"/>
  <c r="AC18" i="27"/>
  <c r="AB18" i="27"/>
  <c r="AA18" i="27"/>
  <c r="AE18" i="27"/>
  <c r="AF22" i="27"/>
  <c r="H23" i="27"/>
  <c r="K23" i="27"/>
  <c r="J23" i="27"/>
  <c r="I23" i="27"/>
  <c r="Q24" i="27"/>
  <c r="T24" i="27"/>
  <c r="S24" i="27"/>
  <c r="R24" i="27"/>
  <c r="AA26" i="27"/>
  <c r="AG26" i="27"/>
  <c r="AE26" i="27"/>
  <c r="AD26" i="27"/>
  <c r="AC26" i="27"/>
  <c r="AB26" i="27"/>
  <c r="AF30" i="27"/>
  <c r="H31" i="27"/>
  <c r="J31" i="27"/>
  <c r="I31" i="27"/>
  <c r="K31" i="27"/>
  <c r="Q32" i="27"/>
  <c r="R32" i="27"/>
  <c r="T32" i="27"/>
  <c r="S32" i="27"/>
  <c r="AA34" i="27"/>
  <c r="AG34" i="27"/>
  <c r="AE34" i="27"/>
  <c r="AD34" i="27"/>
  <c r="AC34" i="27"/>
  <c r="AB34" i="27"/>
  <c r="H41" i="27"/>
  <c r="K41" i="27"/>
  <c r="J41" i="27"/>
  <c r="I41" i="27"/>
  <c r="Q42" i="27"/>
  <c r="T42" i="27"/>
  <c r="S42" i="27"/>
  <c r="R42" i="27"/>
  <c r="Z69" i="27"/>
  <c r="AA44" i="27"/>
  <c r="AG44" i="27" s="1"/>
  <c r="AB44" i="27"/>
  <c r="AF44" i="27"/>
  <c r="AE44" i="27"/>
  <c r="AD44" i="27"/>
  <c r="AC44" i="27"/>
  <c r="H49" i="27"/>
  <c r="K49" i="27"/>
  <c r="J49" i="27"/>
  <c r="I49" i="27"/>
  <c r="Q50" i="27"/>
  <c r="T50" i="27"/>
  <c r="S50" i="27"/>
  <c r="R50" i="27"/>
  <c r="AA52" i="27"/>
  <c r="AG52" i="27" s="1"/>
  <c r="AE52" i="27"/>
  <c r="AF52" i="27"/>
  <c r="AD52" i="27"/>
  <c r="AC52" i="27"/>
  <c r="AB52" i="27"/>
  <c r="H57" i="27"/>
  <c r="K57" i="27"/>
  <c r="J57" i="27"/>
  <c r="I57" i="27"/>
  <c r="Q58" i="27"/>
  <c r="T58" i="27"/>
  <c r="S58" i="27"/>
  <c r="R58" i="27"/>
  <c r="AA60" i="27"/>
  <c r="AG60" i="27" s="1"/>
  <c r="AE60" i="27"/>
  <c r="AF60" i="27"/>
  <c r="AB60" i="27"/>
  <c r="AC60" i="27"/>
  <c r="AD60" i="27"/>
  <c r="H65" i="27"/>
  <c r="K65" i="27"/>
  <c r="J65" i="27"/>
  <c r="I65" i="27"/>
  <c r="Q66" i="27"/>
  <c r="T66" i="27"/>
  <c r="R66" i="27"/>
  <c r="S66" i="27"/>
  <c r="AA68" i="27"/>
  <c r="AG68" i="27" s="1"/>
  <c r="AE68" i="27"/>
  <c r="AF68" i="27"/>
  <c r="AD68" i="27"/>
  <c r="AC68" i="27"/>
  <c r="AB68" i="27"/>
  <c r="AF21" i="27"/>
  <c r="H22" i="27"/>
  <c r="K22" i="27"/>
  <c r="I22" i="27"/>
  <c r="J22" i="27"/>
  <c r="T23" i="27"/>
  <c r="S23" i="27"/>
  <c r="R23" i="27"/>
  <c r="Q23" i="27"/>
  <c r="AG25" i="27"/>
  <c r="AC25" i="27"/>
  <c r="AB25" i="27"/>
  <c r="AA25" i="27"/>
  <c r="AE25" i="27"/>
  <c r="AD25" i="27"/>
  <c r="AF29" i="27"/>
  <c r="K30" i="27"/>
  <c r="J30" i="27"/>
  <c r="I30" i="27"/>
  <c r="H30" i="27"/>
  <c r="T31" i="27"/>
  <c r="S31" i="27"/>
  <c r="R31" i="27"/>
  <c r="Q31" i="27"/>
  <c r="AG33" i="27"/>
  <c r="AE33" i="27"/>
  <c r="AD33" i="27"/>
  <c r="AC33" i="27"/>
  <c r="AB33" i="27"/>
  <c r="AA33" i="27"/>
  <c r="J40" i="27"/>
  <c r="I40" i="27"/>
  <c r="H40" i="27"/>
  <c r="K40" i="27"/>
  <c r="R41" i="27"/>
  <c r="Q41" i="27"/>
  <c r="T41" i="27"/>
  <c r="S41" i="27"/>
  <c r="AF43" i="27"/>
  <c r="AE43" i="27"/>
  <c r="AD43" i="27"/>
  <c r="AC43" i="27"/>
  <c r="AB43" i="27"/>
  <c r="AA43" i="27"/>
  <c r="AG43" i="27" s="1"/>
  <c r="C69" i="27"/>
  <c r="K48" i="27"/>
  <c r="J48" i="27"/>
  <c r="I48" i="27"/>
  <c r="H48" i="27"/>
  <c r="T49" i="27"/>
  <c r="S49" i="27"/>
  <c r="R49" i="27"/>
  <c r="Q49" i="27"/>
  <c r="AF51" i="27"/>
  <c r="AD51" i="27"/>
  <c r="AE51" i="27"/>
  <c r="AC51" i="27"/>
  <c r="AB51" i="27"/>
  <c r="AA51" i="27"/>
  <c r="AG51" i="27" s="1"/>
  <c r="K56" i="27"/>
  <c r="J56" i="27"/>
  <c r="I56" i="27"/>
  <c r="H56" i="27"/>
  <c r="T57" i="27"/>
  <c r="S57" i="27"/>
  <c r="R57" i="27"/>
  <c r="Q57" i="27"/>
  <c r="AF59" i="27"/>
  <c r="AD59" i="27"/>
  <c r="AE59" i="27"/>
  <c r="AC59" i="27"/>
  <c r="AB59" i="27"/>
  <c r="AA59" i="27"/>
  <c r="AG59" i="27" s="1"/>
  <c r="K64" i="27"/>
  <c r="J64" i="27"/>
  <c r="I64" i="27"/>
  <c r="H64" i="27"/>
  <c r="T65" i="27"/>
  <c r="S65" i="27"/>
  <c r="R65" i="27"/>
  <c r="Q65" i="27"/>
  <c r="AF67" i="27"/>
  <c r="AD67" i="27"/>
  <c r="AE67" i="27"/>
  <c r="AC67" i="27"/>
  <c r="AB67" i="27"/>
  <c r="AA67" i="27"/>
  <c r="AG67" i="27" s="1"/>
  <c r="P12" i="30"/>
  <c r="AE15" i="30"/>
  <c r="AR9" i="30"/>
  <c r="AR10" i="30"/>
  <c r="AR8" i="30"/>
  <c r="AE11" i="30"/>
  <c r="I13" i="30"/>
  <c r="AR17" i="30"/>
  <c r="X11" i="30"/>
  <c r="AE8" i="30"/>
  <c r="AQ11" i="30"/>
  <c r="AP11" i="30"/>
  <c r="AR11" i="30"/>
  <c r="AR13" i="30"/>
  <c r="D9" i="34"/>
  <c r="D13" i="34"/>
  <c r="D17" i="34"/>
  <c r="D9" i="35"/>
  <c r="D13" i="35"/>
  <c r="D17" i="35"/>
  <c r="D10" i="34"/>
  <c r="D14" i="34"/>
  <c r="D18" i="34"/>
  <c r="D10" i="35"/>
  <c r="D14" i="35"/>
  <c r="D18" i="35"/>
  <c r="D11" i="34"/>
  <c r="D15" i="34"/>
  <c r="D19" i="34"/>
  <c r="D11" i="35"/>
  <c r="D15" i="35"/>
  <c r="D19" i="35"/>
  <c r="D8" i="34"/>
  <c r="D12" i="34"/>
  <c r="D16" i="34"/>
  <c r="D8" i="35"/>
  <c r="D12" i="35"/>
  <c r="D16" i="35"/>
  <c r="N5" i="2"/>
  <c r="K6" i="3"/>
  <c r="K6" i="4"/>
  <c r="G5" i="2"/>
  <c r="O5" i="2"/>
  <c r="H5" i="2"/>
  <c r="P5" i="2"/>
  <c r="L6" i="3"/>
  <c r="I5" i="2"/>
  <c r="Q5" i="2"/>
  <c r="O6" i="3"/>
  <c r="O31" i="3"/>
  <c r="O6" i="4"/>
  <c r="J43" i="4"/>
  <c r="K43" i="4"/>
  <c r="T39" i="15"/>
  <c r="Q39" i="15"/>
  <c r="S39" i="15"/>
  <c r="R39" i="15"/>
  <c r="T40" i="14"/>
  <c r="S40" i="14"/>
  <c r="R40" i="14"/>
  <c r="Q40" i="14"/>
  <c r="AF7" i="14"/>
  <c r="T6" i="12"/>
  <c r="S6" i="12"/>
  <c r="R6" i="12"/>
  <c r="Q6" i="12"/>
  <c r="K6" i="12"/>
  <c r="J6" i="12"/>
  <c r="I6" i="12"/>
  <c r="AE39" i="15"/>
  <c r="AD39" i="15"/>
  <c r="AC39" i="15"/>
  <c r="AB39" i="15"/>
  <c r="AF39" i="15"/>
  <c r="AA39" i="15"/>
  <c r="AG39" i="15" s="1"/>
  <c r="AB39" i="12"/>
  <c r="AB39" i="13"/>
  <c r="AA39" i="13"/>
  <c r="AD39" i="13"/>
  <c r="Z6" i="12"/>
  <c r="AC6" i="13"/>
  <c r="Y39" i="13"/>
  <c r="K40" i="14"/>
  <c r="J40" i="14"/>
  <c r="I40" i="14"/>
  <c r="K6" i="16"/>
  <c r="J6" i="16"/>
  <c r="I6" i="16"/>
  <c r="H6" i="16"/>
  <c r="K40" i="17"/>
  <c r="J40" i="17"/>
  <c r="I40" i="17"/>
  <c r="H40" i="17"/>
  <c r="AA6" i="12"/>
  <c r="Z39" i="13"/>
  <c r="H40" i="14"/>
  <c r="AC39" i="13"/>
  <c r="Q7" i="14"/>
  <c r="AC7" i="14"/>
  <c r="AB7" i="14"/>
  <c r="AE7" i="14"/>
  <c r="AA6" i="15"/>
  <c r="R7" i="14"/>
  <c r="AA7" i="14"/>
  <c r="AD40" i="14"/>
  <c r="X39" i="19"/>
  <c r="AD6" i="15"/>
  <c r="Q6" i="16"/>
  <c r="AC40" i="17"/>
  <c r="AB40" i="17"/>
  <c r="AA40" i="17"/>
  <c r="Z40" i="17"/>
  <c r="AA40" i="14"/>
  <c r="AG40" i="14" s="1"/>
  <c r="R6" i="16"/>
  <c r="BD8" i="18"/>
  <c r="BC8" i="18"/>
  <c r="BB8" i="18"/>
  <c r="BA8" i="18"/>
  <c r="T40" i="17"/>
  <c r="S40" i="17"/>
  <c r="R40" i="17"/>
  <c r="AU8" i="18"/>
  <c r="AT8" i="18"/>
  <c r="AS8" i="18"/>
  <c r="AD39" i="16"/>
  <c r="H7" i="17"/>
  <c r="AL8" i="18"/>
  <c r="AK8" i="18"/>
  <c r="AR8" i="18"/>
  <c r="AE39" i="16"/>
  <c r="I7" i="17"/>
  <c r="AJ8" i="18"/>
  <c r="BK8" i="18"/>
  <c r="BL8" i="18"/>
  <c r="AC39" i="20"/>
  <c r="AB39" i="20"/>
  <c r="AA39" i="20"/>
  <c r="Z39" i="20"/>
  <c r="Z6" i="19"/>
  <c r="F39" i="19"/>
  <c r="E39" i="20"/>
  <c r="K39" i="20"/>
  <c r="J39" i="20"/>
  <c r="H39" i="20"/>
  <c r="G39" i="19"/>
  <c r="O39" i="19"/>
  <c r="R6" i="19"/>
  <c r="AC6" i="19"/>
  <c r="P39" i="19"/>
  <c r="H6" i="19"/>
  <c r="S6" i="19"/>
  <c r="Y39" i="19"/>
  <c r="R39" i="20"/>
  <c r="M5" i="23"/>
  <c r="J5" i="23"/>
  <c r="L5" i="23"/>
  <c r="I5" i="23"/>
  <c r="H5" i="23"/>
  <c r="P5" i="22"/>
  <c r="T5" i="22"/>
  <c r="S5" i="22"/>
  <c r="R5" i="22"/>
  <c r="Q5" i="22"/>
  <c r="O5" i="22"/>
  <c r="L5" i="22"/>
  <c r="M5" i="24"/>
  <c r="J5" i="24"/>
  <c r="I5" i="24"/>
  <c r="L5" i="24"/>
  <c r="S5" i="24"/>
  <c r="R5" i="24"/>
  <c r="Q5" i="24"/>
  <c r="P5" i="24"/>
  <c r="S5" i="23"/>
  <c r="R5" i="23"/>
  <c r="T5" i="24"/>
  <c r="AE6" i="27"/>
  <c r="AD6" i="27"/>
  <c r="AC6" i="27"/>
  <c r="AB6" i="27"/>
  <c r="AG6" i="27"/>
  <c r="AA6" i="27"/>
  <c r="H39" i="27"/>
  <c r="I39" i="27"/>
  <c r="Q39" i="27"/>
  <c r="AD39" i="27"/>
  <c r="AC39" i="27"/>
  <c r="AB39" i="27"/>
  <c r="R39" i="27"/>
  <c r="AA39" i="27"/>
  <c r="AG39" i="27" s="1"/>
  <c r="AF7" i="30"/>
  <c r="O7" i="30"/>
  <c r="P7" i="30"/>
  <c r="H7" i="30"/>
  <c r="Y7" i="30"/>
  <c r="AZ7" i="30"/>
  <c r="AN7" i="30"/>
  <c r="AE7" i="30"/>
  <c r="AO7" i="30"/>
  <c r="AQ7" i="30"/>
  <c r="S17" i="2"/>
  <c r="S27" i="2"/>
  <c r="F15" i="2"/>
  <c r="F26" i="2"/>
  <c r="S11" i="2"/>
  <c r="S15" i="2"/>
  <c r="F11" i="2"/>
  <c r="N20" i="2"/>
  <c r="S16" i="2"/>
  <c r="F23" i="2"/>
  <c r="F16" i="2"/>
  <c r="S28" i="2"/>
  <c r="H28" i="2"/>
  <c r="S22" i="2"/>
  <c r="Z50" i="19"/>
  <c r="X69" i="19"/>
  <c r="O69" i="19"/>
  <c r="Q66" i="19"/>
  <c r="H22" i="19"/>
  <c r="Q35" i="19"/>
  <c r="AF15" i="30"/>
  <c r="AF8" i="30"/>
  <c r="P13" i="30"/>
  <c r="P8" i="30"/>
  <c r="Z42" i="19"/>
  <c r="Z53" i="19"/>
  <c r="AF12" i="30"/>
  <c r="AF10" i="30"/>
  <c r="P17" i="30"/>
  <c r="AE16" i="30"/>
  <c r="Z32" i="19"/>
  <c r="Z19" i="19"/>
  <c r="F69" i="19"/>
  <c r="E69" i="20"/>
  <c r="H40" i="19"/>
  <c r="Q53" i="19"/>
  <c r="AF17" i="30"/>
  <c r="P15" i="30"/>
  <c r="AE10" i="30"/>
  <c r="AE17" i="30"/>
  <c r="F27" i="2"/>
  <c r="Z24" i="19"/>
  <c r="Z35" i="19"/>
  <c r="H14" i="19"/>
  <c r="Q27" i="19"/>
  <c r="P10" i="30"/>
  <c r="H13" i="30"/>
  <c r="F7" i="2"/>
  <c r="Z16" i="19"/>
  <c r="Z7" i="19"/>
  <c r="H56" i="19"/>
  <c r="P16" i="30"/>
  <c r="F24" i="2"/>
  <c r="S6" i="2"/>
  <c r="Z8" i="19"/>
  <c r="Z61" i="19"/>
  <c r="H61" i="19"/>
  <c r="H30" i="19"/>
  <c r="Q45" i="19"/>
  <c r="P14" i="30"/>
  <c r="AE12" i="30"/>
  <c r="F21" i="2"/>
  <c r="Z66" i="19"/>
  <c r="Z63" i="19"/>
  <c r="Z45" i="19"/>
  <c r="Q19" i="19"/>
  <c r="AF11" i="30"/>
  <c r="P11" i="30"/>
  <c r="Z58" i="19"/>
  <c r="Z27" i="19"/>
  <c r="H10" i="19"/>
  <c r="H13" i="19"/>
  <c r="E7" i="20"/>
  <c r="E40" i="20"/>
  <c r="F36" i="19"/>
  <c r="H48" i="19"/>
  <c r="E36" i="20"/>
  <c r="AF16" i="30"/>
  <c r="P9" i="30"/>
  <c r="Y11" i="30"/>
  <c r="BL30" i="21" l="1"/>
  <c r="AK34" i="21"/>
  <c r="BC30" i="21"/>
  <c r="BL16" i="21"/>
  <c r="AK14" i="21"/>
  <c r="AK35" i="21"/>
  <c r="AK23" i="21"/>
  <c r="BC15" i="21"/>
  <c r="BL31" i="21"/>
  <c r="BC28" i="21"/>
  <c r="BL33" i="21"/>
  <c r="AK21" i="21"/>
  <c r="BC13" i="21"/>
  <c r="BC22" i="21"/>
  <c r="AK26" i="21"/>
  <c r="AK24" i="21"/>
  <c r="BL36" i="21"/>
  <c r="AK13" i="21"/>
  <c r="AK16" i="21"/>
  <c r="AT21" i="21"/>
  <c r="AK12" i="21"/>
  <c r="BC29" i="21"/>
  <c r="AK15" i="21"/>
  <c r="BL35" i="21"/>
  <c r="AK36" i="21"/>
  <c r="BL25" i="21"/>
  <c r="BL17" i="21"/>
  <c r="BC14" i="21"/>
  <c r="BL9" i="21"/>
  <c r="AT20" i="21"/>
  <c r="AK20" i="21"/>
  <c r="AK17" i="21"/>
  <c r="AK9" i="21"/>
  <c r="AK33" i="21"/>
  <c r="AK30" i="21"/>
  <c r="AK22" i="21"/>
  <c r="S35" i="20"/>
  <c r="J8" i="20"/>
  <c r="S41" i="20"/>
  <c r="S15" i="20"/>
  <c r="S20" i="20"/>
  <c r="S16" i="20"/>
  <c r="S10" i="20"/>
  <c r="S27" i="20"/>
  <c r="S9" i="20"/>
  <c r="AB41" i="20"/>
  <c r="S12" i="20"/>
  <c r="S33" i="20"/>
  <c r="J64" i="20"/>
  <c r="J42" i="20"/>
  <c r="S13" i="20"/>
  <c r="S24" i="20"/>
  <c r="S50" i="20"/>
  <c r="AB65" i="20"/>
  <c r="S23" i="20"/>
  <c r="S14" i="20"/>
  <c r="AB57" i="20"/>
  <c r="S28" i="20"/>
  <c r="S19" i="20"/>
  <c r="S30" i="20"/>
  <c r="AB37" i="18"/>
  <c r="AB16" i="18"/>
  <c r="AB32" i="18"/>
  <c r="BL31" i="18"/>
  <c r="AB26" i="18"/>
  <c r="BL15" i="18"/>
  <c r="AB34" i="18"/>
  <c r="BL33" i="18"/>
  <c r="BL11" i="18"/>
  <c r="BC26" i="18"/>
  <c r="BL19" i="18"/>
  <c r="AT37" i="18"/>
  <c r="AB35" i="18"/>
  <c r="BL30" i="18"/>
  <c r="AT26" i="18"/>
  <c r="BL22" i="18"/>
  <c r="BC14" i="18"/>
  <c r="BC24" i="18"/>
  <c r="BL34" i="18"/>
  <c r="S15" i="17"/>
  <c r="S28" i="17"/>
  <c r="J43" i="17"/>
  <c r="S10" i="17"/>
  <c r="S35" i="17"/>
  <c r="AB9" i="17"/>
  <c r="S25" i="17"/>
  <c r="S13" i="17"/>
  <c r="S55" i="17"/>
  <c r="J42" i="17"/>
  <c r="S34" i="17"/>
  <c r="J54" i="17"/>
  <c r="S27" i="17"/>
  <c r="S11" i="17"/>
  <c r="S9" i="17"/>
  <c r="J9" i="17"/>
  <c r="S12" i="17"/>
  <c r="S17" i="17"/>
  <c r="S30" i="17"/>
  <c r="S23" i="17"/>
  <c r="S19" i="17"/>
  <c r="J56" i="17"/>
  <c r="S14" i="17"/>
  <c r="S36" i="17"/>
  <c r="S21" i="17"/>
  <c r="S18" i="17"/>
  <c r="J20" i="17"/>
  <c r="S31" i="17"/>
  <c r="S32" i="17"/>
  <c r="S26" i="17"/>
  <c r="S20" i="17"/>
  <c r="AB28" i="17"/>
  <c r="AE19" i="16"/>
  <c r="J61" i="16"/>
  <c r="AE52" i="16"/>
  <c r="J41" i="16"/>
  <c r="S52" i="16"/>
  <c r="S46" i="16"/>
  <c r="AE65" i="16"/>
  <c r="J43" i="16"/>
  <c r="S12" i="15"/>
  <c r="AE8" i="15"/>
  <c r="AE35" i="15"/>
  <c r="AE29" i="15"/>
  <c r="S8" i="15"/>
  <c r="S21" i="15"/>
  <c r="J44" i="15"/>
  <c r="AE17" i="15"/>
  <c r="J41" i="15"/>
  <c r="AF36" i="15"/>
  <c r="J59" i="15"/>
  <c r="AF14" i="30"/>
  <c r="AE14" i="30"/>
  <c r="X12" i="30"/>
  <c r="Y12" i="30"/>
  <c r="AQ17" i="30"/>
  <c r="AP17" i="30"/>
  <c r="AF13" i="30"/>
  <c r="AE13" i="30"/>
  <c r="BA15" i="30"/>
  <c r="AZ15" i="30"/>
  <c r="K35" i="19"/>
  <c r="J35" i="19"/>
  <c r="I35" i="19"/>
  <c r="H35" i="19"/>
  <c r="T35" i="19"/>
  <c r="AC35" i="19"/>
  <c r="AC21" i="19"/>
  <c r="AB21" i="19"/>
  <c r="AA21" i="19"/>
  <c r="Z21" i="19"/>
  <c r="T8" i="19"/>
  <c r="S8" i="19"/>
  <c r="Q8" i="19"/>
  <c r="R8" i="19"/>
  <c r="H66" i="19"/>
  <c r="K66" i="19"/>
  <c r="I66" i="19"/>
  <c r="J66" i="19"/>
  <c r="Z52" i="19"/>
  <c r="AC52" i="19"/>
  <c r="AB52" i="19"/>
  <c r="AA52" i="19"/>
  <c r="AA57" i="19"/>
  <c r="Z57" i="19"/>
  <c r="AB57" i="19"/>
  <c r="AC57" i="19"/>
  <c r="R44" i="19"/>
  <c r="Q44" i="19"/>
  <c r="T44" i="19"/>
  <c r="P69" i="19"/>
  <c r="S44" i="19"/>
  <c r="G69" i="19"/>
  <c r="J44" i="19"/>
  <c r="I44" i="19"/>
  <c r="H44" i="19"/>
  <c r="K44" i="19"/>
  <c r="K41" i="19"/>
  <c r="J41" i="19"/>
  <c r="I41" i="19"/>
  <c r="H41" i="19"/>
  <c r="AC64" i="19"/>
  <c r="AB64" i="19"/>
  <c r="AA64" i="19"/>
  <c r="Z64" i="19"/>
  <c r="T51" i="19"/>
  <c r="S51" i="19"/>
  <c r="R51" i="19"/>
  <c r="Q51" i="19"/>
  <c r="T33" i="19"/>
  <c r="S33" i="19"/>
  <c r="R33" i="19"/>
  <c r="Q33" i="19"/>
  <c r="X36" i="19"/>
  <c r="Z11" i="19"/>
  <c r="N21" i="2"/>
  <c r="O21" i="2"/>
  <c r="R21" i="2"/>
  <c r="Q21" i="2"/>
  <c r="P21" i="2"/>
  <c r="Q23" i="2"/>
  <c r="I14" i="30"/>
  <c r="H14" i="30"/>
  <c r="I16" i="30"/>
  <c r="H16" i="30"/>
  <c r="AP12" i="30"/>
  <c r="AO12" i="30"/>
  <c r="AR12" i="30"/>
  <c r="AQ12" i="30"/>
  <c r="AN12" i="30"/>
  <c r="AE9" i="30"/>
  <c r="AF9" i="30"/>
  <c r="I12" i="30"/>
  <c r="H12" i="30"/>
  <c r="BA12" i="30"/>
  <c r="AZ12" i="30"/>
  <c r="BA17" i="30"/>
  <c r="AZ17" i="30"/>
  <c r="AC47" i="19"/>
  <c r="AB47" i="19"/>
  <c r="AA47" i="19"/>
  <c r="Z47" i="19"/>
  <c r="T32" i="19"/>
  <c r="S32" i="19"/>
  <c r="Q32" i="19"/>
  <c r="R32" i="19"/>
  <c r="Q63" i="19"/>
  <c r="T63" i="19"/>
  <c r="S63" i="19"/>
  <c r="R63" i="19"/>
  <c r="H24" i="19"/>
  <c r="K24" i="19"/>
  <c r="J24" i="19"/>
  <c r="I24" i="19"/>
  <c r="AC24" i="19"/>
  <c r="Z10" i="19"/>
  <c r="AC10" i="19"/>
  <c r="AA10" i="19"/>
  <c r="AB10" i="19"/>
  <c r="R68" i="19"/>
  <c r="Q68" i="19"/>
  <c r="S68" i="19"/>
  <c r="T68" i="19"/>
  <c r="I29" i="19"/>
  <c r="H29" i="19"/>
  <c r="K29" i="19"/>
  <c r="J29" i="19"/>
  <c r="AA15" i="19"/>
  <c r="Z15" i="19"/>
  <c r="AC15" i="19"/>
  <c r="AB15" i="19"/>
  <c r="J68" i="19"/>
  <c r="I68" i="19"/>
  <c r="H68" i="19"/>
  <c r="K68" i="19"/>
  <c r="AB54" i="19"/>
  <c r="AA54" i="19"/>
  <c r="Z54" i="19"/>
  <c r="AC54" i="19"/>
  <c r="S41" i="19"/>
  <c r="R41" i="19"/>
  <c r="Q41" i="19"/>
  <c r="T41" i="19"/>
  <c r="J26" i="19"/>
  <c r="I26" i="19"/>
  <c r="H26" i="19"/>
  <c r="K26" i="19"/>
  <c r="K59" i="19"/>
  <c r="AB12" i="19"/>
  <c r="AA12" i="19"/>
  <c r="Z12" i="19"/>
  <c r="AC12" i="19"/>
  <c r="Y36" i="19"/>
  <c r="K65" i="19"/>
  <c r="J65" i="19"/>
  <c r="I65" i="19"/>
  <c r="H65" i="19"/>
  <c r="AC51" i="19"/>
  <c r="AB51" i="19"/>
  <c r="AA51" i="19"/>
  <c r="Z51" i="19"/>
  <c r="K23" i="19"/>
  <c r="J23" i="19"/>
  <c r="I23" i="19"/>
  <c r="H23" i="19"/>
  <c r="T56" i="19"/>
  <c r="K56" i="19"/>
  <c r="AC9" i="19"/>
  <c r="AB9" i="19"/>
  <c r="AA9" i="19"/>
  <c r="Z9" i="19"/>
  <c r="K20" i="19"/>
  <c r="J20" i="19"/>
  <c r="I20" i="19"/>
  <c r="H20" i="19"/>
  <c r="T53" i="19"/>
  <c r="AC53" i="19"/>
  <c r="H16" i="2"/>
  <c r="G16" i="2"/>
  <c r="I16" i="2"/>
  <c r="Y13" i="30"/>
  <c r="X13" i="30"/>
  <c r="H15" i="30"/>
  <c r="I15" i="30"/>
  <c r="BA8" i="30"/>
  <c r="AZ8" i="30"/>
  <c r="AO13" i="30"/>
  <c r="AN13" i="30"/>
  <c r="T58" i="19"/>
  <c r="S58" i="19"/>
  <c r="R58" i="19"/>
  <c r="Q58" i="19"/>
  <c r="K19" i="19"/>
  <c r="J19" i="19"/>
  <c r="H19" i="19"/>
  <c r="I19" i="19"/>
  <c r="AC19" i="19"/>
  <c r="T19" i="19"/>
  <c r="H50" i="19"/>
  <c r="K50" i="19"/>
  <c r="J50" i="19"/>
  <c r="I50" i="19"/>
  <c r="Z34" i="19"/>
  <c r="AC34" i="19"/>
  <c r="AB34" i="19"/>
  <c r="AA34" i="19"/>
  <c r="Q21" i="19"/>
  <c r="T21" i="19"/>
  <c r="R21" i="19"/>
  <c r="S21" i="19"/>
  <c r="I55" i="19"/>
  <c r="H55" i="19"/>
  <c r="K55" i="19"/>
  <c r="J55" i="19"/>
  <c r="AA41" i="19"/>
  <c r="Z41" i="19"/>
  <c r="AC41" i="19"/>
  <c r="AB41" i="19"/>
  <c r="R26" i="19"/>
  <c r="Q26" i="19"/>
  <c r="T26" i="19"/>
  <c r="S26" i="19"/>
  <c r="R10" i="19"/>
  <c r="Q10" i="19"/>
  <c r="T10" i="19"/>
  <c r="S10" i="19"/>
  <c r="S65" i="19"/>
  <c r="R65" i="19"/>
  <c r="Q65" i="19"/>
  <c r="T65" i="19"/>
  <c r="S23" i="19"/>
  <c r="R23" i="19"/>
  <c r="Q23" i="19"/>
  <c r="T23" i="19"/>
  <c r="S7" i="19"/>
  <c r="R7" i="19"/>
  <c r="Q7" i="19"/>
  <c r="T7" i="19"/>
  <c r="S27" i="19"/>
  <c r="S14" i="19"/>
  <c r="S30" i="19"/>
  <c r="S35" i="19"/>
  <c r="S22" i="19"/>
  <c r="S11" i="19"/>
  <c r="S19" i="19"/>
  <c r="T62" i="19"/>
  <c r="S62" i="19"/>
  <c r="R62" i="19"/>
  <c r="Q62" i="19"/>
  <c r="AC33" i="19"/>
  <c r="AB33" i="19"/>
  <c r="AA33" i="19"/>
  <c r="Z33" i="19"/>
  <c r="T20" i="19"/>
  <c r="S20" i="19"/>
  <c r="R20" i="19"/>
  <c r="Q20" i="19"/>
  <c r="K62" i="19"/>
  <c r="J62" i="19"/>
  <c r="I62" i="19"/>
  <c r="H62" i="19"/>
  <c r="AC48" i="19"/>
  <c r="AB48" i="19"/>
  <c r="AA48" i="19"/>
  <c r="Z48" i="19"/>
  <c r="AC30" i="19"/>
  <c r="AB30" i="19"/>
  <c r="AA30" i="19"/>
  <c r="Z30" i="19"/>
  <c r="T17" i="19"/>
  <c r="S17" i="19"/>
  <c r="R17" i="19"/>
  <c r="Q17" i="19"/>
  <c r="H11" i="30"/>
  <c r="I11" i="30"/>
  <c r="H17" i="30"/>
  <c r="I17" i="30"/>
  <c r="Y15" i="30"/>
  <c r="X15" i="30"/>
  <c r="AP14" i="30"/>
  <c r="AO14" i="30"/>
  <c r="AR14" i="30"/>
  <c r="AQ14" i="30"/>
  <c r="AN14" i="30"/>
  <c r="BA11" i="30"/>
  <c r="AZ11" i="30"/>
  <c r="K45" i="19"/>
  <c r="J45" i="19"/>
  <c r="I45" i="19"/>
  <c r="H45" i="19"/>
  <c r="AC29" i="19"/>
  <c r="AB29" i="19"/>
  <c r="Z29" i="19"/>
  <c r="AA29" i="19"/>
  <c r="T16" i="19"/>
  <c r="S16" i="19"/>
  <c r="R16" i="19"/>
  <c r="Q16" i="19"/>
  <c r="Z60" i="19"/>
  <c r="AC60" i="19"/>
  <c r="AB60" i="19"/>
  <c r="AA60" i="19"/>
  <c r="Q47" i="19"/>
  <c r="T47" i="19"/>
  <c r="S47" i="19"/>
  <c r="R47" i="19"/>
  <c r="H8" i="19"/>
  <c r="K8" i="19"/>
  <c r="J8" i="19"/>
  <c r="I8" i="19"/>
  <c r="AC8" i="19"/>
  <c r="AA65" i="19"/>
  <c r="Z65" i="19"/>
  <c r="AC65" i="19"/>
  <c r="AB65" i="19"/>
  <c r="R52" i="19"/>
  <c r="Q52" i="19"/>
  <c r="T52" i="19"/>
  <c r="S52" i="19"/>
  <c r="J52" i="19"/>
  <c r="I52" i="19"/>
  <c r="H52" i="19"/>
  <c r="K52" i="19"/>
  <c r="K49" i="19"/>
  <c r="J49" i="19"/>
  <c r="I49" i="19"/>
  <c r="H49" i="19"/>
  <c r="K7" i="19"/>
  <c r="J7" i="19"/>
  <c r="I7" i="19"/>
  <c r="H7" i="19"/>
  <c r="J22" i="19"/>
  <c r="J33" i="19"/>
  <c r="J10" i="19"/>
  <c r="J17" i="19"/>
  <c r="T40" i="19"/>
  <c r="K40" i="19"/>
  <c r="J13" i="19"/>
  <c r="AC7" i="19"/>
  <c r="J30" i="19"/>
  <c r="J9" i="19"/>
  <c r="J25" i="19"/>
  <c r="J14" i="19"/>
  <c r="T59" i="19"/>
  <c r="S59" i="19"/>
  <c r="R59" i="19"/>
  <c r="Q59" i="19"/>
  <c r="H8" i="30"/>
  <c r="I8" i="30"/>
  <c r="Y17" i="30"/>
  <c r="X17" i="30"/>
  <c r="AP16" i="30"/>
  <c r="AO16" i="30"/>
  <c r="AN16" i="30"/>
  <c r="AQ16" i="30"/>
  <c r="AR16" i="30"/>
  <c r="AO17" i="30"/>
  <c r="AN17" i="30"/>
  <c r="AC55" i="19"/>
  <c r="AB55" i="19"/>
  <c r="AA55" i="19"/>
  <c r="Z55" i="19"/>
  <c r="T42" i="19"/>
  <c r="S42" i="19"/>
  <c r="Q42" i="19"/>
  <c r="R42" i="19"/>
  <c r="H32" i="19"/>
  <c r="K32" i="19"/>
  <c r="I32" i="19"/>
  <c r="J32" i="19"/>
  <c r="AC32" i="19"/>
  <c r="Z18" i="19"/>
  <c r="AC18" i="19"/>
  <c r="AB18" i="19"/>
  <c r="AA18" i="19"/>
  <c r="AA23" i="19"/>
  <c r="Z23" i="19"/>
  <c r="AB23" i="19"/>
  <c r="AC23" i="19"/>
  <c r="AB62" i="19"/>
  <c r="AA62" i="19"/>
  <c r="Z62" i="19"/>
  <c r="AC62" i="19"/>
  <c r="S49" i="19"/>
  <c r="R49" i="19"/>
  <c r="Q49" i="19"/>
  <c r="T49" i="19"/>
  <c r="J34" i="19"/>
  <c r="I34" i="19"/>
  <c r="H34" i="19"/>
  <c r="K34" i="19"/>
  <c r="K67" i="19"/>
  <c r="AB20" i="19"/>
  <c r="AA20" i="19"/>
  <c r="Z20" i="19"/>
  <c r="AC20" i="19"/>
  <c r="AC59" i="19"/>
  <c r="AB59" i="19"/>
  <c r="AA59" i="19"/>
  <c r="Z59" i="19"/>
  <c r="T46" i="19"/>
  <c r="S46" i="19"/>
  <c r="R46" i="19"/>
  <c r="Q46" i="19"/>
  <c r="K31" i="19"/>
  <c r="J31" i="19"/>
  <c r="I31" i="19"/>
  <c r="H31" i="19"/>
  <c r="T64" i="19"/>
  <c r="K64" i="19"/>
  <c r="AC17" i="19"/>
  <c r="AB17" i="19"/>
  <c r="AA17" i="19"/>
  <c r="Z17" i="19"/>
  <c r="K46" i="19"/>
  <c r="J46" i="19"/>
  <c r="I46" i="19"/>
  <c r="H46" i="19"/>
  <c r="K28" i="19"/>
  <c r="J28" i="19"/>
  <c r="I28" i="19"/>
  <c r="H28" i="19"/>
  <c r="K61" i="19"/>
  <c r="T61" i="19"/>
  <c r="AC61" i="19"/>
  <c r="AC14" i="19"/>
  <c r="AB14" i="19"/>
  <c r="AA14" i="19"/>
  <c r="Z14" i="19"/>
  <c r="X14" i="30"/>
  <c r="Y14" i="30"/>
  <c r="Y8" i="30"/>
  <c r="X8" i="30"/>
  <c r="AZ14" i="30"/>
  <c r="BA14" i="30"/>
  <c r="K27" i="19"/>
  <c r="J27" i="19"/>
  <c r="I27" i="19"/>
  <c r="H27" i="19"/>
  <c r="AC27" i="19"/>
  <c r="T27" i="19"/>
  <c r="AC13" i="19"/>
  <c r="AB13" i="19"/>
  <c r="AA13" i="19"/>
  <c r="Z13" i="19"/>
  <c r="H58" i="19"/>
  <c r="K58" i="19"/>
  <c r="J58" i="19"/>
  <c r="I58" i="19"/>
  <c r="Z44" i="19"/>
  <c r="AC44" i="19"/>
  <c r="AA44" i="19"/>
  <c r="AB44" i="19"/>
  <c r="Y69" i="19"/>
  <c r="Q29" i="19"/>
  <c r="T29" i="19"/>
  <c r="S29" i="19"/>
  <c r="R29" i="19"/>
  <c r="I63" i="19"/>
  <c r="H63" i="19"/>
  <c r="K63" i="19"/>
  <c r="J63" i="19"/>
  <c r="AA49" i="19"/>
  <c r="Z49" i="19"/>
  <c r="AC49" i="19"/>
  <c r="AB49" i="19"/>
  <c r="R34" i="19"/>
  <c r="Q34" i="19"/>
  <c r="S34" i="19"/>
  <c r="T34" i="19"/>
  <c r="S31" i="19"/>
  <c r="R31" i="19"/>
  <c r="Q31" i="19"/>
  <c r="T31" i="19"/>
  <c r="T28" i="19"/>
  <c r="S28" i="19"/>
  <c r="R28" i="19"/>
  <c r="Q28" i="19"/>
  <c r="AC56" i="19"/>
  <c r="AB56" i="19"/>
  <c r="AA56" i="19"/>
  <c r="Z56" i="19"/>
  <c r="T43" i="19"/>
  <c r="S43" i="19"/>
  <c r="R43" i="19"/>
  <c r="Q43" i="19"/>
  <c r="T25" i="19"/>
  <c r="S25" i="19"/>
  <c r="R25" i="19"/>
  <c r="Q25" i="19"/>
  <c r="AQ13" i="30"/>
  <c r="AP13" i="30"/>
  <c r="X16" i="30"/>
  <c r="Y16" i="30"/>
  <c r="AZ16" i="30"/>
  <c r="BA16" i="30"/>
  <c r="AO8" i="30"/>
  <c r="AN8" i="30"/>
  <c r="K53" i="19"/>
  <c r="J53" i="19"/>
  <c r="H53" i="19"/>
  <c r="I53" i="19"/>
  <c r="T24" i="19"/>
  <c r="S24" i="19"/>
  <c r="R24" i="19"/>
  <c r="Q24" i="19"/>
  <c r="O36" i="19"/>
  <c r="Q11" i="19"/>
  <c r="Z68" i="19"/>
  <c r="AC68" i="19"/>
  <c r="AB68" i="19"/>
  <c r="AA68" i="19"/>
  <c r="Q55" i="19"/>
  <c r="T55" i="19"/>
  <c r="R55" i="19"/>
  <c r="S55" i="19"/>
  <c r="H16" i="19"/>
  <c r="K16" i="19"/>
  <c r="J16" i="19"/>
  <c r="I16" i="19"/>
  <c r="AC16" i="19"/>
  <c r="R60" i="19"/>
  <c r="Q60" i="19"/>
  <c r="S60" i="19"/>
  <c r="T60" i="19"/>
  <c r="I21" i="19"/>
  <c r="H21" i="19"/>
  <c r="K21" i="19"/>
  <c r="J21" i="19"/>
  <c r="J60" i="19"/>
  <c r="I60" i="19"/>
  <c r="H60" i="19"/>
  <c r="K60" i="19"/>
  <c r="AB46" i="19"/>
  <c r="AA46" i="19"/>
  <c r="Z46" i="19"/>
  <c r="AC46" i="19"/>
  <c r="J18" i="19"/>
  <c r="I18" i="19"/>
  <c r="H18" i="19"/>
  <c r="K18" i="19"/>
  <c r="K51" i="19"/>
  <c r="K57" i="19"/>
  <c r="J57" i="19"/>
  <c r="I57" i="19"/>
  <c r="H57" i="19"/>
  <c r="AC43" i="19"/>
  <c r="AB43" i="19"/>
  <c r="AA43" i="19"/>
  <c r="Z43" i="19"/>
  <c r="K15" i="19"/>
  <c r="J15" i="19"/>
  <c r="I15" i="19"/>
  <c r="H15" i="19"/>
  <c r="T48" i="19"/>
  <c r="K48" i="19"/>
  <c r="T67" i="19"/>
  <c r="S67" i="19"/>
  <c r="R67" i="19"/>
  <c r="Q67" i="19"/>
  <c r="K12" i="19"/>
  <c r="J12" i="19"/>
  <c r="I12" i="19"/>
  <c r="H12" i="19"/>
  <c r="T45" i="19"/>
  <c r="AC45" i="19"/>
  <c r="G22" i="2"/>
  <c r="I22" i="2"/>
  <c r="H22" i="2"/>
  <c r="AQ15" i="30"/>
  <c r="AP15" i="30"/>
  <c r="AO15" i="30"/>
  <c r="AR15" i="30"/>
  <c r="AN15" i="30"/>
  <c r="AQ8" i="30"/>
  <c r="AP8" i="30"/>
  <c r="BA13" i="30"/>
  <c r="AZ13" i="30"/>
  <c r="AN11" i="30"/>
  <c r="AO11" i="30"/>
  <c r="T50" i="19"/>
  <c r="S50" i="19"/>
  <c r="R50" i="19"/>
  <c r="Q50" i="19"/>
  <c r="K11" i="19"/>
  <c r="G36" i="19"/>
  <c r="J11" i="19"/>
  <c r="H11" i="19"/>
  <c r="I11" i="19"/>
  <c r="AC11" i="19"/>
  <c r="T11" i="19"/>
  <c r="H42" i="19"/>
  <c r="K42" i="19"/>
  <c r="J42" i="19"/>
  <c r="I42" i="19"/>
  <c r="Z26" i="19"/>
  <c r="AC26" i="19"/>
  <c r="AB26" i="19"/>
  <c r="AA26" i="19"/>
  <c r="Q13" i="19"/>
  <c r="T13" i="19"/>
  <c r="R13" i="19"/>
  <c r="S13" i="19"/>
  <c r="I47" i="19"/>
  <c r="H47" i="19"/>
  <c r="J47" i="19"/>
  <c r="K47" i="19"/>
  <c r="AA31" i="19"/>
  <c r="Z31" i="19"/>
  <c r="AC31" i="19"/>
  <c r="AB31" i="19"/>
  <c r="R18" i="19"/>
  <c r="Q18" i="19"/>
  <c r="T18" i="19"/>
  <c r="S18" i="19"/>
  <c r="S57" i="19"/>
  <c r="R57" i="19"/>
  <c r="Q57" i="19"/>
  <c r="T57" i="19"/>
  <c r="AB28" i="19"/>
  <c r="AA28" i="19"/>
  <c r="Z28" i="19"/>
  <c r="AC28" i="19"/>
  <c r="S15" i="19"/>
  <c r="R15" i="19"/>
  <c r="Q15" i="19"/>
  <c r="T15" i="19"/>
  <c r="AC67" i="19"/>
  <c r="AB67" i="19"/>
  <c r="AA67" i="19"/>
  <c r="Z67" i="19"/>
  <c r="T54" i="19"/>
  <c r="S54" i="19"/>
  <c r="R54" i="19"/>
  <c r="Q54" i="19"/>
  <c r="AC25" i="19"/>
  <c r="AB25" i="19"/>
  <c r="AA25" i="19"/>
  <c r="Z25" i="19"/>
  <c r="T12" i="19"/>
  <c r="S12" i="19"/>
  <c r="R12" i="19"/>
  <c r="Q12" i="19"/>
  <c r="P36" i="19"/>
  <c r="K54" i="19"/>
  <c r="J54" i="19"/>
  <c r="I54" i="19"/>
  <c r="H54" i="19"/>
  <c r="AC40" i="19"/>
  <c r="AB40" i="19"/>
  <c r="AA40" i="19"/>
  <c r="Z40" i="19"/>
  <c r="AB53" i="19"/>
  <c r="AB50" i="19"/>
  <c r="AB63" i="19"/>
  <c r="AB66" i="19"/>
  <c r="AB61" i="19"/>
  <c r="AB58" i="19"/>
  <c r="AB42" i="19"/>
  <c r="AB45" i="19"/>
  <c r="AC22" i="19"/>
  <c r="AB22" i="19"/>
  <c r="AA22" i="19"/>
  <c r="Z22" i="19"/>
  <c r="T9" i="19"/>
  <c r="S9" i="19"/>
  <c r="R9" i="19"/>
  <c r="Q9" i="19"/>
  <c r="S23" i="2"/>
  <c r="R23" i="2"/>
  <c r="O23" i="2"/>
  <c r="I11" i="2"/>
  <c r="H11" i="2"/>
  <c r="G11" i="2"/>
  <c r="G24" i="2"/>
  <c r="H24" i="2"/>
  <c r="I24" i="2"/>
  <c r="H12" i="2"/>
  <c r="F12" i="2"/>
  <c r="R16" i="2"/>
  <c r="P16" i="2"/>
  <c r="O16" i="2"/>
  <c r="N16" i="2"/>
  <c r="Q16" i="2"/>
  <c r="H8" i="2"/>
  <c r="G8" i="2"/>
  <c r="I8" i="2"/>
  <c r="H23" i="2"/>
  <c r="I23" i="2"/>
  <c r="G23" i="2"/>
  <c r="I7" i="2"/>
  <c r="H7" i="2"/>
  <c r="G7" i="2"/>
  <c r="M45" i="3"/>
  <c r="K45" i="3"/>
  <c r="J45" i="3"/>
  <c r="L45" i="3"/>
  <c r="L44" i="3"/>
  <c r="J44" i="3"/>
  <c r="M44" i="3"/>
  <c r="K44" i="3"/>
  <c r="H18" i="2"/>
  <c r="I18" i="2"/>
  <c r="G18" i="2"/>
  <c r="R29" i="2"/>
  <c r="P29" i="2"/>
  <c r="N29" i="2"/>
  <c r="Q29" i="2"/>
  <c r="O29" i="2"/>
  <c r="R6" i="2"/>
  <c r="Q6" i="2"/>
  <c r="P6" i="2"/>
  <c r="O6" i="2"/>
  <c r="N6" i="2"/>
  <c r="P12" i="2"/>
  <c r="P20" i="2"/>
  <c r="P23" i="2"/>
  <c r="P18" i="2"/>
  <c r="M63" i="4"/>
  <c r="L63" i="4"/>
  <c r="J63" i="4"/>
  <c r="K63" i="4"/>
  <c r="L46" i="3"/>
  <c r="J46" i="3"/>
  <c r="M46" i="3"/>
  <c r="K46" i="3"/>
  <c r="F20" i="2"/>
  <c r="N10" i="2"/>
  <c r="O10" i="2"/>
  <c r="R10" i="2"/>
  <c r="Q10" i="2"/>
  <c r="P10" i="2"/>
  <c r="S7" i="2"/>
  <c r="Q17" i="2"/>
  <c r="R17" i="2"/>
  <c r="P17" i="2"/>
  <c r="O17" i="2"/>
  <c r="N17" i="2"/>
  <c r="P22" i="2"/>
  <c r="Q22" i="2"/>
  <c r="O22" i="2"/>
  <c r="N22" i="2"/>
  <c r="R22" i="2"/>
  <c r="R14" i="2"/>
  <c r="Q14" i="2"/>
  <c r="P14" i="2"/>
  <c r="O14" i="2"/>
  <c r="N14" i="2"/>
  <c r="I6" i="2"/>
  <c r="H6" i="2"/>
  <c r="G6" i="2"/>
  <c r="I19" i="2"/>
  <c r="I12" i="2"/>
  <c r="I28" i="2"/>
  <c r="I25" i="2"/>
  <c r="H25" i="2"/>
  <c r="G25" i="2"/>
  <c r="F6" i="2"/>
  <c r="M62" i="4"/>
  <c r="K62" i="4"/>
  <c r="J62" i="4"/>
  <c r="L62" i="4"/>
  <c r="J61" i="4"/>
  <c r="L61" i="4"/>
  <c r="K61" i="4"/>
  <c r="M61" i="4"/>
  <c r="F29" i="2"/>
  <c r="G10" i="2"/>
  <c r="I10" i="2"/>
  <c r="H10" i="2"/>
  <c r="S20" i="2"/>
  <c r="O20" i="2"/>
  <c r="R20" i="2"/>
  <c r="S24" i="2"/>
  <c r="Q28" i="2"/>
  <c r="O28" i="2"/>
  <c r="N28" i="2"/>
  <c r="R28" i="2"/>
  <c r="P28" i="2"/>
  <c r="F10" i="2"/>
  <c r="Q15" i="2"/>
  <c r="R15" i="2"/>
  <c r="P15" i="2"/>
  <c r="O15" i="2"/>
  <c r="N15" i="2"/>
  <c r="Q26" i="2"/>
  <c r="P26" i="2"/>
  <c r="R26" i="2"/>
  <c r="O26" i="2"/>
  <c r="N26" i="2"/>
  <c r="F18" i="2"/>
  <c r="I14" i="2"/>
  <c r="H14" i="2"/>
  <c r="G14" i="2"/>
  <c r="I20" i="2"/>
  <c r="H20" i="2"/>
  <c r="G20" i="2"/>
  <c r="F14" i="2"/>
  <c r="F28" i="2"/>
  <c r="G28" i="2"/>
  <c r="S18" i="2"/>
  <c r="R18" i="2"/>
  <c r="O18" i="2"/>
  <c r="H27" i="2"/>
  <c r="G27" i="2"/>
  <c r="I27" i="2"/>
  <c r="S19" i="2"/>
  <c r="S12" i="2"/>
  <c r="O12" i="2"/>
  <c r="R12" i="2"/>
  <c r="S25" i="2"/>
  <c r="I15" i="2"/>
  <c r="H15" i="2"/>
  <c r="G15" i="2"/>
  <c r="I21" i="2"/>
  <c r="H21" i="2"/>
  <c r="G21" i="2"/>
  <c r="S9" i="2"/>
  <c r="N23" i="2"/>
  <c r="O19" i="2"/>
  <c r="R19" i="2"/>
  <c r="Q19" i="2"/>
  <c r="P19" i="2"/>
  <c r="N19" i="2"/>
  <c r="R13" i="2"/>
  <c r="Q13" i="2"/>
  <c r="P13" i="2"/>
  <c r="O13" i="2"/>
  <c r="N13" i="2"/>
  <c r="K60" i="4"/>
  <c r="M60" i="4"/>
  <c r="L60" i="4"/>
  <c r="J60" i="4"/>
  <c r="S14" i="2"/>
  <c r="S26" i="2"/>
  <c r="S13" i="2"/>
  <c r="O9" i="2"/>
  <c r="N9" i="2"/>
  <c r="P9" i="2"/>
  <c r="R9" i="2"/>
  <c r="Q9" i="2"/>
  <c r="S29" i="2"/>
  <c r="F9" i="2"/>
  <c r="R27" i="2"/>
  <c r="P27" i="2"/>
  <c r="O27" i="2"/>
  <c r="Q27" i="2"/>
  <c r="N27" i="2"/>
  <c r="S10" i="2"/>
  <c r="H29" i="2"/>
  <c r="I29" i="2"/>
  <c r="G29" i="2"/>
  <c r="F17" i="2"/>
  <c r="I13" i="2"/>
  <c r="H13" i="2"/>
  <c r="G13" i="2"/>
  <c r="L59" i="4"/>
  <c r="J59" i="4"/>
  <c r="M59" i="4"/>
  <c r="K59" i="4"/>
  <c r="F25" i="2"/>
  <c r="R11" i="2"/>
  <c r="Q11" i="2"/>
  <c r="N11" i="2"/>
  <c r="P11" i="2"/>
  <c r="O11" i="2"/>
  <c r="N25" i="2"/>
  <c r="R25" i="2"/>
  <c r="Q25" i="2"/>
  <c r="O25" i="2"/>
  <c r="P25" i="2"/>
  <c r="G9" i="2"/>
  <c r="H9" i="2"/>
  <c r="I9" i="2"/>
  <c r="I17" i="2"/>
  <c r="H17" i="2"/>
  <c r="G17" i="2"/>
  <c r="P8" i="2"/>
  <c r="Q8" i="2"/>
  <c r="O8" i="2"/>
  <c r="N8" i="2"/>
  <c r="R8" i="2"/>
  <c r="O24" i="2"/>
  <c r="R24" i="2"/>
  <c r="Q24" i="2"/>
  <c r="P24" i="2"/>
  <c r="N24" i="2"/>
  <c r="Q7" i="2"/>
  <c r="P7" i="2"/>
  <c r="O7" i="2"/>
  <c r="N7" i="2"/>
  <c r="R7" i="2"/>
  <c r="I26" i="2"/>
  <c r="H26" i="2"/>
  <c r="G26" i="2"/>
  <c r="F8" i="2"/>
  <c r="F22" i="2"/>
  <c r="S8" i="2"/>
  <c r="Q39" i="19"/>
  <c r="T39" i="19"/>
  <c r="S39" i="19"/>
  <c r="R39" i="19"/>
  <c r="AC7" i="20"/>
  <c r="Z7" i="20"/>
  <c r="AB7" i="20"/>
  <c r="AA7" i="20"/>
  <c r="AB22" i="20"/>
  <c r="AB15" i="20"/>
  <c r="AB21" i="20"/>
  <c r="AB18" i="20"/>
  <c r="AB11" i="20"/>
  <c r="AB27" i="20"/>
  <c r="AB17" i="20"/>
  <c r="AB33" i="20"/>
  <c r="AB29" i="20"/>
  <c r="AB23" i="20"/>
  <c r="AB10" i="20"/>
  <c r="AB34" i="20"/>
  <c r="AB12" i="20"/>
  <c r="AB28" i="20"/>
  <c r="AB16" i="20"/>
  <c r="AB32" i="20"/>
  <c r="AB31" i="20"/>
  <c r="AB8" i="20"/>
  <c r="AB9" i="20"/>
  <c r="AB13" i="20"/>
  <c r="AB26" i="20"/>
  <c r="AB19" i="20"/>
  <c r="AB35" i="20"/>
  <c r="AB25" i="20"/>
  <c r="AB24" i="20"/>
  <c r="AB30" i="20"/>
  <c r="AT32" i="18"/>
  <c r="AB14" i="20"/>
  <c r="AC37" i="17"/>
  <c r="AB37" i="17"/>
  <c r="AA37" i="17"/>
  <c r="Z37" i="17"/>
  <c r="I39" i="19"/>
  <c r="H39" i="19"/>
  <c r="K39" i="19"/>
  <c r="J39" i="19"/>
  <c r="P16" i="23"/>
  <c r="T16" i="23"/>
  <c r="S16" i="23"/>
  <c r="R16" i="23"/>
  <c r="Q16" i="23"/>
  <c r="Z36" i="13"/>
  <c r="AD36" i="13"/>
  <c r="AC36" i="13"/>
  <c r="AB36" i="13"/>
  <c r="AA36" i="13"/>
  <c r="Y36" i="13"/>
  <c r="AC39" i="19"/>
  <c r="AB39" i="19"/>
  <c r="AA39" i="19"/>
  <c r="Z39" i="19"/>
  <c r="T8" i="21"/>
  <c r="S8" i="21"/>
  <c r="R8" i="21"/>
  <c r="Q8" i="21"/>
  <c r="S10" i="21"/>
  <c r="S17" i="21"/>
  <c r="S35" i="21"/>
  <c r="S27" i="21"/>
  <c r="S19" i="21"/>
  <c r="S32" i="21"/>
  <c r="S15" i="21"/>
  <c r="S34" i="21"/>
  <c r="S9" i="21"/>
  <c r="S14" i="21"/>
  <c r="S21" i="21"/>
  <c r="S33" i="21"/>
  <c r="S30" i="21"/>
  <c r="S16" i="21"/>
  <c r="S25" i="21"/>
  <c r="S12" i="21"/>
  <c r="S20" i="21"/>
  <c r="S36" i="21"/>
  <c r="S28" i="21"/>
  <c r="S24" i="21"/>
  <c r="S18" i="21"/>
  <c r="S22" i="21"/>
  <c r="S13" i="21"/>
  <c r="S11" i="21"/>
  <c r="S26" i="21"/>
  <c r="AU9" i="18"/>
  <c r="AT9" i="18"/>
  <c r="AS9" i="18"/>
  <c r="AR9" i="18"/>
  <c r="AT20" i="18"/>
  <c r="AT29" i="18"/>
  <c r="AT18" i="18"/>
  <c r="AT22" i="18"/>
  <c r="AT17" i="18"/>
  <c r="AT15" i="18"/>
  <c r="AT21" i="18"/>
  <c r="AT24" i="18"/>
  <c r="AT33" i="18"/>
  <c r="AT28" i="18"/>
  <c r="AT27" i="18"/>
  <c r="AT30" i="18"/>
  <c r="AT13" i="18"/>
  <c r="AT35" i="18"/>
  <c r="AT14" i="18"/>
  <c r="AT36" i="18"/>
  <c r="AT34" i="18"/>
  <c r="AT23" i="18"/>
  <c r="AT25" i="18"/>
  <c r="AT16" i="18"/>
  <c r="AT12" i="18"/>
  <c r="AT11" i="18"/>
  <c r="AT10" i="18"/>
  <c r="AT31" i="18"/>
  <c r="R69" i="13"/>
  <c r="Q69" i="13"/>
  <c r="P69" i="13"/>
  <c r="O69" i="13"/>
  <c r="AF36" i="27"/>
  <c r="R69" i="27"/>
  <c r="T69" i="27"/>
  <c r="S69" i="27"/>
  <c r="Q69" i="27"/>
  <c r="H11" i="22"/>
  <c r="G11" i="22"/>
  <c r="I11" i="22"/>
  <c r="S54" i="20"/>
  <c r="BL19" i="21"/>
  <c r="BL11" i="21"/>
  <c r="AT12" i="21"/>
  <c r="S63" i="20"/>
  <c r="J58" i="20"/>
  <c r="S47" i="20"/>
  <c r="AB9" i="21"/>
  <c r="S52" i="20"/>
  <c r="S60" i="20"/>
  <c r="J35" i="20"/>
  <c r="J29" i="20"/>
  <c r="BC18" i="21"/>
  <c r="AT11" i="21"/>
  <c r="BK38" i="18"/>
  <c r="BJ38" i="18"/>
  <c r="BM38" i="18"/>
  <c r="BL38" i="18"/>
  <c r="AK10" i="18"/>
  <c r="S68" i="17"/>
  <c r="J63" i="17"/>
  <c r="S52" i="17"/>
  <c r="J47" i="17"/>
  <c r="J44" i="17"/>
  <c r="J9" i="18"/>
  <c r="I9" i="18"/>
  <c r="H9" i="18"/>
  <c r="K9" i="18"/>
  <c r="BL10" i="18"/>
  <c r="J46" i="17"/>
  <c r="AE42" i="16"/>
  <c r="AE16" i="16"/>
  <c r="S29" i="18"/>
  <c r="AB21" i="18"/>
  <c r="S41" i="16"/>
  <c r="AK30" i="18"/>
  <c r="J65" i="16"/>
  <c r="S50" i="16"/>
  <c r="AE44" i="16"/>
  <c r="BL35" i="18"/>
  <c r="AB24" i="17"/>
  <c r="S61" i="16"/>
  <c r="AE47" i="16"/>
  <c r="K69" i="16"/>
  <c r="H69" i="16"/>
  <c r="I69" i="16"/>
  <c r="J69" i="16"/>
  <c r="AG7" i="15"/>
  <c r="AE7" i="15"/>
  <c r="AD7" i="15"/>
  <c r="AA7" i="15"/>
  <c r="AC7" i="15"/>
  <c r="AB7" i="15"/>
  <c r="J28" i="18"/>
  <c r="AE27" i="16"/>
  <c r="AE10" i="16"/>
  <c r="AB35" i="17"/>
  <c r="AE64" i="16"/>
  <c r="S66" i="15"/>
  <c r="J49" i="15"/>
  <c r="AC69" i="15"/>
  <c r="AB69" i="15"/>
  <c r="AA69" i="15"/>
  <c r="AG69" i="15" s="1"/>
  <c r="AE69" i="15"/>
  <c r="AD69" i="15"/>
  <c r="AF69" i="15"/>
  <c r="AB23" i="18"/>
  <c r="AE30" i="16"/>
  <c r="I36" i="16"/>
  <c r="K36" i="16"/>
  <c r="J36" i="16"/>
  <c r="H36" i="16"/>
  <c r="J66" i="15"/>
  <c r="S51" i="15"/>
  <c r="S33" i="15"/>
  <c r="AE27" i="15"/>
  <c r="J67" i="16"/>
  <c r="S62" i="15"/>
  <c r="J45" i="15"/>
  <c r="J35" i="15"/>
  <c r="AE30" i="15"/>
  <c r="J11" i="15"/>
  <c r="S55" i="15"/>
  <c r="AC69" i="12"/>
  <c r="AB69" i="12"/>
  <c r="AA69" i="12"/>
  <c r="Z69" i="12"/>
  <c r="S18" i="15"/>
  <c r="T69" i="12"/>
  <c r="S69" i="12"/>
  <c r="R69" i="12"/>
  <c r="Q69" i="12"/>
  <c r="S61" i="17"/>
  <c r="BL26" i="18"/>
  <c r="J9" i="16"/>
  <c r="J46" i="15"/>
  <c r="J25" i="15"/>
  <c r="S47" i="15"/>
  <c r="AF40" i="15"/>
  <c r="AE40" i="15"/>
  <c r="AD40" i="15"/>
  <c r="AC40" i="15"/>
  <c r="AB40" i="15"/>
  <c r="AA40" i="15"/>
  <c r="AG40" i="15" s="1"/>
  <c r="AB36" i="12"/>
  <c r="AA36" i="12"/>
  <c r="Z36" i="12"/>
  <c r="AC36" i="12"/>
  <c r="M54" i="4"/>
  <c r="K54" i="4"/>
  <c r="J54" i="4"/>
  <c r="L54" i="4"/>
  <c r="L42" i="3"/>
  <c r="J42" i="3"/>
  <c r="M42" i="3"/>
  <c r="K42" i="3"/>
  <c r="T69" i="15"/>
  <c r="S69" i="15"/>
  <c r="R69" i="15"/>
  <c r="Q69" i="15"/>
  <c r="S37" i="14"/>
  <c r="R37" i="14"/>
  <c r="Q37" i="14"/>
  <c r="T37" i="14"/>
  <c r="M55" i="4"/>
  <c r="L55" i="4"/>
  <c r="J55" i="4"/>
  <c r="K55" i="4"/>
  <c r="K69" i="27"/>
  <c r="J69" i="27"/>
  <c r="H69" i="27"/>
  <c r="I69" i="27"/>
  <c r="K36" i="27"/>
  <c r="H36" i="27"/>
  <c r="J36" i="27"/>
  <c r="I36" i="27"/>
  <c r="T36" i="27"/>
  <c r="S36" i="27"/>
  <c r="R36" i="27"/>
  <c r="Q36" i="27"/>
  <c r="K40" i="20"/>
  <c r="J40" i="20"/>
  <c r="I40" i="20"/>
  <c r="H40" i="20"/>
  <c r="BA8" i="21"/>
  <c r="BB8" i="21"/>
  <c r="S64" i="20"/>
  <c r="J59" i="20"/>
  <c r="BC9" i="21"/>
  <c r="J16" i="20"/>
  <c r="AB11" i="21"/>
  <c r="R7" i="20"/>
  <c r="T7" i="20"/>
  <c r="S7" i="20"/>
  <c r="Q7" i="20"/>
  <c r="BL26" i="21"/>
  <c r="BL21" i="21"/>
  <c r="BA37" i="21"/>
  <c r="BB37" i="21"/>
  <c r="J28" i="20"/>
  <c r="BL23" i="21"/>
  <c r="BC12" i="21"/>
  <c r="S32" i="20"/>
  <c r="S18" i="20"/>
  <c r="BC20" i="21"/>
  <c r="S50" i="17"/>
  <c r="S42" i="17"/>
  <c r="AL9" i="18"/>
  <c r="AK9" i="18"/>
  <c r="AJ9" i="18"/>
  <c r="AI9" i="18"/>
  <c r="J68" i="17"/>
  <c r="S57" i="17"/>
  <c r="J52" i="17"/>
  <c r="AB28" i="18"/>
  <c r="AK21" i="18"/>
  <c r="S19" i="18"/>
  <c r="S11" i="18"/>
  <c r="AF40" i="16"/>
  <c r="AE40" i="16"/>
  <c r="AD40" i="16"/>
  <c r="AA40" i="16"/>
  <c r="AG40" i="16" s="1"/>
  <c r="AB40" i="16"/>
  <c r="AC40" i="16"/>
  <c r="AE50" i="16"/>
  <c r="AB7" i="16"/>
  <c r="AA7" i="16"/>
  <c r="AG7" i="16"/>
  <c r="AD7" i="16"/>
  <c r="AE7" i="16"/>
  <c r="AC7" i="16"/>
  <c r="AE51" i="16"/>
  <c r="AE43" i="16"/>
  <c r="Q40" i="16"/>
  <c r="S40" i="16"/>
  <c r="T40" i="16"/>
  <c r="R40" i="16"/>
  <c r="S58" i="16"/>
  <c r="J12" i="18"/>
  <c r="AE55" i="16"/>
  <c r="J62" i="17"/>
  <c r="AE33" i="15"/>
  <c r="AE25" i="15"/>
  <c r="AE9" i="15"/>
  <c r="S67" i="16"/>
  <c r="AE28" i="16"/>
  <c r="S16" i="15"/>
  <c r="BC10" i="18"/>
  <c r="AB22" i="17"/>
  <c r="S59" i="15"/>
  <c r="I7" i="15"/>
  <c r="H7" i="15"/>
  <c r="K7" i="15"/>
  <c r="J7" i="15"/>
  <c r="J67" i="17"/>
  <c r="S20" i="15"/>
  <c r="J61" i="20"/>
  <c r="S20" i="18"/>
  <c r="J12" i="17"/>
  <c r="K36" i="12"/>
  <c r="J36" i="12"/>
  <c r="I36" i="12"/>
  <c r="H36" i="12"/>
  <c r="J26" i="15"/>
  <c r="S61" i="15"/>
  <c r="J33" i="16"/>
  <c r="J13" i="18"/>
  <c r="AE54" i="15"/>
  <c r="L17" i="3"/>
  <c r="J17" i="3"/>
  <c r="M17" i="3"/>
  <c r="K17" i="3"/>
  <c r="AC36" i="27"/>
  <c r="AB36" i="27"/>
  <c r="AA36" i="27"/>
  <c r="AG36" i="27"/>
  <c r="AE36" i="27"/>
  <c r="AD36" i="27"/>
  <c r="H16" i="23"/>
  <c r="I16" i="23"/>
  <c r="J16" i="23"/>
  <c r="K69" i="20"/>
  <c r="J69" i="20"/>
  <c r="I69" i="20"/>
  <c r="H69" i="20"/>
  <c r="S40" i="20"/>
  <c r="R40" i="20"/>
  <c r="Q40" i="20"/>
  <c r="T40" i="20"/>
  <c r="S59" i="20"/>
  <c r="J54" i="20"/>
  <c r="BL32" i="21"/>
  <c r="AK31" i="21"/>
  <c r="BL22" i="21"/>
  <c r="BC19" i="21"/>
  <c r="AJ37" i="21"/>
  <c r="AL37" i="21"/>
  <c r="AK37" i="21"/>
  <c r="AI37" i="21"/>
  <c r="AB55" i="20"/>
  <c r="S66" i="17"/>
  <c r="AK11" i="18"/>
  <c r="J11" i="20"/>
  <c r="R9" i="18"/>
  <c r="Q9" i="18"/>
  <c r="T9" i="18"/>
  <c r="S9" i="18"/>
  <c r="AL38" i="18"/>
  <c r="AK38" i="18"/>
  <c r="AJ38" i="18"/>
  <c r="AI38" i="18"/>
  <c r="J65" i="17"/>
  <c r="S54" i="17"/>
  <c r="J49" i="17"/>
  <c r="S28" i="18"/>
  <c r="AK23" i="18"/>
  <c r="AE58" i="16"/>
  <c r="S59" i="17"/>
  <c r="S48" i="17"/>
  <c r="AE17" i="16"/>
  <c r="S13" i="18"/>
  <c r="AE60" i="16"/>
  <c r="I40" i="16"/>
  <c r="H40" i="16"/>
  <c r="K40" i="16"/>
  <c r="J40" i="16"/>
  <c r="J59" i="17"/>
  <c r="J44" i="16"/>
  <c r="J42" i="16"/>
  <c r="AE13" i="16"/>
  <c r="J53" i="16"/>
  <c r="T8" i="17"/>
  <c r="Q8" i="17"/>
  <c r="S8" i="17"/>
  <c r="R8" i="17"/>
  <c r="S54" i="16"/>
  <c r="S42" i="15"/>
  <c r="H40" i="15"/>
  <c r="J40" i="15"/>
  <c r="K40" i="15"/>
  <c r="I40" i="15"/>
  <c r="J59" i="16"/>
  <c r="AE12" i="16"/>
  <c r="J42" i="15"/>
  <c r="AE54" i="16"/>
  <c r="J45" i="16"/>
  <c r="AE18" i="16"/>
  <c r="S28" i="15"/>
  <c r="S51" i="16"/>
  <c r="J60" i="15"/>
  <c r="AB70" i="17"/>
  <c r="AA70" i="17"/>
  <c r="Z70" i="17"/>
  <c r="AC70" i="17"/>
  <c r="S62" i="16"/>
  <c r="S27" i="15"/>
  <c r="T36" i="16"/>
  <c r="Q36" i="16"/>
  <c r="R36" i="16"/>
  <c r="S36" i="16"/>
  <c r="S63" i="15"/>
  <c r="J10" i="15"/>
  <c r="AF37" i="14"/>
  <c r="J17" i="17"/>
  <c r="S26" i="15"/>
  <c r="J67" i="15"/>
  <c r="J18" i="15"/>
  <c r="AE20" i="15"/>
  <c r="H36" i="13"/>
  <c r="G36" i="13"/>
  <c r="J36" i="13"/>
  <c r="I36" i="13"/>
  <c r="J43" i="15"/>
  <c r="AA69" i="27"/>
  <c r="AG69" i="27" s="1"/>
  <c r="AE69" i="27"/>
  <c r="AD69" i="27"/>
  <c r="AC69" i="27"/>
  <c r="AF69" i="27"/>
  <c r="AB69" i="27"/>
  <c r="M16" i="23"/>
  <c r="L16" i="23"/>
  <c r="N16" i="23"/>
  <c r="M11" i="22"/>
  <c r="L11" i="22"/>
  <c r="K11" i="22"/>
  <c r="S62" i="20"/>
  <c r="S46" i="20"/>
  <c r="J37" i="21"/>
  <c r="I37" i="21"/>
  <c r="H37" i="21"/>
  <c r="K37" i="21"/>
  <c r="J43" i="20"/>
  <c r="BC8" i="21"/>
  <c r="BD8" i="21"/>
  <c r="J66" i="20"/>
  <c r="S55" i="20"/>
  <c r="J50" i="20"/>
  <c r="H7" i="20"/>
  <c r="J7" i="20"/>
  <c r="K7" i="20"/>
  <c r="I7" i="20"/>
  <c r="J63" i="20"/>
  <c r="BC10" i="21"/>
  <c r="AB49" i="20"/>
  <c r="J13" i="20"/>
  <c r="BC37" i="21"/>
  <c r="BD37" i="21"/>
  <c r="S42" i="20"/>
  <c r="S26" i="20"/>
  <c r="J27" i="20"/>
  <c r="J12" i="20"/>
  <c r="AT27" i="21"/>
  <c r="K70" i="17"/>
  <c r="J70" i="17"/>
  <c r="I70" i="17"/>
  <c r="H70" i="17"/>
  <c r="AK10" i="21"/>
  <c r="K41" i="17"/>
  <c r="J41" i="17"/>
  <c r="I41" i="17"/>
  <c r="H41" i="17"/>
  <c r="S44" i="20"/>
  <c r="AK19" i="18"/>
  <c r="BC38" i="18"/>
  <c r="BB38" i="18"/>
  <c r="BA38" i="18"/>
  <c r="BD38" i="18"/>
  <c r="AU38" i="18"/>
  <c r="AT38" i="18"/>
  <c r="AS38" i="18"/>
  <c r="AR38" i="18"/>
  <c r="AT13" i="21"/>
  <c r="AE57" i="16"/>
  <c r="AE41" i="16"/>
  <c r="S67" i="17"/>
  <c r="S56" i="17"/>
  <c r="AE8" i="16"/>
  <c r="J21" i="18"/>
  <c r="T38" i="18"/>
  <c r="S38" i="18"/>
  <c r="R38" i="18"/>
  <c r="Q38" i="18"/>
  <c r="S66" i="16"/>
  <c r="J49" i="16"/>
  <c r="J37" i="18"/>
  <c r="S21" i="18"/>
  <c r="AK16" i="18"/>
  <c r="AB32" i="17"/>
  <c r="AB16" i="17"/>
  <c r="AE63" i="16"/>
  <c r="J60" i="16"/>
  <c r="S45" i="16"/>
  <c r="AE21" i="16"/>
  <c r="J11" i="18"/>
  <c r="AE20" i="16"/>
  <c r="AB69" i="13"/>
  <c r="AA69" i="13"/>
  <c r="AD69" i="13"/>
  <c r="AC69" i="13"/>
  <c r="Z69" i="13"/>
  <c r="Y69" i="13"/>
  <c r="J29" i="18"/>
  <c r="AK15" i="18"/>
  <c r="AE62" i="16"/>
  <c r="AB19" i="17"/>
  <c r="S50" i="15"/>
  <c r="AK22" i="18"/>
  <c r="S67" i="15"/>
  <c r="J50" i="15"/>
  <c r="J58" i="16"/>
  <c r="AE45" i="16"/>
  <c r="J61" i="15"/>
  <c r="S46" i="15"/>
  <c r="S25" i="20"/>
  <c r="I37" i="17"/>
  <c r="H37" i="17"/>
  <c r="K37" i="17"/>
  <c r="J37" i="17"/>
  <c r="J34" i="15"/>
  <c r="T36" i="15"/>
  <c r="S36" i="15"/>
  <c r="R36" i="15"/>
  <c r="Q36" i="15"/>
  <c r="T36" i="12"/>
  <c r="S36" i="12"/>
  <c r="R36" i="12"/>
  <c r="Q36" i="12"/>
  <c r="S44" i="15"/>
  <c r="K38" i="18"/>
  <c r="J38" i="18"/>
  <c r="I38" i="18"/>
  <c r="H38" i="18"/>
  <c r="J33" i="15"/>
  <c r="M58" i="4"/>
  <c r="K58" i="4"/>
  <c r="J58" i="4"/>
  <c r="L58" i="4"/>
  <c r="T37" i="21"/>
  <c r="S37" i="21"/>
  <c r="R37" i="21"/>
  <c r="Q37" i="21"/>
  <c r="BM8" i="21"/>
  <c r="BK8" i="21"/>
  <c r="BJ8" i="21"/>
  <c r="BL8" i="21"/>
  <c r="BL10" i="21"/>
  <c r="S43" i="20"/>
  <c r="BL12" i="21"/>
  <c r="S61" i="20"/>
  <c r="J56" i="20"/>
  <c r="S45" i="20"/>
  <c r="AB69" i="20"/>
  <c r="AA69" i="20"/>
  <c r="Z69" i="20"/>
  <c r="AC69" i="20"/>
  <c r="BC25" i="21"/>
  <c r="AT25" i="21"/>
  <c r="AC8" i="21"/>
  <c r="AB8" i="21"/>
  <c r="AA8" i="21"/>
  <c r="Z8" i="21"/>
  <c r="BL15" i="21"/>
  <c r="S68" i="20"/>
  <c r="J47" i="20"/>
  <c r="S41" i="17"/>
  <c r="R41" i="17"/>
  <c r="Q41" i="17"/>
  <c r="T41" i="17"/>
  <c r="S63" i="17"/>
  <c r="S47" i="17"/>
  <c r="T69" i="20"/>
  <c r="S69" i="20"/>
  <c r="R69" i="20"/>
  <c r="Q69" i="20"/>
  <c r="Z9" i="18"/>
  <c r="AA9" i="18"/>
  <c r="AC9" i="18"/>
  <c r="AB9" i="18"/>
  <c r="S60" i="17"/>
  <c r="J55" i="17"/>
  <c r="AK28" i="18"/>
  <c r="AB19" i="18"/>
  <c r="AB11" i="18"/>
  <c r="S64" i="17"/>
  <c r="S53" i="17"/>
  <c r="AK32" i="18"/>
  <c r="AK24" i="18"/>
  <c r="BM9" i="18"/>
  <c r="BL9" i="18"/>
  <c r="BK9" i="18"/>
  <c r="BJ9" i="18"/>
  <c r="T70" i="17"/>
  <c r="S70" i="17"/>
  <c r="R70" i="17"/>
  <c r="Q70" i="17"/>
  <c r="S12" i="18"/>
  <c r="AE59" i="16"/>
  <c r="AB31" i="18"/>
  <c r="J27" i="18"/>
  <c r="AB22" i="18"/>
  <c r="S51" i="17"/>
  <c r="Q37" i="17"/>
  <c r="R37" i="17"/>
  <c r="T37" i="17"/>
  <c r="S37" i="17"/>
  <c r="AE68" i="16"/>
  <c r="AD69" i="16"/>
  <c r="AC69" i="16"/>
  <c r="AB69" i="16"/>
  <c r="AA69" i="16"/>
  <c r="AG69" i="16" s="1"/>
  <c r="AF69" i="16"/>
  <c r="AE69" i="16"/>
  <c r="AE29" i="16"/>
  <c r="AE35" i="16"/>
  <c r="AA37" i="14"/>
  <c r="AG37" i="14"/>
  <c r="AC37" i="14"/>
  <c r="AE37" i="14"/>
  <c r="AD37" i="14"/>
  <c r="AB37" i="14"/>
  <c r="J66" i="16"/>
  <c r="AE53" i="16"/>
  <c r="S43" i="16"/>
  <c r="R70" i="14"/>
  <c r="Q70" i="14"/>
  <c r="T70" i="14"/>
  <c r="S70" i="14"/>
  <c r="BL18" i="18"/>
  <c r="AA41" i="17"/>
  <c r="Z41" i="17"/>
  <c r="AB41" i="17"/>
  <c r="AC41" i="17"/>
  <c r="AE18" i="15"/>
  <c r="AE10" i="15"/>
  <c r="Q7" i="15"/>
  <c r="S7" i="15"/>
  <c r="T7" i="15"/>
  <c r="R7" i="15"/>
  <c r="S24" i="17"/>
  <c r="J8" i="15"/>
  <c r="I8" i="17"/>
  <c r="H8" i="17"/>
  <c r="K8" i="17"/>
  <c r="J8" i="17"/>
  <c r="AE11" i="16"/>
  <c r="K7" i="16"/>
  <c r="J7" i="16"/>
  <c r="I7" i="16"/>
  <c r="H7" i="16"/>
  <c r="AB27" i="17"/>
  <c r="AE31" i="15"/>
  <c r="AE13" i="15"/>
  <c r="AB13" i="17"/>
  <c r="J62" i="15"/>
  <c r="T7" i="16"/>
  <c r="S7" i="16"/>
  <c r="R7" i="16"/>
  <c r="Q7" i="16"/>
  <c r="K69" i="12"/>
  <c r="J69" i="12"/>
  <c r="I69" i="12"/>
  <c r="H69" i="12"/>
  <c r="J68" i="15"/>
  <c r="S45" i="15"/>
  <c r="AE48" i="16"/>
  <c r="S13" i="15"/>
  <c r="P36" i="13"/>
  <c r="O36" i="13"/>
  <c r="R36" i="13"/>
  <c r="Q36" i="13"/>
  <c r="AF70" i="14"/>
  <c r="AE70" i="14"/>
  <c r="AB70" i="14"/>
  <c r="AD70" i="14"/>
  <c r="AC70" i="14"/>
  <c r="AA70" i="14"/>
  <c r="AG70" i="14" s="1"/>
  <c r="L57" i="4"/>
  <c r="K57" i="4"/>
  <c r="J57" i="4"/>
  <c r="M57" i="4"/>
  <c r="P11" i="22"/>
  <c r="O11" i="22"/>
  <c r="T11" i="22"/>
  <c r="S11" i="22"/>
  <c r="R11" i="22"/>
  <c r="Q11" i="22"/>
  <c r="AB37" i="21"/>
  <c r="AC37" i="21"/>
  <c r="AA37" i="21"/>
  <c r="Z37" i="21"/>
  <c r="BL34" i="21"/>
  <c r="AS8" i="21"/>
  <c r="AR8" i="21"/>
  <c r="AU8" i="21"/>
  <c r="AT8" i="21"/>
  <c r="J67" i="20"/>
  <c r="S56" i="20"/>
  <c r="J51" i="20"/>
  <c r="AK8" i="21"/>
  <c r="AJ8" i="21"/>
  <c r="AI8" i="21"/>
  <c r="AL8" i="21"/>
  <c r="Q36" i="20"/>
  <c r="S36" i="20"/>
  <c r="T36" i="20"/>
  <c r="R36" i="20"/>
  <c r="BL27" i="21"/>
  <c r="AU37" i="21"/>
  <c r="AR37" i="21"/>
  <c r="AS37" i="21"/>
  <c r="AT37" i="21"/>
  <c r="J24" i="20"/>
  <c r="AA40" i="20"/>
  <c r="Z40" i="20"/>
  <c r="AC40" i="20"/>
  <c r="AB40" i="20"/>
  <c r="S8" i="20"/>
  <c r="AK25" i="21"/>
  <c r="AB17" i="21"/>
  <c r="AB19" i="21"/>
  <c r="J20" i="20"/>
  <c r="AK31" i="18"/>
  <c r="I36" i="20"/>
  <c r="H36" i="20"/>
  <c r="K36" i="20"/>
  <c r="J36" i="20"/>
  <c r="S10" i="18"/>
  <c r="S65" i="17"/>
  <c r="J60" i="17"/>
  <c r="S49" i="17"/>
  <c r="S27" i="18"/>
  <c r="AB20" i="18"/>
  <c r="AB12" i="18"/>
  <c r="AE66" i="16"/>
  <c r="AE67" i="16"/>
  <c r="AE33" i="16"/>
  <c r="AE25" i="16"/>
  <c r="J68" i="16"/>
  <c r="S53" i="16"/>
  <c r="K8" i="21"/>
  <c r="J8" i="21"/>
  <c r="I8" i="21"/>
  <c r="H8" i="21"/>
  <c r="AE26" i="16"/>
  <c r="J32" i="18"/>
  <c r="J64" i="17"/>
  <c r="S58" i="15"/>
  <c r="AE26" i="15"/>
  <c r="J70" i="14"/>
  <c r="I70" i="14"/>
  <c r="H70" i="14"/>
  <c r="K70" i="14"/>
  <c r="J51" i="17"/>
  <c r="AE46" i="16"/>
  <c r="J58" i="15"/>
  <c r="S17" i="15"/>
  <c r="AD36" i="15"/>
  <c r="AC36" i="15"/>
  <c r="AB36" i="15"/>
  <c r="AA36" i="15"/>
  <c r="AG36" i="15"/>
  <c r="AE36" i="15"/>
  <c r="S9" i="15"/>
  <c r="S22" i="18"/>
  <c r="AB64" i="17"/>
  <c r="AE36" i="16"/>
  <c r="AD36" i="16"/>
  <c r="AC36" i="16"/>
  <c r="AB36" i="16"/>
  <c r="AG36" i="16"/>
  <c r="AA36" i="16"/>
  <c r="J8" i="16"/>
  <c r="S54" i="15"/>
  <c r="J19" i="15"/>
  <c r="AE14" i="15"/>
  <c r="AB29" i="18"/>
  <c r="S22" i="17"/>
  <c r="J17" i="15"/>
  <c r="AB56" i="17"/>
  <c r="J28" i="15"/>
  <c r="AE15" i="15"/>
  <c r="AE56" i="16"/>
  <c r="AE14" i="16"/>
  <c r="S29" i="15"/>
  <c r="AC38" i="18"/>
  <c r="AB38" i="18"/>
  <c r="AA38" i="18"/>
  <c r="Z38" i="18"/>
  <c r="S11" i="15"/>
  <c r="J15" i="21"/>
  <c r="S35" i="15"/>
  <c r="J20" i="15"/>
  <c r="S16" i="17"/>
  <c r="M18" i="3"/>
  <c r="K18" i="3"/>
  <c r="J18" i="3"/>
  <c r="L18" i="3"/>
  <c r="M56" i="4"/>
  <c r="L56" i="4"/>
  <c r="K56" i="4"/>
  <c r="J56" i="4"/>
  <c r="S67" i="20"/>
  <c r="J62" i="20"/>
  <c r="S51" i="20"/>
  <c r="J46" i="20"/>
  <c r="BL29" i="21"/>
  <c r="AC36" i="20"/>
  <c r="AA36" i="20"/>
  <c r="Z36" i="20"/>
  <c r="AB36" i="20"/>
  <c r="AT18" i="21"/>
  <c r="BK37" i="21"/>
  <c r="BL37" i="21"/>
  <c r="BJ37" i="21"/>
  <c r="BM37" i="21"/>
  <c r="AT10" i="21"/>
  <c r="AK19" i="21"/>
  <c r="BL14" i="21"/>
  <c r="AK11" i="21"/>
  <c r="S58" i="20"/>
  <c r="S66" i="20"/>
  <c r="J45" i="20"/>
  <c r="J21" i="20"/>
  <c r="J55" i="20"/>
  <c r="S58" i="17"/>
  <c r="AK27" i="18"/>
  <c r="S44" i="17"/>
  <c r="S17" i="20"/>
  <c r="AB30" i="18"/>
  <c r="S62" i="17"/>
  <c r="J57" i="17"/>
  <c r="S46" i="17"/>
  <c r="J19" i="18"/>
  <c r="AB14" i="18"/>
  <c r="AK29" i="21"/>
  <c r="AE9" i="16"/>
  <c r="AC8" i="17"/>
  <c r="AB8" i="17"/>
  <c r="AA8" i="17"/>
  <c r="Z8" i="17"/>
  <c r="S42" i="16"/>
  <c r="S69" i="17"/>
  <c r="J51" i="16"/>
  <c r="R40" i="15"/>
  <c r="T40" i="15"/>
  <c r="S40" i="15"/>
  <c r="Q40" i="15"/>
  <c r="AE34" i="15"/>
  <c r="BD9" i="18"/>
  <c r="BC9" i="18"/>
  <c r="BB9" i="18"/>
  <c r="BA9" i="18"/>
  <c r="J50" i="16"/>
  <c r="S43" i="15"/>
  <c r="S25" i="15"/>
  <c r="AE19" i="15"/>
  <c r="AE11" i="15"/>
  <c r="T69" i="16"/>
  <c r="S69" i="16"/>
  <c r="R69" i="16"/>
  <c r="Q69" i="16"/>
  <c r="J27" i="15"/>
  <c r="AE22" i="15"/>
  <c r="K36" i="15"/>
  <c r="H36" i="15"/>
  <c r="J36" i="15"/>
  <c r="I36" i="15"/>
  <c r="S68" i="16"/>
  <c r="S68" i="15"/>
  <c r="S34" i="15"/>
  <c r="J69" i="13"/>
  <c r="I69" i="13"/>
  <c r="H69" i="13"/>
  <c r="G69" i="13"/>
  <c r="J51" i="15"/>
  <c r="AE28" i="15"/>
  <c r="K69" i="15"/>
  <c r="J69" i="15"/>
  <c r="H69" i="15"/>
  <c r="I69" i="15"/>
  <c r="AE21" i="15"/>
  <c r="S43" i="17"/>
  <c r="AB14" i="17"/>
  <c r="S60" i="15"/>
  <c r="K37" i="14"/>
  <c r="J37" i="14"/>
  <c r="I37" i="14"/>
  <c r="H37" i="14"/>
  <c r="S53" i="15"/>
  <c r="S59" i="16"/>
  <c r="J9" i="15"/>
  <c r="S19" i="15"/>
  <c r="M43" i="3"/>
  <c r="K43" i="3"/>
  <c r="J43" i="3"/>
  <c r="L43" i="3"/>
  <c r="T36" i="19" l="1"/>
  <c r="S36" i="19"/>
  <c r="R36" i="19"/>
  <c r="Q36" i="19"/>
  <c r="K36" i="19"/>
  <c r="J36" i="19"/>
  <c r="I36" i="19"/>
  <c r="H36" i="19"/>
  <c r="AC69" i="19"/>
  <c r="AB69" i="19"/>
  <c r="AA69" i="19"/>
  <c r="Z69" i="19"/>
  <c r="AB36" i="19"/>
  <c r="AA36" i="19"/>
  <c r="Z36" i="19"/>
  <c r="AC36" i="19"/>
  <c r="K69" i="19"/>
  <c r="J69" i="19"/>
  <c r="I69" i="19"/>
  <c r="H69" i="19"/>
  <c r="T69" i="19"/>
  <c r="S69" i="19"/>
  <c r="R69" i="19"/>
  <c r="Q69" i="19"/>
</calcChain>
</file>

<file path=xl/sharedStrings.xml><?xml version="1.0" encoding="utf-8"?>
<sst xmlns="http://schemas.openxmlformats.org/spreadsheetml/2006/main" count="8392" uniqueCount="592">
  <si>
    <t>Total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</si>
  <si>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</si>
  <si>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</si>
  <si>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</si>
  <si>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</si>
  <si>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</si>
  <si>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</si>
  <si>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</si>
  <si>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</si>
  <si>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</si>
  <si>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</si>
  <si>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</si>
  <si>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</si>
  <si>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</si>
  <si>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</si>
  <si>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</si>
  <si>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</si>
  <si>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</si>
  <si>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</si>
  <si>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</si>
  <si>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</si>
  <si>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</si>
  <si>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</si>
  <si>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</si>
  <si>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</si>
  <si>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</si>
  <si>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</si>
  <si>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</si>
  <si>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</si>
  <si>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</si>
  <si>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</si>
  <si>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</si>
  <si>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</si>
  <si>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</si>
  <si>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</si>
  <si>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</si>
  <si>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</si>
  <si>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</si>
  <si>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</si>
  <si>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</si>
  <si>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</si>
  <si>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Estancia media</t>
  </si>
  <si>
    <t>Tasa de ocupación</t>
  </si>
  <si>
    <t>ADR, RevPAR, ingresos totales</t>
  </si>
  <si>
    <t>Evoluciones históricas</t>
  </si>
  <si>
    <t>Viajeros entrados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</si>
  <si>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</si>
  <si>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</si>
  <si>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</si>
  <si>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</si>
  <si>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</si>
  <si>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</si>
  <si>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</si>
  <si>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</si>
  <si>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</si>
  <si>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</si>
  <si>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</si>
  <si>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</si>
  <si>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</si>
  <si>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</si>
  <si>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</si>
  <si>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</si>
  <si>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</si>
  <si>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</si>
  <si>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</si>
  <si>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</si>
  <si>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</si>
  <si>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</si>
  <si>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</si>
  <si>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</si>
  <si>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</si>
  <si>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</si>
  <si>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</si>
  <si>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</si>
  <si>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</si>
  <si>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</si>
  <si>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</si>
  <si>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</si>
  <si>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</si>
  <si>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</si>
  <si>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</si>
  <si>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</si>
  <si>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</si>
  <si>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</si>
  <si>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</si>
  <si>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</si>
  <si>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</si>
  <si>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</si>
  <si>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</si>
  <si>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</si>
  <si>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</si>
  <si>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</si>
  <si>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</si>
  <si>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</si>
  <si>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</si>
  <si>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</si>
  <si>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</si>
  <si>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</si>
  <si>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</si>
  <si>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</si>
  <si>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</si>
  <si>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</si>
  <si>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</si>
  <si>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</si>
  <si>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</si>
  <si>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</si>
  <si>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</si>
  <si>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</si>
  <si>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</si>
  <si>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</si>
  <si>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</si>
  <si>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</si>
  <si>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</si>
  <si>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</si>
  <si>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</si>
  <si>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</si>
  <si>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extrahoteleros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</si>
  <si>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</si>
  <si>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</si>
  <si>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</si>
  <si>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</si>
  <si>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</si>
  <si>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</si>
  <si>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</si>
  <si>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</si>
  <si>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</si>
  <si>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</si>
  <si>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</si>
  <si>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</si>
  <si>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</si>
  <si>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</si>
  <si>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</si>
  <si>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</si>
  <si>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</si>
  <si>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</si>
  <si>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</si>
  <si>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</si>
  <si>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</si>
  <si>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</si>
  <si>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</si>
  <si>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</si>
  <si>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</si>
  <si>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</si>
  <si>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</si>
  <si>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</si>
  <si>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</si>
  <si>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</si>
  <si>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</si>
  <si>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</si>
  <si>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</si>
  <si>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</si>
  <si>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</si>
  <si>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</si>
  <si>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</si>
  <si>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</si>
  <si>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</si>
  <si>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</si>
  <si>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</si>
  <si>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</si>
  <si>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</si>
  <si>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</si>
  <si>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</si>
  <si>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</si>
  <si>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</si>
  <si>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</si>
  <si>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</si>
  <si>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</si>
  <si>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</si>
  <si>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</si>
  <si>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</si>
  <si>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</si>
  <si>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</si>
  <si>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</si>
  <si>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</si>
  <si>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</si>
  <si>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</si>
  <si>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</si>
  <si>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</si>
  <si>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</si>
  <si>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</si>
  <si>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</si>
  <si>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</si>
  <si>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</si>
  <si>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</si>
  <si>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</si>
  <si>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</si>
  <si>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</si>
  <si>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</si>
  <si>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</si>
  <si>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</si>
  <si>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</si>
  <si>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</si>
  <si>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</si>
  <si>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</si>
  <si>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</si>
  <si>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</si>
  <si>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</si>
  <si>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</si>
  <si>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</si>
  <si>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acumulado diciembre 2021: 30.544 (153,8%)</t>
  </si>
  <si>
    <t>Suiza</t>
  </si>
  <si>
    <t>Viajeros austríacos entrados en los establecimientos alojativos de Tenerife (hotel + apartamento)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</si>
  <si>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</si>
  <si>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</si>
  <si>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</si>
  <si>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</si>
  <si>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</si>
  <si>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</si>
  <si>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</si>
  <si>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</si>
  <si>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</si>
  <si>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</si>
  <si>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</si>
  <si>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</si>
  <si>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</si>
  <si>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</si>
  <si>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</si>
  <si>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</si>
  <si>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</si>
  <si>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</si>
  <si>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</si>
  <si>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</si>
  <si>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</si>
  <si>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</si>
  <si>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</si>
  <si>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</si>
  <si>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</si>
  <si>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</si>
  <si>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</si>
  <si>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</si>
  <si>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</si>
  <si>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</si>
  <si>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</si>
  <si>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</si>
  <si>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</si>
  <si>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Viajeros procedentes de otros países entrados en los establecimientos alojativos de Tenerife (hotel + apartamento)</t>
  </si>
  <si>
    <t>Otros países o territorios del mundo (excluida España)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</si>
  <si>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</si>
  <si>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</si>
  <si>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</si>
  <si>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</si>
  <si>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</si>
  <si>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5 estrellas</t>
  </si>
  <si>
    <t>Viajeros entrados en los hoteles de 4 estrellas de Tenerife</t>
  </si>
  <si>
    <t>4 estrellas</t>
  </si>
  <si>
    <t>Viajeros entrados en los hoteles de 3 estrellas de Tenerife</t>
  </si>
  <si>
    <t>3 estrellas</t>
  </si>
  <si>
    <t>Viajeros entrados en los hoteles de 2 estrellas de Tenerife</t>
  </si>
  <si>
    <t>2 estrellas</t>
  </si>
  <si>
    <t>Viajeros entrados en los hoteles de 1 estrella de Tenerife</t>
  </si>
  <si>
    <t>1 estrella</t>
  </si>
  <si>
    <t>Viajeros entrados en los apartamentos de Tenerife</t>
  </si>
  <si>
    <t>Viajeros entrados en los apartamentos de 4, 5 Estrellas de Tenerife</t>
  </si>
  <si>
    <t>4, 5 Estrellas</t>
  </si>
  <si>
    <t>Viajeros entrados en los apartamentos de 3 Estrellas de Tenerife</t>
  </si>
  <si>
    <t>3 Estrellas</t>
  </si>
  <si>
    <t>Viajeros entrados en los apartamentos de 2 Estrellas de Tenerife</t>
  </si>
  <si>
    <t>2 Estrellas</t>
  </si>
  <si>
    <t>Viajeros entrados en los apartamentos de 1 Estrella de Tenerife</t>
  </si>
  <si>
    <t>1 Estrella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</si>
  <si>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</si>
  <si>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</si>
  <si>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</si>
  <si>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</si>
  <si>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</si>
  <si>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</si>
  <si>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</si>
  <si>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</si>
  <si>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</si>
  <si>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</si>
  <si>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</si>
  <si>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</si>
  <si>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</si>
  <si>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</si>
  <si>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</si>
  <si>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</si>
  <si>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</si>
  <si>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</si>
  <si>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</si>
  <si>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</si>
  <si>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</si>
  <si>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</si>
  <si>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</si>
  <si>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</si>
  <si>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</si>
  <si>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</si>
  <si>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</si>
  <si>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</si>
  <si>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</si>
  <si>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</si>
  <si>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</si>
  <si>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</si>
  <si>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</si>
  <si>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</si>
  <si>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</si>
  <si>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</si>
  <si>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</si>
  <si>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</si>
  <si>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</si>
  <si>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</si>
  <si>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</si>
  <si>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</si>
  <si>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</si>
  <si>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</si>
  <si>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</si>
  <si>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</si>
  <si>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</si>
  <si>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</si>
  <si>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</si>
  <si>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</si>
  <si>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</si>
  <si>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</si>
  <si>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</si>
  <si>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</si>
  <si>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</si>
  <si>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</si>
  <si>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</si>
  <si>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</si>
  <si>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</si>
  <si>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</si>
  <si>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</si>
  <si>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</si>
  <si>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</si>
  <si>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</si>
  <si>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</si>
  <si>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</si>
  <si>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</si>
  <si>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</si>
  <si>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</si>
  <si>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</si>
  <si>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</si>
  <si>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</si>
  <si>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</si>
  <si>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</si>
  <si>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</si>
  <si>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</si>
  <si>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</si>
  <si>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</si>
  <si>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</si>
  <si>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</si>
  <si>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</si>
  <si>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</si>
  <si>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</si>
  <si>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</si>
  <si>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</si>
  <si>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</si>
  <si>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</si>
  <si>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</si>
  <si>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</si>
  <si>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</si>
  <si>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</si>
  <si>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</si>
  <si>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</si>
  <si>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</si>
  <si>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</si>
  <si>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</si>
  <si>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</si>
  <si>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</si>
  <si>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</si>
  <si>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</si>
  <si>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</si>
  <si>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</si>
  <si>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</si>
  <si>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</si>
  <si>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</si>
  <si>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</si>
  <si>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</si>
  <si>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</si>
  <si>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</si>
  <si>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</si>
  <si>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</si>
  <si>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</si>
  <si>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</si>
  <si>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alojados en los establecimientos alojativos de Tenerife según lugar de residencia e isla (hotel + apartamento)</t>
  </si>
  <si>
    <t>Viajeros entrados en los establecimientos alojativos de Tenerife según lugar de residencia e isla (hotel + apartamento)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</si>
  <si>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</si>
  <si>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</si>
  <si>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</si>
  <si>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</si>
  <si>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</si>
  <si>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</si>
  <si>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</si>
  <si>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</si>
  <si>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</si>
  <si>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</si>
  <si>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</si>
  <si>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</si>
  <si>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</si>
  <si>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</si>
  <si>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</si>
  <si>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</si>
  <si>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</si>
  <si>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</si>
  <si>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</si>
  <si>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</si>
  <si>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</si>
  <si>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</si>
  <si>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</si>
  <si>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</si>
  <si>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</si>
  <si>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</si>
  <si>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</si>
  <si>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</si>
  <si>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Adeje</t>
  </si>
  <si>
    <t>Arona</t>
  </si>
  <si>
    <t>Granadilla de Abona</t>
  </si>
  <si>
    <t>Puerto de la Cruz</t>
  </si>
  <si>
    <t>San Miguel de Abona</t>
  </si>
  <si>
    <t>Santa Cruz de Tenerife</t>
  </si>
  <si>
    <t>San Cristóbal de La Laguna</t>
  </si>
  <si>
    <t>Santiago del Teide</t>
  </si>
  <si>
    <t>Guía de Isora</t>
  </si>
  <si>
    <t>Resto de municipios de Tenerife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</si>
  <si>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</si>
  <si>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</si>
  <si>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Hoteles</t>
  </si>
  <si>
    <t>4 Estrellas</t>
  </si>
  <si>
    <t>5 Estrellas</t>
  </si>
  <si>
    <t>Apartamentos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</si>
  <si>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</si>
  <si>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</si>
  <si>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</si>
  <si>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</si>
  <si>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</si>
  <si>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</si>
  <si>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</si>
  <si>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</si>
  <si>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</si>
  <si>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</si>
  <si>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</si>
  <si>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</si>
  <si>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</si>
  <si>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</si>
  <si>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</si>
  <si>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</si>
  <si>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</si>
  <si>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</si>
  <si>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</si>
  <si>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</si>
  <si>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</si>
  <si>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</si>
  <si>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</si>
  <si>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</si>
  <si>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</si>
  <si>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</si>
  <si>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acumulado diciembre 2021: 1 (57,7%)</t>
  </si>
  <si>
    <t>Total establecimientos alojativos (hotel + apartamento)</t>
  </si>
  <si>
    <t>Tasa de ocupación en los hoteles de Tenerife</t>
  </si>
  <si>
    <t>acumulado diciembre 2021: 1 (13,3%)</t>
  </si>
  <si>
    <t>Tasa de ocupación en los hoteles de 5 estrellas de Tenerife</t>
  </si>
  <si>
    <t>acumulado diciembre 2021: 1 (20,6%)</t>
  </si>
  <si>
    <t>Tasa de ocupación en los hoteles de 4 estrellas de Tenerife</t>
  </si>
  <si>
    <t>acumulado diciembre 2021: 1 (13,1%)</t>
  </si>
  <si>
    <t>Tasa de ocupación en los hoteles de 3 estrellas de Tenerife</t>
  </si>
  <si>
    <t>acumulado diciembre 2021: 0 (4,5%)</t>
  </si>
  <si>
    <t>Tasa de ocupación en los hoteles de 2 estrellas de Tenerife</t>
  </si>
  <si>
    <t>acumulado diciembre 2021: 0 (32,6%)</t>
  </si>
  <si>
    <t>Tasa de ocupación en los hoteles de 1 estrella de Tenerife</t>
  </si>
  <si>
    <t>Tasa de ocupación en los apartamentos de Tenerife</t>
  </si>
  <si>
    <t>Tasa de ocupación en los apartamentos de 4 y 5 estrellas de Tenerife</t>
  </si>
  <si>
    <t>acumulado diciembre 2021: 0 (0,2%)</t>
  </si>
  <si>
    <t>4, 5 estrellas</t>
  </si>
  <si>
    <t>Tasa de ocupación en los apartamentos de 3 llaves de Tenerife</t>
  </si>
  <si>
    <t>Tasa de ocupación en los apartamentos de 2 llaves de Tenerife</t>
  </si>
  <si>
    <t>Tasa de ocupación en los apartamentos de 1 llave de Tenerife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</si>
  <si>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</si>
  <si>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</si>
  <si>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</si>
  <si>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</si>
  <si>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</si>
  <si>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</si>
  <si>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</si>
  <si>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</si>
  <si>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Viajeros alojados en los hoteles de Tenerife</t>
  </si>
  <si>
    <t>Viajeros alojados en los hoteles de 5 estrellas de Tenerife</t>
  </si>
  <si>
    <t>Viajeros alojados en los hoteles de 4 estrellas de Tenerife</t>
  </si>
  <si>
    <t>Viajeros alojados en los hoteles de 3 estrellas de Tenerife</t>
  </si>
  <si>
    <t>Viajeros alojados en los hoteles de 2 estrellas de Tenerife</t>
  </si>
  <si>
    <t>Viajeros alojados en los hoteles de 1 estrella de Tenerife</t>
  </si>
  <si>
    <t>Viajeros alojados en los apartamentos de Tenerife</t>
  </si>
  <si>
    <t>Viajeros alojados en los apartamentos de 4, 5 Estrellas de Tenerife</t>
  </si>
  <si>
    <t>Viajeros alojados en los apartamentos de 3 Estrellas de Tenerife</t>
  </si>
  <si>
    <t>Viajeros alojados en los apartamentos de 2 Estrellas de Tenerife</t>
  </si>
  <si>
    <t>Viajeros alojados en los apartamentos de 1 Estrella de Tenerife</t>
  </si>
  <si>
    <t>Evolución de viajeros canarios entrados en los establecimientos alojativos de Tenerife
(hotel + apartamento)</t>
  </si>
  <si>
    <t>Canarios</t>
  </si>
  <si>
    <t>Evolución de viajeros canarios alojados en los establecimientos alojativos de Tenerife
(hotel + apartamento)</t>
  </si>
  <si>
    <t>viajeros alojados</t>
  </si>
  <si>
    <t>Acumulado febrero 2023</t>
  </si>
  <si>
    <t>febrero 2020</t>
  </si>
  <si>
    <t>febrero 2021</t>
  </si>
  <si>
    <t>febrero 2022</t>
  </si>
  <si>
    <t>febrero 2023</t>
  </si>
  <si>
    <t>febrero 2019</t>
  </si>
  <si>
    <t>acumulado a febrero 2019</t>
  </si>
  <si>
    <t>acumulado a febrero 2020</t>
  </si>
  <si>
    <t>acumulado a febrero 2021</t>
  </si>
  <si>
    <t>acumulado a febrero 2022</t>
  </si>
  <si>
    <t>acumulado a febrero 2023</t>
  </si>
  <si>
    <t>var 20/19</t>
  </si>
  <si>
    <t>var 21/20</t>
  </si>
  <si>
    <t>-</t>
  </si>
  <si>
    <t>var 23/19</t>
  </si>
  <si>
    <t>acumulado febrero 2019</t>
  </si>
  <si>
    <t>acumulado febrero 2021</t>
  </si>
  <si>
    <t>acumulado febrero 2022</t>
  </si>
  <si>
    <t>acumulado febrero 2023</t>
  </si>
  <si>
    <t>acumulado febrero 2018</t>
  </si>
  <si>
    <t>acumulado febrero 2020</t>
  </si>
  <si>
    <t>var 19/18</t>
  </si>
  <si>
    <t>var 22/20</t>
  </si>
  <si>
    <t>var 23/22</t>
  </si>
  <si>
    <t>var 23/20</t>
  </si>
  <si>
    <t>año 2020: 1.627.003 (68,0%)</t>
  </si>
  <si>
    <t>año 2020: 491.164 (58,4%)</t>
  </si>
  <si>
    <t>año 2020: 256.364 (61,2%)</t>
  </si>
  <si>
    <t>año 2020: 234.800 (54,8%)</t>
  </si>
  <si>
    <t>año 2020: 1.135.839 (70,9%)</t>
  </si>
  <si>
    <t>año 2020: 443.259 (75,1%)</t>
  </si>
  <si>
    <t>año 2020: 140.489 (72,1%)</t>
  </si>
  <si>
    <t>año 2020: 60.127 (65,0%)</t>
  </si>
  <si>
    <t>año 2020: 55.839 (58,8%)</t>
  </si>
  <si>
    <t>año 2020: 40.096 (72,1%)</t>
  </si>
  <si>
    <t>año 2020: 36.855 (72,9%)</t>
  </si>
  <si>
    <t>año 2020: 27.669 (76,0%)</t>
  </si>
  <si>
    <t>año 2020: 12.033 (72,1%)</t>
  </si>
  <si>
    <t>año 2020: 165.282 (66,0%)</t>
  </si>
  <si>
    <t>Pernoctaciones realizadas por los procedentes de Total lugares de residencia en los establecimientos alojativos de Tenerife (hotel + apartamento)</t>
  </si>
  <si>
    <t>Pernoctaciones realizadas por los procedentes de Total residentes en España en los establecimientos alojativos de Tenerife (hotel + apartamento)</t>
  </si>
  <si>
    <t>var. 19/18</t>
  </si>
  <si>
    <t>var. 20/19</t>
  </si>
  <si>
    <t>Pernoctaciones realizadas por los procedentes de Península en los establecimientos alojativos de Tenerife (hotel + apartamento)</t>
  </si>
  <si>
    <t>Pernoctaciones realizadas por los procedentes de Canarias en los establecimientos alojativos de Tenerife (hotel + apartamento)</t>
  </si>
  <si>
    <t>Pernoctaciones realizadas por los procedentes de Total residentes en el extranjero en los establecimientos alojativos de Tenerife (hotel + apartamento)</t>
  </si>
  <si>
    <t>Pernoctaciones realizadas por los procedentes de Reino Unido en los establecimientos alojativos de Tenerife (hotel + apartamento)</t>
  </si>
  <si>
    <t>Pernoctaciones realizadas por los procedentes de Alemania en los establecimientos alojativos de Tenerife (hotel + apartamento)</t>
  </si>
  <si>
    <t>Pernoctaciones realizadas por los procedentes de Francia en los establecimientos alojativos de Tenerife (hotel + apartamento)</t>
  </si>
  <si>
    <t>Pernoctaciones realizadas por los procedentes de Bélgica en los establecimientos alojativos de Tenerife (hotel + apartamento)</t>
  </si>
  <si>
    <t>Pernoctaciones realizadas por los procedentes de Países Bajos en los establecimientos alojativos de Tenerife (hotel + apartamento)</t>
  </si>
  <si>
    <t>Pernoctaciones realizadas por los procedentes de Italia en los establecimientos alojativos de Tenerife (hotel + apartamento)</t>
  </si>
  <si>
    <t>Pernoctaciones realizadas por los procedentes de Irlanda en los establecimientos alojativos de Tenerife (hotel + apartamento)</t>
  </si>
  <si>
    <t>Pernoctaciones realizadas por los procedentes de Suiza en los establecimientos alojativos de Tenerife (hotel + apartamento)</t>
  </si>
  <si>
    <t>Pernoctaciones realizadas por los procedentes de Austria en los establecimientos alojativos de Tenerife (hotel + apartamento)</t>
  </si>
  <si>
    <t>Pernoctaciones realizadas por los procedentes de Canadá en los establecimientos alojativos de Tenerife (hotel + apartamento)</t>
  </si>
  <si>
    <t>Pernoctaciones realizadas por los procedentes de Dinamarca en los establecimientos alojativos de Tenerife (hotel + apartamento)</t>
  </si>
  <si>
    <t>Pernoctaciones realizadas por los procedentes de Finlandia en los establecimientos alojativos de Tenerife (hotel + apartamento)</t>
  </si>
  <si>
    <t>Pernoctaciones realizadas por los procedentes de Noruega en los establecimientos alojativos de Tenerife (hotel + apartamento)</t>
  </si>
  <si>
    <t>Pernoctaciones realizadas por los procedentes de Suecia en los establecimientos alojativos de Tenerife (hotel + apartamento)</t>
  </si>
  <si>
    <t>Pernoctaciones realizadas por los procedentes de Portugal en los establecimientos alojativos de Tenerife (hotel + apartamento)</t>
  </si>
  <si>
    <t>Pernoctaciones realizadas por los procedentes de Polonia en los establecimientos alojativos de Tenerife (hotel + apartamento)</t>
  </si>
  <si>
    <t>Pernoctaciones realizadas por los procedentes de Islandia en los establecimientos alojativos de Tenerife (hotel + apartamento)</t>
  </si>
  <si>
    <t>Pernoctaciones realizadas por los procedentes de Luxemburgo en los establecimientos alojativos de Tenerife (hotel + apartamento)</t>
  </si>
  <si>
    <t>Pernoctaciones realizadas por los procedentes de Lituania en los establecimientos alojativos de Tenerife (hotel + apartamento)</t>
  </si>
  <si>
    <t>Pernoctaciones realizadas por los procedentes de Hungría en los establecimientos alojativos de Tenerife (hotel + apartamento)</t>
  </si>
  <si>
    <t>Pernoctaciones realizadas por los procedentes de Rusia en los establecimientos alojativos de Tenerife (hotel + apartamento)</t>
  </si>
  <si>
    <t>Pernoctaciones realizadas por los procedentes de República Checa en los establecimientos alojativos de Tenerife (hotel + apartamento)</t>
  </si>
  <si>
    <t>Pernoctaciones realizadas por los procedentes de Rumanía en los establecimientos alojativos de Tenerife (hotel + apartamento)</t>
  </si>
  <si>
    <t>Pernoctaciones realizadas por los procedentes de Estados Unidos de América en los establecimientos alojativos de Tenerife (hotel + apartamento)</t>
  </si>
  <si>
    <t>Pernoctaciones realizadas por los procedentes de Otros países o territorios del mundo (excluida España) en los establecimientos alojativos de Tenerife (hotel + apartamento)</t>
  </si>
  <si>
    <t>def 19/18</t>
  </si>
  <si>
    <t>def 20/19</t>
  </si>
  <si>
    <t>def 21/20</t>
  </si>
  <si>
    <t>def 22/21</t>
  </si>
  <si>
    <t>def 23/22</t>
  </si>
  <si>
    <t>def 23/19</t>
  </si>
  <si>
    <t>dif 1918</t>
  </si>
  <si>
    <t>dif 2020</t>
  </si>
  <si>
    <t>dif 2120</t>
  </si>
  <si>
    <t>dif 2221</t>
  </si>
  <si>
    <t>año 2020: 0 (39,9%)</t>
  </si>
  <si>
    <t>año 2020: 0 (39,0%)</t>
  </si>
  <si>
    <t>año 2020: 0 (36,7%)</t>
  </si>
  <si>
    <t>año 2020: 0 (39,4%)</t>
  </si>
  <si>
    <t>año 2020: 0 (40,1%)</t>
  </si>
  <si>
    <t>año 2020: 0 (38,1%)</t>
  </si>
  <si>
    <t>año 2020: 1 (16,5%)</t>
  </si>
  <si>
    <t>acumulado diciembre 2021: 1 (3,4%)</t>
  </si>
  <si>
    <t>año 2020: 0 (42,1%)</t>
  </si>
  <si>
    <t>acumulado diciembre 2021: 0 (6,1%)</t>
  </si>
  <si>
    <t>año 2020: 0 (43,7%)</t>
  </si>
  <si>
    <t>año 2020: 0 (42,5%)</t>
  </si>
  <si>
    <t>acumulado diciembre 2021: 0 (1,5%)</t>
  </si>
  <si>
    <t>año 2020: 0 (43,1%)</t>
  </si>
  <si>
    <t>acumulado diciembre 2021: 0 (14,9%)</t>
  </si>
  <si>
    <t>año 2020: 0 (33,3%)</t>
  </si>
  <si>
    <t>acumulado diciembre 2021: 0 (24,0%)</t>
  </si>
  <si>
    <t>dif 22-21</t>
  </si>
  <si>
    <t>dif 22-19</t>
  </si>
  <si>
    <t>Viajeros nórdicos entrados en los establecimientos alojativos de Tenerife (hotel + apartamento)</t>
  </si>
  <si>
    <t>Nórdicos</t>
  </si>
  <si>
    <t>Evolución mensual de viajeros entrados en Tenerife según tipología y categoría del alojamiento</t>
  </si>
  <si>
    <t>Indicadores febrero y 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</si>
</sst>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8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23" fillId="0" borderId="0">
      <alignment vertical="center"/>
    </xf>
    <xf numFmtId="0" fontId="24" fillId="0" borderId="0"/>
  </cellStyleXfs>
  <cellXfs count="28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8" fillId="0" borderId="0" xfId="2" applyFont="1" applyFill="1" applyBorder="1" applyAlignment="1">
      <alignment horizontal="left" indent="1"/>
    </xf>
    <xf numFmtId="0" fontId="11" fillId="0" borderId="2" xfId="2" applyFont="1" applyFill="1" applyBorder="1" applyAlignment="1">
      <alignment horizontal="left" indent="1"/>
    </xf>
    <xf numFmtId="0" fontId="7" fillId="0" borderId="0" xfId="2"/>
    <xf numFmtId="0" fontId="6" fillId="0" borderId="0" xfId="0" applyFont="1" applyAlignment="1">
      <alignment vertical="center" readingOrder="1"/>
    </xf>
    <xf numFmtId="0" fontId="6" fillId="0" borderId="0" xfId="0" applyFont="1" applyAlignment="1">
      <alignment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/>
    </xf>
    <xf numFmtId="17" fontId="5" fillId="2" borderId="8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/>
    </xf>
    <xf numFmtId="17" fontId="5" fillId="2" borderId="9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0" fontId="13" fillId="3" borderId="0" xfId="0" applyFont="1" applyFill="1"/>
    <xf numFmtId="3" fontId="13" fillId="3" borderId="0" xfId="0" applyNumberFormat="1" applyFont="1" applyFill="1" applyAlignment="1">
      <alignment horizontal="right"/>
    </xf>
    <xf numFmtId="164" fontId="13" fillId="3" borderId="0" xfId="0" applyNumberFormat="1" applyFont="1" applyFill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3" fontId="14" fillId="0" borderId="12" xfId="0" applyNumberFormat="1" applyFont="1" applyBorder="1" applyAlignment="1">
      <alignment horizontal="right"/>
    </xf>
    <xf numFmtId="0" fontId="15" fillId="3" borderId="0" xfId="0" applyFont="1" applyFill="1"/>
    <xf numFmtId="3" fontId="15" fillId="3" borderId="0" xfId="0" applyNumberFormat="1" applyFont="1" applyFill="1" applyAlignment="1">
      <alignment horizontal="right"/>
    </xf>
    <xf numFmtId="164" fontId="15" fillId="3" borderId="0" xfId="0" applyNumberFormat="1" applyFont="1" applyFill="1" applyAlignment="1">
      <alignment horizontal="right"/>
    </xf>
    <xf numFmtId="3" fontId="15" fillId="3" borderId="12" xfId="0" applyNumberFormat="1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5" fillId="0" borderId="13" xfId="0" applyFont="1" applyBorder="1"/>
    <xf numFmtId="3" fontId="5" fillId="0" borderId="13" xfId="0" applyNumberFormat="1" applyFont="1" applyBorder="1"/>
    <xf numFmtId="3" fontId="5" fillId="0" borderId="14" xfId="0" applyNumberFormat="1" applyFont="1" applyBorder="1"/>
    <xf numFmtId="164" fontId="5" fillId="0" borderId="13" xfId="0" applyNumberFormat="1" applyFont="1" applyBorder="1"/>
    <xf numFmtId="164" fontId="5" fillId="0" borderId="0" xfId="0" applyNumberFormat="1" applyFont="1"/>
    <xf numFmtId="0" fontId="16" fillId="0" borderId="15" xfId="0" applyFont="1" applyBorder="1"/>
    <xf numFmtId="0" fontId="16" fillId="0" borderId="0" xfId="0" applyFont="1"/>
    <xf numFmtId="0" fontId="0" fillId="0" borderId="16" xfId="0" applyBorder="1"/>
    <xf numFmtId="17" fontId="5" fillId="2" borderId="17" xfId="0" applyNumberFormat="1" applyFont="1" applyFill="1" applyBorder="1" applyAlignment="1">
      <alignment horizontal="right" vertical="center" wrapText="1"/>
    </xf>
    <xf numFmtId="0" fontId="5" fillId="2" borderId="18" xfId="0" applyFont="1" applyFill="1" applyBorder="1" applyAlignment="1">
      <alignment horizontal="right" vertical="center" wrapText="1"/>
    </xf>
    <xf numFmtId="0" fontId="5" fillId="4" borderId="20" xfId="0" applyFont="1" applyFill="1" applyBorder="1"/>
    <xf numFmtId="3" fontId="5" fillId="4" borderId="20" xfId="0" applyNumberFormat="1" applyFont="1" applyFill="1" applyBorder="1"/>
    <xf numFmtId="164" fontId="5" fillId="4" borderId="20" xfId="1" applyNumberFormat="1" applyFont="1" applyFill="1" applyBorder="1" applyAlignment="1">
      <alignment horizontal="right"/>
    </xf>
    <xf numFmtId="164" fontId="5" fillId="4" borderId="20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22" xfId="0" applyFont="1" applyFill="1" applyBorder="1"/>
    <xf numFmtId="3" fontId="5" fillId="4" borderId="22" xfId="0" applyNumberFormat="1" applyFont="1" applyFill="1" applyBorder="1"/>
    <xf numFmtId="164" fontId="5" fillId="4" borderId="22" xfId="1" applyNumberFormat="1" applyFont="1" applyFill="1" applyBorder="1" applyAlignment="1">
      <alignment horizontal="right"/>
    </xf>
    <xf numFmtId="164" fontId="5" fillId="4" borderId="22" xfId="1" applyNumberFormat="1" applyFont="1" applyFill="1" applyBorder="1"/>
    <xf numFmtId="0" fontId="5" fillId="0" borderId="20" xfId="0" applyFont="1" applyBorder="1"/>
    <xf numFmtId="3" fontId="5" fillId="0" borderId="20" xfId="0" applyNumberFormat="1" applyFont="1" applyBorder="1"/>
    <xf numFmtId="164" fontId="5" fillId="0" borderId="20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22" xfId="0" applyFont="1" applyBorder="1"/>
    <xf numFmtId="3" fontId="5" fillId="0" borderId="22" xfId="0" applyNumberFormat="1" applyFont="1" applyBorder="1"/>
    <xf numFmtId="164" fontId="5" fillId="0" borderId="22" xfId="1" applyNumberFormat="1" applyFont="1" applyBorder="1" applyAlignment="1">
      <alignment horizontal="right"/>
    </xf>
    <xf numFmtId="164" fontId="5" fillId="0" borderId="22" xfId="1" applyNumberFormat="1" applyFont="1" applyBorder="1"/>
    <xf numFmtId="2" fontId="5" fillId="0" borderId="20" xfId="0" applyNumberFormat="1" applyFont="1" applyBorder="1"/>
    <xf numFmtId="164" fontId="5" fillId="0" borderId="20" xfId="1" applyNumberFormat="1" applyFont="1" applyFill="1" applyBorder="1" applyAlignment="1">
      <alignment horizontal="right"/>
    </xf>
    <xf numFmtId="4" fontId="5" fillId="0" borderId="20" xfId="0" applyNumberFormat="1" applyFont="1" applyBorder="1"/>
    <xf numFmtId="164" fontId="5" fillId="0" borderId="20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22" xfId="0" applyNumberFormat="1" applyFont="1" applyBorder="1"/>
    <xf numFmtId="164" fontId="5" fillId="0" borderId="22" xfId="1" applyNumberFormat="1" applyFont="1" applyFill="1" applyBorder="1" applyAlignment="1">
      <alignment horizontal="right"/>
    </xf>
    <xf numFmtId="4" fontId="5" fillId="0" borderId="22" xfId="0" applyNumberFormat="1" applyFont="1" applyBorder="1"/>
    <xf numFmtId="164" fontId="5" fillId="0" borderId="22" xfId="1" applyNumberFormat="1" applyFont="1" applyFill="1" applyBorder="1"/>
    <xf numFmtId="4" fontId="5" fillId="4" borderId="20" xfId="0" applyNumberFormat="1" applyFont="1" applyFill="1" applyBorder="1"/>
    <xf numFmtId="4" fontId="5" fillId="4" borderId="0" xfId="0" applyNumberFormat="1" applyFont="1" applyFill="1"/>
    <xf numFmtId="4" fontId="5" fillId="4" borderId="22" xfId="0" applyNumberFormat="1" applyFont="1" applyFill="1" applyBorder="1"/>
    <xf numFmtId="0" fontId="0" fillId="0" borderId="24" xfId="0" applyBorder="1"/>
    <xf numFmtId="0" fontId="16" fillId="0" borderId="0" xfId="0" applyFont="1" applyAlignment="1">
      <alignment horizontal="left"/>
    </xf>
    <xf numFmtId="0" fontId="18" fillId="0" borderId="0" xfId="0" applyFont="1"/>
    <xf numFmtId="164" fontId="19" fillId="4" borderId="20" xfId="1" applyNumberFormat="1" applyFont="1" applyFill="1" applyBorder="1"/>
    <xf numFmtId="164" fontId="19" fillId="4" borderId="20" xfId="1" applyNumberFormat="1" applyFont="1" applyFill="1" applyBorder="1" applyAlignment="1">
      <alignment horizontal="right"/>
    </xf>
    <xf numFmtId="164" fontId="19" fillId="4" borderId="0" xfId="1" applyNumberFormat="1" applyFont="1" applyFill="1"/>
    <xf numFmtId="164" fontId="19" fillId="4" borderId="0" xfId="1" applyNumberFormat="1" applyFont="1" applyFill="1" applyAlignment="1">
      <alignment horizontal="right"/>
    </xf>
    <xf numFmtId="164" fontId="19" fillId="4" borderId="22" xfId="1" applyNumberFormat="1" applyFont="1" applyFill="1" applyBorder="1"/>
    <xf numFmtId="164" fontId="19" fillId="4" borderId="22" xfId="1" applyNumberFormat="1" applyFont="1" applyFill="1" applyBorder="1" applyAlignment="1">
      <alignment horizontal="right"/>
    </xf>
    <xf numFmtId="0" fontId="20" fillId="0" borderId="0" xfId="0" applyFont="1"/>
    <xf numFmtId="0" fontId="6" fillId="0" borderId="16" xfId="0" applyFont="1" applyBorder="1" applyAlignment="1">
      <alignment vertical="center" readingOrder="1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5" fillId="0" borderId="20" xfId="1" applyNumberFormat="1" applyFont="1" applyBorder="1"/>
    <xf numFmtId="164" fontId="5" fillId="0" borderId="0" xfId="1" applyNumberFormat="1" applyFont="1" applyBorder="1"/>
    <xf numFmtId="0" fontId="6" fillId="0" borderId="3" xfId="0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21" fillId="0" borderId="0" xfId="0" applyFont="1" applyAlignment="1">
      <alignment vertical="center" readingOrder="1"/>
    </xf>
    <xf numFmtId="3" fontId="15" fillId="2" borderId="30" xfId="0" applyNumberFormat="1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3" fontId="15" fillId="2" borderId="32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13" fillId="0" borderId="35" xfId="3" applyNumberFormat="1" applyFont="1" applyBorder="1" applyAlignment="1" applyProtection="1">
      <alignment horizontal="center" vertical="center" wrapText="1"/>
      <protection hidden="1"/>
    </xf>
    <xf numFmtId="3" fontId="13" fillId="0" borderId="36" xfId="1" applyNumberFormat="1" applyFont="1" applyBorder="1" applyAlignment="1" applyProtection="1">
      <alignment vertical="center"/>
      <protection hidden="1"/>
    </xf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6" fillId="0" borderId="15" xfId="1" applyNumberFormat="1" applyFont="1" applyBorder="1"/>
    <xf numFmtId="3" fontId="16" fillId="0" borderId="15" xfId="0" applyNumberFormat="1" applyFont="1" applyBorder="1"/>
    <xf numFmtId="164" fontId="0" fillId="0" borderId="0" xfId="1" applyNumberFormat="1" applyFont="1"/>
    <xf numFmtId="3" fontId="21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0" fontId="6" fillId="0" borderId="0" xfId="0" applyFont="1" applyAlignment="1">
      <alignment horizontal="left" vertical="center" wrapText="1" readingOrder="1"/>
    </xf>
    <xf numFmtId="0" fontId="14" fillId="5" borderId="0" xfId="0" applyFont="1" applyFill="1"/>
    <xf numFmtId="0" fontId="6" fillId="0" borderId="16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vertical="center" wrapText="1" readingOrder="1"/>
    </xf>
    <xf numFmtId="0" fontId="0" fillId="2" borderId="19" xfId="0" applyFill="1" applyBorder="1"/>
    <xf numFmtId="0" fontId="26" fillId="2" borderId="23" xfId="0" applyFont="1" applyFill="1" applyBorder="1" applyAlignment="1">
      <alignment horizontal="center" vertical="center" wrapText="1"/>
    </xf>
    <xf numFmtId="3" fontId="5" fillId="2" borderId="42" xfId="0" applyNumberFormat="1" applyFont="1" applyFill="1" applyBorder="1" applyAlignment="1">
      <alignment horizontal="right" vertical="center" wrapText="1"/>
    </xf>
    <xf numFmtId="164" fontId="5" fillId="2" borderId="43" xfId="0" applyNumberFormat="1" applyFont="1" applyFill="1" applyBorder="1" applyAlignment="1">
      <alignment horizontal="right" vertical="center" wrapText="1"/>
    </xf>
    <xf numFmtId="0" fontId="5" fillId="2" borderId="44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1" fillId="0" borderId="21" xfId="0" applyFont="1" applyBorder="1"/>
    <xf numFmtId="3" fontId="11" fillId="0" borderId="45" xfId="0" applyNumberFormat="1" applyFont="1" applyBorder="1" applyAlignment="1">
      <alignment horizontal="right"/>
    </xf>
    <xf numFmtId="164" fontId="11" fillId="0" borderId="46" xfId="0" applyNumberFormat="1" applyFont="1" applyBorder="1" applyAlignment="1">
      <alignment horizontal="right"/>
    </xf>
    <xf numFmtId="164" fontId="11" fillId="0" borderId="47" xfId="0" applyNumberFormat="1" applyFont="1" applyBorder="1" applyAlignment="1">
      <alignment horizontal="right"/>
    </xf>
    <xf numFmtId="0" fontId="25" fillId="0" borderId="21" xfId="0" applyFont="1" applyBorder="1"/>
    <xf numFmtId="3" fontId="25" fillId="0" borderId="48" xfId="0" applyNumberFormat="1" applyFont="1" applyBorder="1" applyAlignment="1">
      <alignment horizontal="right"/>
    </xf>
    <xf numFmtId="164" fontId="25" fillId="0" borderId="49" xfId="0" applyNumberFormat="1" applyFont="1" applyBorder="1" applyAlignment="1">
      <alignment horizontal="right"/>
    </xf>
    <xf numFmtId="164" fontId="25" fillId="0" borderId="49" xfId="1" applyNumberFormat="1" applyFont="1" applyBorder="1" applyAlignment="1">
      <alignment horizontal="right"/>
    </xf>
    <xf numFmtId="164" fontId="25" fillId="0" borderId="50" xfId="0" applyNumberFormat="1" applyFont="1" applyBorder="1" applyAlignment="1">
      <alignment horizontal="right"/>
    </xf>
    <xf numFmtId="0" fontId="5" fillId="0" borderId="21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2" fillId="0" borderId="21" xfId="0" applyFont="1" applyBorder="1"/>
    <xf numFmtId="0" fontId="2" fillId="0" borderId="23" xfId="0" applyFont="1" applyBorder="1"/>
    <xf numFmtId="0" fontId="5" fillId="0" borderId="23" xfId="0" applyFont="1" applyBorder="1"/>
    <xf numFmtId="3" fontId="5" fillId="0" borderId="51" xfId="0" applyNumberFormat="1" applyFont="1" applyBorder="1" applyAlignment="1">
      <alignment horizontal="right"/>
    </xf>
    <xf numFmtId="164" fontId="5" fillId="0" borderId="52" xfId="0" applyNumberFormat="1" applyFont="1" applyBorder="1" applyAlignment="1">
      <alignment horizontal="right"/>
    </xf>
    <xf numFmtId="164" fontId="5" fillId="0" borderId="52" xfId="1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164" fontId="18" fillId="0" borderId="0" xfId="1" applyNumberFormat="1" applyFont="1"/>
    <xf numFmtId="0" fontId="0" fillId="2" borderId="21" xfId="0" applyFill="1" applyBorder="1"/>
    <xf numFmtId="1" fontId="5" fillId="2" borderId="42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8" fillId="4" borderId="24" xfId="0" applyFont="1" applyFill="1" applyBorder="1"/>
    <xf numFmtId="3" fontId="13" fillId="4" borderId="24" xfId="0" applyNumberFormat="1" applyFont="1" applyFill="1" applyBorder="1" applyAlignment="1">
      <alignment horizontal="right" vertical="center" wrapText="1"/>
    </xf>
    <xf numFmtId="164" fontId="13" fillId="4" borderId="24" xfId="1" applyNumberFormat="1" applyFont="1" applyFill="1" applyBorder="1" applyAlignment="1">
      <alignment horizontal="right" vertical="center" wrapText="1"/>
    </xf>
    <xf numFmtId="0" fontId="14" fillId="0" borderId="24" xfId="0" applyFont="1" applyBorder="1"/>
    <xf numFmtId="3" fontId="25" fillId="0" borderId="24" xfId="0" applyNumberFormat="1" applyFont="1" applyBorder="1" applyAlignment="1">
      <alignment horizontal="right" vertical="center" wrapText="1"/>
    </xf>
    <xf numFmtId="164" fontId="25" fillId="0" borderId="24" xfId="1" applyNumberFormat="1" applyFont="1" applyBorder="1" applyAlignment="1">
      <alignment horizontal="right" vertical="center" wrapText="1"/>
    </xf>
    <xf numFmtId="0" fontId="15" fillId="0" borderId="20" xfId="0" applyFont="1" applyBorder="1"/>
    <xf numFmtId="3" fontId="15" fillId="0" borderId="0" xfId="0" applyNumberFormat="1" applyFont="1"/>
    <xf numFmtId="164" fontId="15" fillId="4" borderId="20" xfId="1" applyNumberFormat="1" applyFont="1" applyFill="1" applyBorder="1"/>
    <xf numFmtId="3" fontId="15" fillId="4" borderId="20" xfId="0" applyNumberFormat="1" applyFont="1" applyFill="1" applyBorder="1"/>
    <xf numFmtId="164" fontId="15" fillId="0" borderId="20" xfId="1" applyNumberFormat="1" applyFont="1" applyBorder="1"/>
    <xf numFmtId="0" fontId="5" fillId="0" borderId="54" xfId="0" applyFont="1" applyBorder="1"/>
    <xf numFmtId="3" fontId="13" fillId="4" borderId="0" xfId="0" applyNumberFormat="1" applyFont="1" applyFill="1" applyAlignment="1">
      <alignment horizontal="right" vertical="center" wrapText="1"/>
    </xf>
    <xf numFmtId="3" fontId="25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2" borderId="19" xfId="0" applyNumberFormat="1" applyFont="1" applyFill="1" applyBorder="1" applyAlignment="1">
      <alignment horizontal="right" vertical="center" wrapText="1"/>
    </xf>
    <xf numFmtId="164" fontId="5" fillId="2" borderId="19" xfId="0" applyNumberFormat="1" applyFont="1" applyFill="1" applyBorder="1" applyAlignment="1">
      <alignment horizontal="right" vertical="center" wrapText="1"/>
    </xf>
    <xf numFmtId="3" fontId="13" fillId="4" borderId="55" xfId="0" applyNumberFormat="1" applyFont="1" applyFill="1" applyBorder="1" applyAlignment="1">
      <alignment horizontal="right" vertical="center" wrapText="1"/>
    </xf>
    <xf numFmtId="164" fontId="13" fillId="4" borderId="55" xfId="1" applyNumberFormat="1" applyFont="1" applyFill="1" applyBorder="1" applyAlignment="1">
      <alignment horizontal="right" vertical="center" wrapText="1"/>
    </xf>
    <xf numFmtId="3" fontId="5" fillId="0" borderId="21" xfId="0" applyNumberFormat="1" applyFont="1" applyBorder="1"/>
    <xf numFmtId="164" fontId="5" fillId="0" borderId="21" xfId="1" applyNumberFormat="1" applyFont="1" applyBorder="1"/>
    <xf numFmtId="164" fontId="5" fillId="4" borderId="21" xfId="1" applyNumberFormat="1" applyFont="1" applyFill="1" applyBorder="1"/>
    <xf numFmtId="3" fontId="5" fillId="4" borderId="21" xfId="0" applyNumberFormat="1" applyFont="1" applyFill="1" applyBorder="1"/>
    <xf numFmtId="164" fontId="15" fillId="0" borderId="21" xfId="1" applyNumberFormat="1" applyFont="1" applyBorder="1"/>
    <xf numFmtId="164" fontId="15" fillId="4" borderId="21" xfId="1" applyNumberFormat="1" applyFont="1" applyFill="1" applyBorder="1"/>
    <xf numFmtId="3" fontId="15" fillId="4" borderId="21" xfId="0" applyNumberFormat="1" applyFont="1" applyFill="1" applyBorder="1"/>
    <xf numFmtId="0" fontId="27" fillId="0" borderId="0" xfId="0" applyFont="1" applyAlignment="1">
      <alignment horizontal="left" indent="1"/>
    </xf>
    <xf numFmtId="3" fontId="27" fillId="0" borderId="21" xfId="0" applyNumberFormat="1" applyFont="1" applyBorder="1"/>
    <xf numFmtId="164" fontId="27" fillId="0" borderId="21" xfId="1" applyNumberFormat="1" applyFont="1" applyBorder="1"/>
    <xf numFmtId="164" fontId="27" fillId="4" borderId="21" xfId="1" applyNumberFormat="1" applyFont="1" applyFill="1" applyBorder="1"/>
    <xf numFmtId="3" fontId="27" fillId="4" borderId="21" xfId="0" applyNumberFormat="1" applyFont="1" applyFill="1" applyBorder="1"/>
    <xf numFmtId="0" fontId="5" fillId="0" borderId="0" xfId="0" applyFont="1" applyAlignment="1">
      <alignment horizontal="left" indent="2"/>
    </xf>
    <xf numFmtId="2" fontId="6" fillId="0" borderId="3" xfId="0" applyNumberFormat="1" applyFont="1" applyBorder="1" applyAlignment="1">
      <alignment vertical="center" readingOrder="1"/>
    </xf>
    <xf numFmtId="2" fontId="0" fillId="0" borderId="0" xfId="0" applyNumberFormat="1"/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13" fillId="0" borderId="36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6" fillId="0" borderId="15" xfId="0" applyNumberFormat="1" applyFont="1" applyBorder="1"/>
    <xf numFmtId="2" fontId="0" fillId="0" borderId="0" xfId="1" applyNumberFormat="1" applyFont="1"/>
    <xf numFmtId="2" fontId="15" fillId="2" borderId="30" xfId="0" applyNumberFormat="1" applyFont="1" applyFill="1" applyBorder="1" applyAlignment="1">
      <alignment horizontal="center" vertical="center" wrapText="1"/>
    </xf>
    <xf numFmtId="2" fontId="5" fillId="2" borderId="31" xfId="0" applyNumberFormat="1" applyFont="1" applyFill="1" applyBorder="1" applyAlignment="1">
      <alignment horizontal="center" vertical="center" wrapText="1"/>
    </xf>
    <xf numFmtId="2" fontId="15" fillId="2" borderId="32" xfId="0" applyNumberFormat="1" applyFont="1" applyFill="1" applyBorder="1" applyAlignment="1">
      <alignment horizontal="center" vertical="center" wrapText="1"/>
    </xf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13" fillId="0" borderId="36" xfId="1" applyNumberFormat="1" applyFont="1" applyBorder="1" applyAlignment="1" applyProtection="1">
      <alignment vertical="center"/>
      <protection hidden="1"/>
    </xf>
    <xf numFmtId="164" fontId="16" fillId="0" borderId="15" xfId="0" applyNumberFormat="1" applyFont="1" applyBorder="1"/>
    <xf numFmtId="164" fontId="0" fillId="0" borderId="0" xfId="0" applyNumberFormat="1"/>
    <xf numFmtId="0" fontId="28" fillId="0" borderId="0" xfId="0" applyFont="1" applyAlignment="1">
      <alignment wrapText="1"/>
    </xf>
    <xf numFmtId="165" fontId="0" fillId="0" borderId="0" xfId="0" applyNumberFormat="1"/>
    <xf numFmtId="17" fontId="5" fillId="2" borderId="56" xfId="0" applyNumberFormat="1" applyFont="1" applyFill="1" applyBorder="1" applyAlignment="1">
      <alignment horizontal="right" vertical="center" wrapText="1"/>
    </xf>
    <xf numFmtId="17" fontId="5" fillId="2" borderId="57" xfId="0" applyNumberFormat="1" applyFont="1" applyFill="1" applyBorder="1" applyAlignment="1">
      <alignment horizontal="right" vertical="center" wrapText="1"/>
    </xf>
    <xf numFmtId="0" fontId="5" fillId="2" borderId="58" xfId="0" applyFont="1" applyFill="1" applyBorder="1" applyAlignment="1">
      <alignment horizontal="right" vertical="center" wrapText="1"/>
    </xf>
    <xf numFmtId="17" fontId="5" fillId="2" borderId="59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Alignment="1">
      <alignment horizontal="right" vertical="center"/>
    </xf>
    <xf numFmtId="165" fontId="14" fillId="5" borderId="60" xfId="1" applyNumberFormat="1" applyFont="1" applyFill="1" applyBorder="1" applyAlignment="1">
      <alignment horizontal="right"/>
    </xf>
    <xf numFmtId="165" fontId="14" fillId="5" borderId="0" xfId="0" applyNumberFormat="1" applyFont="1" applyFill="1" applyAlignment="1">
      <alignment horizontal="right"/>
    </xf>
    <xf numFmtId="165" fontId="14" fillId="5" borderId="0" xfId="1" applyNumberFormat="1" applyFont="1" applyFill="1" applyBorder="1" applyAlignment="1">
      <alignment horizontal="right"/>
    </xf>
    <xf numFmtId="164" fontId="14" fillId="5" borderId="0" xfId="0" applyNumberFormat="1" applyFont="1" applyFill="1" applyAlignment="1">
      <alignment horizontal="right"/>
    </xf>
    <xf numFmtId="165" fontId="14" fillId="5" borderId="10" xfId="1" applyNumberFormat="1" applyFont="1" applyFill="1" applyBorder="1" applyAlignment="1">
      <alignment horizontal="right"/>
    </xf>
    <xf numFmtId="164" fontId="14" fillId="5" borderId="0" xfId="1" applyNumberFormat="1" applyFont="1" applyFill="1" applyBorder="1" applyAlignment="1">
      <alignment horizontal="right"/>
    </xf>
    <xf numFmtId="3" fontId="14" fillId="5" borderId="60" xfId="0" applyNumberFormat="1" applyFont="1" applyFill="1" applyBorder="1" applyAlignment="1">
      <alignment horizontal="right"/>
    </xf>
    <xf numFmtId="3" fontId="14" fillId="5" borderId="0" xfId="0" applyNumberFormat="1" applyFont="1" applyFill="1" applyAlignment="1">
      <alignment horizontal="right"/>
    </xf>
    <xf numFmtId="164" fontId="14" fillId="5" borderId="10" xfId="0" applyNumberFormat="1" applyFont="1" applyFill="1" applyBorder="1" applyAlignment="1">
      <alignment horizontal="right"/>
    </xf>
    <xf numFmtId="166" fontId="14" fillId="5" borderId="60" xfId="1" applyNumberFormat="1" applyFont="1" applyFill="1" applyBorder="1" applyAlignment="1">
      <alignment horizontal="right"/>
    </xf>
    <xf numFmtId="166" fontId="14" fillId="5" borderId="10" xfId="1" applyNumberFormat="1" applyFont="1" applyFill="1" applyBorder="1" applyAlignment="1">
      <alignment horizontal="right"/>
    </xf>
    <xf numFmtId="165" fontId="14" fillId="0" borderId="61" xfId="1" applyNumberFormat="1" applyFont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3" fontId="14" fillId="0" borderId="61" xfId="0" applyNumberFormat="1" applyFont="1" applyBorder="1" applyAlignment="1">
      <alignment horizontal="right"/>
    </xf>
    <xf numFmtId="166" fontId="14" fillId="0" borderId="61" xfId="1" applyNumberFormat="1" applyFont="1" applyBorder="1" applyAlignment="1">
      <alignment horizontal="right"/>
    </xf>
    <xf numFmtId="166" fontId="14" fillId="0" borderId="0" xfId="1" applyNumberFormat="1" applyFont="1" applyBorder="1" applyAlignment="1">
      <alignment horizontal="right"/>
    </xf>
    <xf numFmtId="165" fontId="5" fillId="0" borderId="61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61" xfId="0" applyNumberFormat="1" applyFont="1" applyBorder="1" applyAlignment="1">
      <alignment horizontal="right"/>
    </xf>
    <xf numFmtId="166" fontId="5" fillId="0" borderId="61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0" fontId="5" fillId="0" borderId="0" xfId="0" applyFont="1" applyAlignment="1">
      <alignment wrapText="1"/>
    </xf>
    <xf numFmtId="0" fontId="29" fillId="0" borderId="0" xfId="0" applyFont="1"/>
    <xf numFmtId="0" fontId="6" fillId="2" borderId="4" xfId="0" applyFont="1" applyFill="1" applyBorder="1" applyAlignment="1">
      <alignment horizontal="center" vertical="center" wrapText="1" readingOrder="1"/>
    </xf>
    <xf numFmtId="0" fontId="5" fillId="0" borderId="24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6" fillId="0" borderId="16" xfId="0" applyFont="1" applyBorder="1" applyAlignment="1">
      <alignment horizontal="left" vertical="center" wrapText="1" readingOrder="1"/>
    </xf>
    <xf numFmtId="0" fontId="17" fillId="4" borderId="19" xfId="0" applyFont="1" applyFill="1" applyBorder="1" applyAlignment="1">
      <alignment horizontal="center" vertical="center" textRotation="90"/>
    </xf>
    <xf numFmtId="0" fontId="17" fillId="4" borderId="21" xfId="0" applyFont="1" applyFill="1" applyBorder="1" applyAlignment="1">
      <alignment horizontal="center" vertical="center" textRotation="90"/>
    </xf>
    <xf numFmtId="0" fontId="17" fillId="4" borderId="23" xfId="0" applyFont="1" applyFill="1" applyBorder="1" applyAlignment="1">
      <alignment horizontal="center" vertical="center" textRotation="90"/>
    </xf>
    <xf numFmtId="0" fontId="5" fillId="4" borderId="20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2" xfId="0" applyFont="1" applyFill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3" fontId="22" fillId="2" borderId="25" xfId="0" applyNumberFormat="1" applyFont="1" applyFill="1" applyBorder="1" applyAlignment="1">
      <alignment horizontal="center" vertical="center" readingOrder="1"/>
    </xf>
    <xf numFmtId="3" fontId="22" fillId="2" borderId="26" xfId="0" applyNumberFormat="1" applyFont="1" applyFill="1" applyBorder="1" applyAlignment="1">
      <alignment horizontal="center" vertical="center" readingOrder="1"/>
    </xf>
    <xf numFmtId="3" fontId="22" fillId="2" borderId="27" xfId="0" applyNumberFormat="1" applyFont="1" applyFill="1" applyBorder="1" applyAlignment="1">
      <alignment horizontal="center" vertical="center" readingOrder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0" fillId="2" borderId="41" xfId="0" applyFont="1" applyFill="1" applyBorder="1" applyAlignment="1">
      <alignment horizontal="center"/>
    </xf>
    <xf numFmtId="0" fontId="10" fillId="2" borderId="39" xfId="0" applyFont="1" applyFill="1" applyBorder="1" applyAlignment="1">
      <alignment horizontal="center"/>
    </xf>
    <xf numFmtId="0" fontId="10" fillId="2" borderId="40" xfId="0" applyFont="1" applyFill="1" applyBorder="1" applyAlignment="1">
      <alignment horizontal="center"/>
    </xf>
    <xf numFmtId="0" fontId="6" fillId="0" borderId="16" xfId="0" applyFont="1" applyBorder="1" applyAlignment="1">
      <alignment horizontal="center" vertical="center" wrapText="1" readingOrder="1"/>
    </xf>
    <xf numFmtId="0" fontId="10" fillId="2" borderId="38" xfId="0" applyFont="1" applyFill="1" applyBorder="1" applyAlignment="1">
      <alignment horizontal="center"/>
    </xf>
    <xf numFmtId="2" fontId="22" fillId="2" borderId="25" xfId="0" applyNumberFormat="1" applyFont="1" applyFill="1" applyBorder="1" applyAlignment="1">
      <alignment horizontal="center" vertical="center" readingOrder="1"/>
    </xf>
    <xf numFmtId="2" fontId="22" fillId="2" borderId="26" xfId="0" applyNumberFormat="1" applyFont="1" applyFill="1" applyBorder="1" applyAlignment="1">
      <alignment horizontal="center" vertical="center" readingOrder="1"/>
    </xf>
    <xf numFmtId="2" fontId="22" fillId="2" borderId="27" xfId="0" applyNumberFormat="1" applyFont="1" applyFill="1" applyBorder="1" applyAlignment="1">
      <alignment horizontal="center" vertical="center" readingOrder="1"/>
    </xf>
    <xf numFmtId="1" fontId="15" fillId="2" borderId="25" xfId="0" applyNumberFormat="1" applyFont="1" applyFill="1" applyBorder="1" applyAlignment="1">
      <alignment horizontal="center" vertical="center" wrapText="1"/>
    </xf>
    <xf numFmtId="1" fontId="15" fillId="2" borderId="28" xfId="0" applyNumberFormat="1" applyFont="1" applyFill="1" applyBorder="1" applyAlignment="1">
      <alignment horizontal="center" vertical="center" wrapText="1"/>
    </xf>
    <xf numFmtId="1" fontId="15" fillId="2" borderId="29" xfId="0" applyNumberFormat="1" applyFont="1" applyFill="1" applyBorder="1" applyAlignment="1">
      <alignment horizontal="center" vertical="center" wrapText="1"/>
    </xf>
    <xf numFmtId="1" fontId="15" fillId="2" borderId="26" xfId="0" applyNumberFormat="1" applyFont="1" applyFill="1" applyBorder="1" applyAlignment="1">
      <alignment horizontal="center" vertical="center" wrapText="1"/>
    </xf>
    <xf numFmtId="1" fontId="15" fillId="2" borderId="2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</cellXfs>
  <cellStyles count="5">
    <cellStyle name="Hipervínculo" xfId="2" builtinId="8"/>
    <cellStyle name="Normal" xfId="0" builtinId="0"/>
    <cellStyle name="Normal 10" xfId="4" xr:uid="{6090FFD0-ABEE-44B8-8A05-121A8D1307F2}"/>
    <cellStyle name="Normal 2 2" xfId="3" xr:uid="{F0184B19-3A05-4DCE-A33A-111ED5873B39}"/>
    <cellStyle name="Porcentaje" xfId="1" builtinId="5"/>
  </cellStyles>
  <dxfs count="0"/>
  <tableStyles count="1" defaultTableStyle="TableStyleMedium2" defaultPivotStyle="PivotStyleLight16">
    <tableStyle name="Invisible" pivot="0" table="0" count="0" xr9:uid="{9F22F3B9-FA02-43E5-B805-D66FA7BEAF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09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10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11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12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13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14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15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16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1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1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6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2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2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2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2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2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2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2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2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2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2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17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3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3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3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3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3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3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3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3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3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3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8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4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4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4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4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4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4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4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147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38.xml"/></Relationships>
</file>

<file path=xl/charts/_rels/chart1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19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40.xml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41.xml"/></Relationships>
</file>

<file path=xl/charts/_rels/chart1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42.xml"/></Relationships>
</file>

<file path=xl/charts/_rels/chart1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43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44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45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46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9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0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3.xml"/><Relationship Id="rId1" Type="http://schemas.openxmlformats.org/officeDocument/2006/relationships/themeOverride" Target="../theme/themeOverride148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4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6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7.xml"/><Relationship Id="rId1" Type="http://schemas.openxmlformats.org/officeDocument/2006/relationships/themeOverride" Target="../theme/themeOverride149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8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180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44.xml"/><Relationship Id="rId1" Type="http://schemas.microsoft.com/office/2011/relationships/chartStyle" Target="style144.xml"/><Relationship Id="rId4" Type="http://schemas.openxmlformats.org/officeDocument/2006/relationships/chartUserShapes" Target="../drawings/drawing181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45.xml"/><Relationship Id="rId1" Type="http://schemas.microsoft.com/office/2011/relationships/chartStyle" Target="style145.xml"/><Relationship Id="rId4" Type="http://schemas.openxmlformats.org/officeDocument/2006/relationships/chartUserShapes" Target="../drawings/drawing182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18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1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184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185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186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187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188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189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190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191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192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193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2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194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195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96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97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98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99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00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01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02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0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3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04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05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06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07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08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09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11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12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13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1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4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15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16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17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18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19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20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21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22.xml"/></Relationships>
</file>

<file path=xl/charts/_rels/chart1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4.xml"/><Relationship Id="rId1" Type="http://schemas.openxmlformats.org/officeDocument/2006/relationships/themeOverride" Target="../theme/themeOverride192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2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5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27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28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29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30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31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32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33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34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35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6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37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39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40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41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42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43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44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45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46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4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7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48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49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50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5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10.xml"/><Relationship Id="rId1" Type="http://schemas.microsoft.com/office/2011/relationships/chartStyle" Target="style210.xml"/><Relationship Id="rId4" Type="http://schemas.openxmlformats.org/officeDocument/2006/relationships/chartUserShapes" Target="../drawings/drawing25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11.xml"/><Relationship Id="rId1" Type="http://schemas.microsoft.com/office/2011/relationships/chartStyle" Target="style211.xml"/><Relationship Id="rId4" Type="http://schemas.openxmlformats.org/officeDocument/2006/relationships/chartUserShapes" Target="../drawings/drawing25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12.xml"/><Relationship Id="rId1" Type="http://schemas.microsoft.com/office/2011/relationships/chartStyle" Target="style212.xml"/><Relationship Id="rId4" Type="http://schemas.openxmlformats.org/officeDocument/2006/relationships/chartUserShapes" Target="../drawings/drawing25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13.xml"/><Relationship Id="rId1" Type="http://schemas.microsoft.com/office/2011/relationships/chartStyle" Target="style213.xml"/><Relationship Id="rId4" Type="http://schemas.openxmlformats.org/officeDocument/2006/relationships/chartUserShapes" Target="../drawings/drawing25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14.xml"/><Relationship Id="rId1" Type="http://schemas.microsoft.com/office/2011/relationships/chartStyle" Target="style214.xml"/><Relationship Id="rId4" Type="http://schemas.openxmlformats.org/officeDocument/2006/relationships/chartUserShapes" Target="../drawings/drawing25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15.xml"/><Relationship Id="rId1" Type="http://schemas.microsoft.com/office/2011/relationships/chartStyle" Target="style215.xml"/><Relationship Id="rId4" Type="http://schemas.openxmlformats.org/officeDocument/2006/relationships/chartUserShapes" Target="../drawings/drawing25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28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16.xml"/><Relationship Id="rId1" Type="http://schemas.microsoft.com/office/2011/relationships/chartStyle" Target="style216.xml"/><Relationship Id="rId4" Type="http://schemas.openxmlformats.org/officeDocument/2006/relationships/chartUserShapes" Target="../drawings/drawing26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17.xml"/><Relationship Id="rId1" Type="http://schemas.microsoft.com/office/2011/relationships/chartStyle" Target="style217.xml"/><Relationship Id="rId4" Type="http://schemas.openxmlformats.org/officeDocument/2006/relationships/chartUserShapes" Target="../drawings/drawing26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18.xml"/><Relationship Id="rId1" Type="http://schemas.microsoft.com/office/2011/relationships/chartStyle" Target="style218.xml"/><Relationship Id="rId4" Type="http://schemas.openxmlformats.org/officeDocument/2006/relationships/chartUserShapes" Target="../drawings/drawing26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19.xml"/><Relationship Id="rId1" Type="http://schemas.microsoft.com/office/2011/relationships/chartStyle" Target="style219.xml"/><Relationship Id="rId4" Type="http://schemas.openxmlformats.org/officeDocument/2006/relationships/chartUserShapes" Target="../drawings/drawing26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20.xml"/><Relationship Id="rId1" Type="http://schemas.microsoft.com/office/2011/relationships/chartStyle" Target="style220.xml"/><Relationship Id="rId4" Type="http://schemas.openxmlformats.org/officeDocument/2006/relationships/chartUserShapes" Target="../drawings/drawing26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21.xml"/><Relationship Id="rId1" Type="http://schemas.microsoft.com/office/2011/relationships/chartStyle" Target="style221.xml"/><Relationship Id="rId4" Type="http://schemas.openxmlformats.org/officeDocument/2006/relationships/chartUserShapes" Target="../drawings/drawing266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0.xml"/><Relationship Id="rId2" Type="http://schemas.microsoft.com/office/2011/relationships/chartColorStyle" Target="colors222.xml"/><Relationship Id="rId1" Type="http://schemas.microsoft.com/office/2011/relationships/chartStyle" Target="style222.xml"/><Relationship Id="rId4" Type="http://schemas.openxmlformats.org/officeDocument/2006/relationships/chartUserShapes" Target="../drawings/drawing268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2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3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3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3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3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5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5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6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6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6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6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6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6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6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6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1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6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6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7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7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7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7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7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7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7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7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7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7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8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81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82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8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84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85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8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8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3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8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9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9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9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9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9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9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96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9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9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4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99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00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0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02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03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04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05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06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07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0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4-4BEB-BBFB-B4C8A21521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4-4BEB-BBFB-B4C8A21521E8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4-4BEB-BBFB-B4C8A21521E8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4-4BEB-BBFB-B4C8A21521E8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4-4BEB-BBFB-B4C8A21521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4-4BEB-BBFB-B4C8A21521E8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4-4BEB-BBFB-B4C8A21521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4-4BEB-BBFB-B4C8A21521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12">
                  <c:v>814759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4-4BEB-BBFB-B4C8A215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4-4BEB-BBFB-B4C8A21521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4-4BEB-BBFB-B4C8A21521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4-4BEB-BBFB-B4C8A21521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4-4BEB-BBFB-B4C8A21521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4-4BEB-BBFB-B4C8A21521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4-4BEB-BBFB-B4C8A21521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4-4BEB-BBFB-B4C8A21521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4-4BEB-BBFB-B4C8A21521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4-4BEB-BBFB-B4C8A21521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4-4BEB-BBFB-B4C8A21521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4-4BEB-BBFB-B4C8A21521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4-4BEB-BBFB-B4C8A21521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4-4BEB-BBFB-B4C8A21521E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12">
                  <c:v>0.30822773428217265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4-4BEB-BBFB-B4C8A21521E8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12">
                  <c:v>0.10441353882856874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4-4BEB-BBFB-B4C8A215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D-4B27-836B-B7BAEA10E1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TF'!$C$686:$C$698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D-4B27-836B-B7BAEA10E111}"/>
            </c:ext>
          </c:extLst>
        </c:ser>
        <c:ser>
          <c:idx val="5"/>
          <c:order val="1"/>
          <c:tx>
            <c:strRef>
              <c:f>'Viajeros entr evol mensu TF'!$G$684:$H$684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ED-4B27-836B-B7BAEA10E111}"/>
              </c:ext>
            </c:extLst>
          </c:dPt>
          <c:val>
            <c:numRef>
              <c:f>'Viajeros entr evol mensu TF'!$G$686:$G$698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ED-4B27-836B-B7BAEA10E111}"/>
            </c:ext>
          </c:extLst>
        </c:ser>
        <c:ser>
          <c:idx val="0"/>
          <c:order val="2"/>
          <c:tx>
            <c:strRef>
              <c:f>'Viajeros entr evol mensu TF'!$I$684:$J$684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D-4B27-836B-B7BAEA10E1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TF'!$I$686:$I$698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ED-4B27-836B-B7BAEA10E111}"/>
            </c:ext>
          </c:extLst>
        </c:ser>
        <c:ser>
          <c:idx val="1"/>
          <c:order val="3"/>
          <c:tx>
            <c:strRef>
              <c:f>'Viajeros entr evol mensu TF'!$K$684:$L$684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ED-4B27-836B-B7BAEA10E1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ED-4B27-836B-B7BAEA10E1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TF'!$K$686:$K$698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12">
                  <c:v>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ED-4B27-836B-B7BAEA10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TF'!$L$685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D-4B27-836B-B7BAEA10E1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D-4B27-836B-B7BAEA10E1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D-4B27-836B-B7BAEA10E1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D-4B27-836B-B7BAEA10E1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D-4B27-836B-B7BAEA10E1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D-4B27-836B-B7BAEA10E1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D-4B27-836B-B7BAEA10E1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D-4B27-836B-B7BAEA10E1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D-4B27-836B-B7BAEA10E1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D-4B27-836B-B7BAEA10E1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ED-4B27-836B-B7BAEA10E1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ED-4B27-836B-B7BAEA10E1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ED-4B27-836B-B7BAEA10E11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TF'!$L$686:$L$698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12">
                  <c:v>0.96972245584524819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ED-4B27-836B-B7BAEA10E111}"/>
            </c:ext>
          </c:extLst>
        </c:ser>
        <c:ser>
          <c:idx val="4"/>
          <c:order val="5"/>
          <c:tx>
            <c:strRef>
              <c:f>'Viajeros entr evol mensu TF'!$M$685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TF'!$M$686:$M$698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12">
                  <c:v>0.75037369207772797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ED-4B27-836B-B7BAEA10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1-4866-95D9-8ED0604E0E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1-4866-95D9-8ED0604E0E81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1-4866-95D9-8ED0604E0E81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1-4866-95D9-8ED0604E0E81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1-4866-95D9-8ED0604E0E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71-4866-95D9-8ED0604E0E81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71-4866-95D9-8ED0604E0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71-4866-95D9-8ED0604E0E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12">
                  <c:v>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71-4866-95D9-8ED0604E0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71-4866-95D9-8ED0604E0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71-4866-95D9-8ED0604E0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1-4866-95D9-8ED0604E0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1-4866-95D9-8ED0604E0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1-4866-95D9-8ED0604E0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1-4866-95D9-8ED0604E0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1-4866-95D9-8ED0604E0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1-4866-95D9-8ED0604E0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1-4866-95D9-8ED0604E0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71-4866-95D9-8ED0604E0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71-4866-95D9-8ED0604E0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71-4866-95D9-8ED0604E0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71-4866-95D9-8ED0604E0E81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12">
                  <c:v>0.179565383149066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71-4866-95D9-8ED0604E0E81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12">
                  <c:v>-3.2822757111597323E-2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71-4866-95D9-8ED0604E0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C-4281-AE06-9D7C7C384B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C-4281-AE06-9D7C7C384BBA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C-4281-AE06-9D7C7C384BBA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C-4281-AE06-9D7C7C384BBA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C-4281-AE06-9D7C7C384B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C-4281-AE06-9D7C7C384BBA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2C-4281-AE06-9D7C7C384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2C-4281-AE06-9D7C7C384B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12">
                  <c:v>2040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C-4281-AE06-9D7C7C38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C-4281-AE06-9D7C7C384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C-4281-AE06-9D7C7C384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C-4281-AE06-9D7C7C384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C-4281-AE06-9D7C7C384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C-4281-AE06-9D7C7C384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C-4281-AE06-9D7C7C384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C-4281-AE06-9D7C7C384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C-4281-AE06-9D7C7C384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C-4281-AE06-9D7C7C384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C-4281-AE06-9D7C7C384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C-4281-AE06-9D7C7C384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C-4281-AE06-9D7C7C384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C-4281-AE06-9D7C7C384BBA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12">
                  <c:v>0.2230215827338129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2C-4281-AE06-9D7C7C384BBA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12">
                  <c:v>-9.0503789567543458E-2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2C-4281-AE06-9D7C7C38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D-455F-B071-2179455C453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D-455F-B071-2179455C453F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D-455F-B071-2179455C453F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D-455F-B071-2179455C453F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D-455F-B071-2179455C453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D-455F-B071-2179455C453F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7D-455F-B071-2179455C45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7D-455F-B071-2179455C453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7D-455F-B071-2179455C4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7D-455F-B071-2179455C45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7D-455F-B071-2179455C45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7D-455F-B071-2179455C45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7D-455F-B071-2179455C45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7D-455F-B071-2179455C45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7D-455F-B071-2179455C45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7D-455F-B071-2179455C45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7D-455F-B071-2179455C45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7D-455F-B071-2179455C45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7D-455F-B071-2179455C45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7D-455F-B071-2179455C45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7D-455F-B071-2179455C45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7D-455F-B071-2179455C453F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12">
                  <c:v>0.70588235294117641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7D-455F-B071-2179455C453F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12">
                  <c:v>0.85897435897435903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7D-455F-B071-2179455C4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0-4B17-BC7D-202A807727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0-4B17-BC7D-202A80772700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0-4B17-BC7D-202A80772700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0-4B17-BC7D-202A80772700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0-4B17-BC7D-202A807727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0-4B17-BC7D-202A80772700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90-4B17-BC7D-202A807727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90-4B17-BC7D-202A807727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12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90-4B17-BC7D-202A8077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90-4B17-BC7D-202A807727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90-4B17-BC7D-202A807727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90-4B17-BC7D-202A807727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90-4B17-BC7D-202A807727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90-4B17-BC7D-202A807727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90-4B17-BC7D-202A807727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90-4B17-BC7D-202A807727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0-4B17-BC7D-202A807727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0-4B17-BC7D-202A807727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0-4B17-BC7D-202A807727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90-4B17-BC7D-202A807727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90-4B17-BC7D-202A807727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90-4B17-BC7D-202A80772700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12">
                  <c:v>0.22963927110449989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90-4B17-BC7D-202A80772700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12">
                  <c:v>9.9600931160625183E-2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90-4B17-BC7D-202A8077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1-4510-80BC-C2A3E6AA99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1-4510-80BC-C2A3E6AA99EE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1-4510-80BC-C2A3E6AA99EE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1-4510-80BC-C2A3E6AA99EE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1-4510-80BC-C2A3E6AA99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71-4510-80BC-C2A3E6AA99EE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71-4510-80BC-C2A3E6AA99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71-4510-80BC-C2A3E6AA99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12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71-4510-80BC-C2A3E6AA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71-4510-80BC-C2A3E6AA99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1-4510-80BC-C2A3E6AA99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1-4510-80BC-C2A3E6AA99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1-4510-80BC-C2A3E6AA99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1-4510-80BC-C2A3E6AA99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1-4510-80BC-C2A3E6AA99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1-4510-80BC-C2A3E6AA99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1-4510-80BC-C2A3E6AA99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1-4510-80BC-C2A3E6AA99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1-4510-80BC-C2A3E6AA99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71-4510-80BC-C2A3E6AA99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71-4510-80BC-C2A3E6AA99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71-4510-80BC-C2A3E6AA99EE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12">
                  <c:v>-7.2904707233065413E-2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71-4510-80BC-C2A3E6AA99EE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12">
                  <c:v>-0.49420607579079234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71-4510-80BC-C2A3E6AA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C-468C-8C0C-48A604A7C29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C-468C-8C0C-48A604A7C29B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C-468C-8C0C-48A604A7C29B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C-468C-8C0C-48A604A7C29B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C-468C-8C0C-48A604A7C29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AC-468C-8C0C-48A604A7C29B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AC-468C-8C0C-48A604A7C2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AC-468C-8C0C-48A604A7C29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AC-468C-8C0C-48A604A7C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C-468C-8C0C-48A604A7C2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C-468C-8C0C-48A604A7C2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C-468C-8C0C-48A604A7C2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C-468C-8C0C-48A604A7C2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C-468C-8C0C-48A604A7C2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C-468C-8C0C-48A604A7C2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C-468C-8C0C-48A604A7C2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C-468C-8C0C-48A604A7C2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C-468C-8C0C-48A604A7C2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C-468C-8C0C-48A604A7C2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AC-468C-8C0C-48A604A7C2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AC-468C-8C0C-48A604A7C2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AC-468C-8C0C-48A604A7C29B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12">
                  <c:v>3.3659793814432986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AC-468C-8C0C-48A604A7C29B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12">
                  <c:v>-0.168792934249264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AC-468C-8C0C-48A604A7C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0-484C-A91E-D97013C3022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0-484C-A91E-D97013C3022F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0-484C-A91E-D97013C3022F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0-484C-A91E-D97013C3022F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0-484C-A91E-D97013C3022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0-484C-A91E-D97013C3022F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40-484C-A91E-D97013C302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40-484C-A91E-D97013C3022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12">
                  <c:v>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40-484C-A91E-D97013C3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0-484C-A91E-D97013C302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0-484C-A91E-D97013C302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0-484C-A91E-D97013C302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0-484C-A91E-D97013C302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0-484C-A91E-D97013C302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0-484C-A91E-D97013C302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0-484C-A91E-D97013C302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0-484C-A91E-D97013C302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0-484C-A91E-D97013C302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0-484C-A91E-D97013C302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40-484C-A91E-D97013C302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40-484C-A91E-D97013C302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40-484C-A91E-D97013C3022F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12">
                  <c:v>0.1738958209546444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40-484C-A91E-D97013C3022F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12">
                  <c:v>-0.51061018908430356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40-484C-A91E-D97013C3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5-4A4E-A5C6-CC1EDB2869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5-4A4E-A5C6-CC1EDB2869F2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5-4A4E-A5C6-CC1EDB2869F2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5-4A4E-A5C6-CC1EDB2869F2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5-4A4E-A5C6-CC1EDB2869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5-4A4E-A5C6-CC1EDB2869F2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95-4A4E-A5C6-CC1EDB2869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95-4A4E-A5C6-CC1EDB2869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12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95-4A4E-A5C6-CC1EDB28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95-4A4E-A5C6-CC1EDB2869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95-4A4E-A5C6-CC1EDB2869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5-4A4E-A5C6-CC1EDB2869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5-4A4E-A5C6-CC1EDB2869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5-4A4E-A5C6-CC1EDB2869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5-4A4E-A5C6-CC1EDB2869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5-4A4E-A5C6-CC1EDB2869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95-4A4E-A5C6-CC1EDB2869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95-4A4E-A5C6-CC1EDB2869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95-4A4E-A5C6-CC1EDB2869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5-4A4E-A5C6-CC1EDB2869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5-4A4E-A5C6-CC1EDB2869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5-4A4E-A5C6-CC1EDB2869F2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12">
                  <c:v>0.84788732394366195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95-4A4E-A5C6-CC1EDB2869F2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12">
                  <c:v>2.2799999999999998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95-4A4E-A5C6-CC1EDB28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7-4103-95E6-39793B5629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7-4103-95E6-39793B562972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97-4103-95E6-39793B562972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7-4103-95E6-39793B562972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97-4103-95E6-39793B5629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97-4103-95E6-39793B562972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97-4103-95E6-39793B5629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97-4103-95E6-39793B5629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12">
                  <c:v>375312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97-4103-95E6-39793B56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97-4103-95E6-39793B5629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97-4103-95E6-39793B5629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97-4103-95E6-39793B5629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97-4103-95E6-39793B5629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97-4103-95E6-39793B5629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97-4103-95E6-39793B5629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97-4103-95E6-39793B5629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97-4103-95E6-39793B5629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97-4103-95E6-39793B5629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97-4103-95E6-39793B5629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97-4103-95E6-39793B5629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97-4103-95E6-39793B5629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97-4103-95E6-39793B562972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12">
                  <c:v>0.31805427274036258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97-4103-95E6-39793B562972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-0.99999923589849649</c:v>
                </c:pt>
                <c:pt idx="12">
                  <c:v>2.7345738827664334E-2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97-4103-95E6-39793B56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1-41DA-ABE5-CC3FD8C08EC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1-41DA-ABE5-CC3FD8C08EC0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1-41DA-ABE5-CC3FD8C08EC0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1-41DA-ABE5-CC3FD8C08EC0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1-41DA-ABE5-CC3FD8C08EC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1-41DA-ABE5-CC3FD8C08EC0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51-41DA-ABE5-CC3FD8C08E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51-41DA-ABE5-CC3FD8C08EC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51-41DA-ABE5-CC3FD8C08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1-41DA-ABE5-CC3FD8C08E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1-41DA-ABE5-CC3FD8C08E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1-41DA-ABE5-CC3FD8C08E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1-41DA-ABE5-CC3FD8C08E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1-41DA-ABE5-CC3FD8C08E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1-41DA-ABE5-CC3FD8C08E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1-41DA-ABE5-CC3FD8C08E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1-41DA-ABE5-CC3FD8C08E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1-41DA-ABE5-CC3FD8C08E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1-41DA-ABE5-CC3FD8C08E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1-41DA-ABE5-CC3FD8C08E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1-41DA-ABE5-CC3FD8C08E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1-41DA-ABE5-CC3FD8C08EC0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12">
                  <c:v>8.2029040165943812E-2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51-41DA-ABE5-CC3FD8C08EC0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-0.99995336049766081</c:v>
                </c:pt>
                <c:pt idx="12">
                  <c:v>-0.14127506734510631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51-41DA-ABE5-CC3FD8C08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TF'!$C$708:$D$708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8-4F47-8A40-59465CC5FA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TF'!$C$710:$C$722</c:f>
              <c:numCache>
                <c:formatCode>#,##0</c:formatCode>
                <c:ptCount val="13"/>
                <c:pt idx="0">
                  <c:v>110916</c:v>
                </c:pt>
                <c:pt idx="1">
                  <c:v>102777</c:v>
                </c:pt>
                <c:pt idx="2">
                  <c:v>115463</c:v>
                </c:pt>
                <c:pt idx="3">
                  <c:v>92722</c:v>
                </c:pt>
                <c:pt idx="4">
                  <c:v>82812</c:v>
                </c:pt>
                <c:pt idx="5">
                  <c:v>89572</c:v>
                </c:pt>
                <c:pt idx="6">
                  <c:v>97640</c:v>
                </c:pt>
                <c:pt idx="7">
                  <c:v>98059</c:v>
                </c:pt>
                <c:pt idx="8">
                  <c:v>91292</c:v>
                </c:pt>
                <c:pt idx="9">
                  <c:v>110231</c:v>
                </c:pt>
                <c:pt idx="10">
                  <c:v>115457</c:v>
                </c:pt>
                <c:pt idx="11">
                  <c:v>116213</c:v>
                </c:pt>
                <c:pt idx="12">
                  <c:v>1223154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8-4F47-8A40-59465CC5FAFB}"/>
            </c:ext>
          </c:extLst>
        </c:ser>
        <c:ser>
          <c:idx val="5"/>
          <c:order val="1"/>
          <c:tx>
            <c:strRef>
              <c:f>'Viajeros entr evol mensu TF'!$G$708:$H$708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8-4F47-8A40-59465CC5FAFB}"/>
              </c:ext>
            </c:extLst>
          </c:dPt>
          <c:val>
            <c:numRef>
              <c:f>'Viajeros entr evol mensu TF'!$G$710:$G$722</c:f>
              <c:numCache>
                <c:formatCode>#,##0</c:formatCode>
                <c:ptCount val="13"/>
                <c:pt idx="0">
                  <c:v>17300</c:v>
                </c:pt>
                <c:pt idx="1">
                  <c:v>21704</c:v>
                </c:pt>
                <c:pt idx="2">
                  <c:v>27480</c:v>
                </c:pt>
                <c:pt idx="3">
                  <c:v>34706</c:v>
                </c:pt>
                <c:pt idx="4">
                  <c:v>34064</c:v>
                </c:pt>
                <c:pt idx="5">
                  <c:v>37026</c:v>
                </c:pt>
                <c:pt idx="6">
                  <c:v>62858</c:v>
                </c:pt>
                <c:pt idx="7">
                  <c:v>69312</c:v>
                </c:pt>
                <c:pt idx="8">
                  <c:v>67269</c:v>
                </c:pt>
                <c:pt idx="9">
                  <c:v>86806</c:v>
                </c:pt>
                <c:pt idx="10">
                  <c:v>93009</c:v>
                </c:pt>
                <c:pt idx="11">
                  <c:v>102635</c:v>
                </c:pt>
                <c:pt idx="12">
                  <c:v>654169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8-4F47-8A40-59465CC5FAFB}"/>
            </c:ext>
          </c:extLst>
        </c:ser>
        <c:ser>
          <c:idx val="0"/>
          <c:order val="2"/>
          <c:tx>
            <c:strRef>
              <c:f>'Viajeros entr evol mensu TF'!$I$708:$J$708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8-4F47-8A40-59465CC5FA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TF'!$I$710:$I$722</c:f>
              <c:numCache>
                <c:formatCode>#,##0</c:formatCode>
                <c:ptCount val="13"/>
                <c:pt idx="0">
                  <c:v>96374</c:v>
                </c:pt>
                <c:pt idx="1">
                  <c:v>110132</c:v>
                </c:pt>
                <c:pt idx="2">
                  <c:v>114550</c:v>
                </c:pt>
                <c:pt idx="3">
                  <c:v>109812</c:v>
                </c:pt>
                <c:pt idx="4">
                  <c:v>85167</c:v>
                </c:pt>
                <c:pt idx="5">
                  <c:v>90243</c:v>
                </c:pt>
                <c:pt idx="6">
                  <c:v>101875</c:v>
                </c:pt>
                <c:pt idx="7">
                  <c:v>99653</c:v>
                </c:pt>
                <c:pt idx="8">
                  <c:v>90145</c:v>
                </c:pt>
                <c:pt idx="9">
                  <c:v>111013</c:v>
                </c:pt>
                <c:pt idx="10">
                  <c:v>118152</c:v>
                </c:pt>
                <c:pt idx="11">
                  <c:v>130684</c:v>
                </c:pt>
                <c:pt idx="12">
                  <c:v>1257800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E8-4F47-8A40-59465CC5FAFB}"/>
            </c:ext>
          </c:extLst>
        </c:ser>
        <c:ser>
          <c:idx val="1"/>
          <c:order val="3"/>
          <c:tx>
            <c:strRef>
              <c:f>'Viajeros entr evol mensu TF'!$K$708:$L$708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E8-4F47-8A40-59465CC5FA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E8-4F47-8A40-59465CC5FA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TF'!$K$710:$K$722</c:f>
              <c:numCache>
                <c:formatCode>#,##0</c:formatCode>
                <c:ptCount val="13"/>
                <c:pt idx="0">
                  <c:v>132462</c:v>
                </c:pt>
                <c:pt idx="1">
                  <c:v>130143</c:v>
                </c:pt>
                <c:pt idx="12">
                  <c:v>262605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E8-4F47-8A40-59465CC5F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TF'!$L$709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8-4F47-8A40-59465CC5FA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8-4F47-8A40-59465CC5FA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8-4F47-8A40-59465CC5FA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8-4F47-8A40-59465CC5FA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8-4F47-8A40-59465CC5FA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8-4F47-8A40-59465CC5FA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8-4F47-8A40-59465CC5FA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8-4F47-8A40-59465CC5FA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8-4F47-8A40-59465CC5FA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8-4F47-8A40-59465CC5FA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E8-4F47-8A40-59465CC5FA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E8-4F47-8A40-59465CC5FA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E8-4F47-8A40-59465CC5FAF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TF'!$L$710:$L$722</c:f>
              <c:numCache>
                <c:formatCode>0.0%</c:formatCode>
                <c:ptCount val="13"/>
                <c:pt idx="0">
                  <c:v>0.37445784132649895</c:v>
                </c:pt>
                <c:pt idx="1">
                  <c:v>0.18170014164820403</c:v>
                </c:pt>
                <c:pt idx="12">
                  <c:v>0.27165796635448847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E8-4F47-8A40-59465CC5FAFB}"/>
            </c:ext>
          </c:extLst>
        </c:ser>
        <c:ser>
          <c:idx val="4"/>
          <c:order val="5"/>
          <c:tx>
            <c:strRef>
              <c:f>'Viajeros entr evol mensu TF'!$M$709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TF'!$M$710:$M$722</c:f>
              <c:numCache>
                <c:formatCode>0.0%</c:formatCode>
                <c:ptCount val="13"/>
                <c:pt idx="0">
                  <c:v>0.19425511197663092</c:v>
                </c:pt>
                <c:pt idx="1">
                  <c:v>0.26626579876820688</c:v>
                </c:pt>
                <c:pt idx="12">
                  <c:v>0.22888910727071088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E8-4F47-8A40-59465CC5F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9C-48EA-9515-ADEF7B77834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9C-48EA-9515-ADEF7B778343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9C-48EA-9515-ADEF7B778343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9C-48EA-9515-ADEF7B778343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9C-48EA-9515-ADEF7B77834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9C-48EA-9515-ADEF7B778343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9C-48EA-9515-ADEF7B7783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9C-48EA-9515-ADEF7B77834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9C-48EA-9515-ADEF7B77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9C-48EA-9515-ADEF7B7783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9C-48EA-9515-ADEF7B7783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9C-48EA-9515-ADEF7B7783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9C-48EA-9515-ADEF7B7783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9C-48EA-9515-ADEF7B7783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9C-48EA-9515-ADEF7B7783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9C-48EA-9515-ADEF7B7783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9C-48EA-9515-ADEF7B7783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9C-48EA-9515-ADEF7B7783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9C-48EA-9515-ADEF7B7783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9C-48EA-9515-ADEF7B7783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9C-48EA-9515-ADEF7B7783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9C-48EA-9515-ADEF7B77834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12">
                  <c:v>-0.1428571428571429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9C-48EA-9515-ADEF7B778343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-1.0041152263374487</c:v>
                </c:pt>
                <c:pt idx="12">
                  <c:v>0.38461538461538458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9C-48EA-9515-ADEF7B77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F-4068-A405-BAD88B9569F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F-4068-A405-BAD88B9569F3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F-4068-A405-BAD88B9569F3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F-4068-A405-BAD88B9569F3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F-4068-A405-BAD88B9569F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F-4068-A405-BAD88B9569F3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0F-4068-A405-BAD88B9569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0F-4068-A405-BAD88B9569F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12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0F-4068-A405-BAD88B95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0F-4068-A405-BAD88B9569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0F-4068-A405-BAD88B9569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0F-4068-A405-BAD88B9569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0F-4068-A405-BAD88B9569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0F-4068-A405-BAD88B9569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F-4068-A405-BAD88B9569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F-4068-A405-BAD88B9569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F-4068-A405-BAD88B9569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F-4068-A405-BAD88B9569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F-4068-A405-BAD88B9569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F-4068-A405-BAD88B9569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F-4068-A405-BAD88B9569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F-4068-A405-BAD88B9569F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12">
                  <c:v>0.1254612546125462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0F-4068-A405-BAD88B9569F3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-1.000877192982456</c:v>
                </c:pt>
                <c:pt idx="12">
                  <c:v>0.77842565597667646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0F-4068-A405-BAD88B95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5-4E86-8513-2CEC8374E17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5-4E86-8513-2CEC8374E173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B5-4E86-8513-2CEC8374E173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5-4E86-8513-2CEC8374E173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B5-4E86-8513-2CEC8374E17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5-4E86-8513-2CEC8374E173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B5-4E86-8513-2CEC8374E1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B5-4E86-8513-2CEC8374E17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12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B5-4E86-8513-2CEC8374E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B5-4E86-8513-2CEC8374E1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5-4E86-8513-2CEC8374E1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5-4E86-8513-2CEC8374E1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5-4E86-8513-2CEC8374E1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5-4E86-8513-2CEC8374E1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5-4E86-8513-2CEC8374E1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5-4E86-8513-2CEC8374E1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5-4E86-8513-2CEC8374E1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5-4E86-8513-2CEC8374E1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5-4E86-8513-2CEC8374E1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5-4E86-8513-2CEC8374E1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5-4E86-8513-2CEC8374E1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5-4E86-8513-2CEC8374E17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12">
                  <c:v>0.35000000000000009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B5-4E86-8513-2CEC8374E173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-0.99925354903504249</c:v>
                </c:pt>
                <c:pt idx="12">
                  <c:v>0.42431192660550465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B5-4E86-8513-2CEC8374E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F3-4458-A3BF-5D25023A0F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3-4458-A3BF-5D25023A0F95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F3-4458-A3BF-5D25023A0F95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F3-4458-A3BF-5D25023A0F95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F3-4458-A3BF-5D25023A0F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3-4458-A3BF-5D25023A0F95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F3-4458-A3BF-5D25023A0F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F3-4458-A3BF-5D25023A0F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12">
                  <c:v>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F3-4458-A3BF-5D25023A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F3-4458-A3BF-5D25023A0F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3-4458-A3BF-5D25023A0F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3-4458-A3BF-5D25023A0F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3-4458-A3BF-5D25023A0F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3-4458-A3BF-5D25023A0F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F3-4458-A3BF-5D25023A0F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F3-4458-A3BF-5D25023A0F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F3-4458-A3BF-5D25023A0F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F3-4458-A3BF-5D25023A0F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F3-4458-A3BF-5D25023A0F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F3-4458-A3BF-5D25023A0F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F3-4458-A3BF-5D25023A0F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F3-4458-A3BF-5D25023A0F95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12">
                  <c:v>3.6526315789473687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F3-4458-A3BF-5D25023A0F95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-0.97226409406089842</c:v>
                </c:pt>
                <c:pt idx="12">
                  <c:v>1.7974683544303796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F3-4458-A3BF-5D25023A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3-4A54-B2BA-C6E78FAE23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3-4A54-B2BA-C6E78FAE2390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43-4A54-B2BA-C6E78FAE2390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43-4A54-B2BA-C6E78FAE2390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3-4A54-B2BA-C6E78FAE23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43-4A54-B2BA-C6E78FAE2390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43-4A54-B2BA-C6E78FAE23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43-4A54-B2BA-C6E78FAE23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12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43-4A54-B2BA-C6E78FAE2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43-4A54-B2BA-C6E78FAE23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3-4A54-B2BA-C6E78FAE23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3-4A54-B2BA-C6E78FAE23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3-4A54-B2BA-C6E78FAE23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3-4A54-B2BA-C6E78FAE23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3-4A54-B2BA-C6E78FAE23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43-4A54-B2BA-C6E78FAE23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3-4A54-B2BA-C6E78FAE23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3-4A54-B2BA-C6E78FAE23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43-4A54-B2BA-C6E78FAE23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43-4A54-B2BA-C6E78FAE23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43-4A54-B2BA-C6E78FAE23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43-4A54-B2BA-C6E78FAE2390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12">
                  <c:v>-0.1228813559322034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43-4A54-B2BA-C6E78FAE2390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-1.0017801513128617</c:v>
                </c:pt>
                <c:pt idx="12">
                  <c:v>-0.26855123674911663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43-4A54-B2BA-C6E78FAE2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3-4541-8EA9-4E031CCF57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3-4541-8EA9-4E031CCF573D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3-4541-8EA9-4E031CCF573D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3-4541-8EA9-4E031CCF573D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3-4541-8EA9-4E031CCF57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F3-4541-8EA9-4E031CCF573D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F3-4541-8EA9-4E031CCF57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F3-4541-8EA9-4E031CCF57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12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F3-4541-8EA9-4E031CCF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3-4541-8EA9-4E031CCF57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3-4541-8EA9-4E031CCF57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3-4541-8EA9-4E031CCF57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3-4541-8EA9-4E031CCF57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3-4541-8EA9-4E031CCF57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3-4541-8EA9-4E031CCF57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3-4541-8EA9-4E031CCF57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3-4541-8EA9-4E031CCF57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3-4541-8EA9-4E031CCF57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3-4541-8EA9-4E031CCF57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3-4541-8EA9-4E031CCF57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3-4541-8EA9-4E031CCF57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3-4541-8EA9-4E031CCF573D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12">
                  <c:v>5.187319884726227E-2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F3-4541-8EA9-4E031CCF573D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-0.99952345495160089</c:v>
                </c:pt>
                <c:pt idx="12">
                  <c:v>0.22073578595317733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F3-4541-8EA9-4E031CCF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28-4E1E-A3F7-3F7EC077215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8-4E1E-A3F7-3F7EC0772157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28-4E1E-A3F7-3F7EC0772157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28-4E1E-A3F7-3F7EC0772157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28-4E1E-A3F7-3F7EC077215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28-4E1E-A3F7-3F7EC0772157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28-4E1E-A3F7-3F7EC0772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28-4E1E-A3F7-3F7EC077215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12">
                  <c:v>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28-4E1E-A3F7-3F7EC0772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8-4E1E-A3F7-3F7EC0772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8-4E1E-A3F7-3F7EC0772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8-4E1E-A3F7-3F7EC0772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8-4E1E-A3F7-3F7EC0772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8-4E1E-A3F7-3F7EC0772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8-4E1E-A3F7-3F7EC0772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8-4E1E-A3F7-3F7EC0772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8-4E1E-A3F7-3F7EC0772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8-4E1E-A3F7-3F7EC0772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8-4E1E-A3F7-3F7EC0772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28-4E1E-A3F7-3F7EC0772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28-4E1E-A3F7-3F7EC0772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28-4E1E-A3F7-3F7EC0772157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12">
                  <c:v>0.67298578199052139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28-4E1E-A3F7-3F7EC0772157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-0.99558241088656441</c:v>
                </c:pt>
                <c:pt idx="12">
                  <c:v>0.76059850374064841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28-4E1E-A3F7-3F7EC0772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0-4C38-9577-B739B6D20DC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0-4C38-9577-B739B6D20DCF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0-4C38-9577-B739B6D20DCF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0-4C38-9577-B739B6D20DCF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0-4C38-9577-B739B6D20DC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0-4C38-9577-B739B6D20DCF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B0-4C38-9577-B739B6D20D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B0-4C38-9577-B739B6D20DC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12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B0-4C38-9577-B739B6D2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B0-4C38-9577-B739B6D20D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B0-4C38-9577-B739B6D20D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0-4C38-9577-B739B6D20D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0-4C38-9577-B739B6D20D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0-4C38-9577-B739B6D20D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0-4C38-9577-B739B6D20D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0-4C38-9577-B739B6D20D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0-4C38-9577-B739B6D20D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0-4C38-9577-B739B6D20D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0-4C38-9577-B739B6D20D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0-4C38-9577-B739B6D20D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0-4C38-9577-B739B6D20D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0-4C38-9577-B739B6D20DC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12">
                  <c:v>0.43470483005366733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B0-4C38-9577-B739B6D20DCF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-0.99966561961698241</c:v>
                </c:pt>
                <c:pt idx="12">
                  <c:v>0.38994800693240905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B0-4C38-9577-B739B6D2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6-438A-86F0-A0A651FBA5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6-438A-86F0-A0A651FBA5B2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6-438A-86F0-A0A651FBA5B2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6-438A-86F0-A0A651FBA5B2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6-438A-86F0-A0A651FBA5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6-438A-86F0-A0A651FBA5B2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F6-438A-86F0-A0A651FBA5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F6-438A-86F0-A0A651FBA5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12">
                  <c:v>82106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6-438A-86F0-A0A651FB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6-438A-86F0-A0A651FBA5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6-438A-86F0-A0A651FBA5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6-438A-86F0-A0A651FBA5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6-438A-86F0-A0A651FBA5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6-438A-86F0-A0A651FBA5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6-438A-86F0-A0A651FBA5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6-438A-86F0-A0A651FBA5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6-438A-86F0-A0A651FBA5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6-438A-86F0-A0A651FBA5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6-438A-86F0-A0A651FBA5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6-438A-86F0-A0A651FBA5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6-438A-86F0-A0A651FBA5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6-438A-86F0-A0A651FBA5B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12">
                  <c:v>0.347104183757178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6-438A-86F0-A0A651FBA5B2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-0.99999321453091528</c:v>
                </c:pt>
                <c:pt idx="12">
                  <c:v>9.9363995447546261E-2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F6-438A-86F0-A0A651FB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F-484A-B78A-1AF40D0CB19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F-484A-B78A-1AF40D0CB19D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F-484A-B78A-1AF40D0CB19D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F-484A-B78A-1AF40D0CB19D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F-484A-B78A-1AF40D0CB19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F-484A-B78A-1AF40D0CB19D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BF-484A-B78A-1AF40D0CB1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BF-484A-B78A-1AF40D0CB19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12">
                  <c:v>41077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BF-484A-B78A-1AF40D0CB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BF-484A-B78A-1AF40D0CB1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BF-484A-B78A-1AF40D0CB1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F-484A-B78A-1AF40D0CB1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F-484A-B78A-1AF40D0CB1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F-484A-B78A-1AF40D0CB1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F-484A-B78A-1AF40D0CB1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F-484A-B78A-1AF40D0CB1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F-484A-B78A-1AF40D0CB1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F-484A-B78A-1AF40D0CB1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F-484A-B78A-1AF40D0CB1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BF-484A-B78A-1AF40D0CB1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BF-484A-B78A-1AF40D0CB1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BF-484A-B78A-1AF40D0CB19D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12">
                  <c:v>4.2008066766444196E-2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BF-484A-B78A-1AF40D0CB19D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-1.0000060871294278</c:v>
                </c:pt>
                <c:pt idx="12">
                  <c:v>0.3212286908973947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BF-484A-B78A-1AF40D0CB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F-4BBD-A48C-874F24A6D0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F-4BBD-A48C-874F24A6D088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F-4BBD-A48C-874F24A6D08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F-4BBD-A48C-874F24A6D08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3F-4BBD-A48C-874F24A6D0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3F-4BBD-A48C-874F24A6D08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3F-4BBD-A48C-874F24A6D0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3F-4BBD-A48C-874F24A6D0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12">
                  <c:v>116505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3F-4BBD-A48C-874F24A6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F-4BBD-A48C-874F24A6D0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F-4BBD-A48C-874F24A6D0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F-4BBD-A48C-874F24A6D0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F-4BBD-A48C-874F24A6D0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F-4BBD-A48C-874F24A6D0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F-4BBD-A48C-874F24A6D0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F-4BBD-A48C-874F24A6D0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F-4BBD-A48C-874F24A6D0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F-4BBD-A48C-874F24A6D0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F-4BBD-A48C-874F24A6D0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F-4BBD-A48C-874F24A6D0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F-4BBD-A48C-874F24A6D0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F-4BBD-A48C-874F24A6D08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12">
                  <c:v>0.17871126354448053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3F-4BBD-A48C-874F24A6D088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12">
                  <c:v>0.18720321193470157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3F-4BBD-A48C-874F24A6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F-4B22-AB78-2C55284AEB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F-4B22-AB78-2C55284AEBBB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8F-4B22-AB78-2C55284AEBBB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8F-4B22-AB78-2C55284AEBBB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8F-4B22-AB78-2C55284AEB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8F-4B22-AB78-2C55284AEBBB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8F-4B22-AB78-2C55284AEB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8F-4B22-AB78-2C55284AEB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12">
                  <c:v>30183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8F-4B22-AB78-2C55284A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F-4B22-AB78-2C55284AEB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F-4B22-AB78-2C55284AEB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F-4B22-AB78-2C55284AEB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8F-4B22-AB78-2C55284AEB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8F-4B22-AB78-2C55284AEB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8F-4B22-AB78-2C55284AEB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8F-4B22-AB78-2C55284AEB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8F-4B22-AB78-2C55284AEB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8F-4B22-AB78-2C55284AEB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8F-4B22-AB78-2C55284AEB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8F-4B22-AB78-2C55284AEB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8F-4B22-AB78-2C55284AEB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8F-4B22-AB78-2C55284AEBBB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12">
                  <c:v>0.11310665289865751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8F-4B22-AB78-2C55284AEBBB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12">
                  <c:v>0.48582258540907741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8F-4B22-AB78-2C55284A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B-46E6-AEAC-57B4638BF2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B-46E6-AEAC-57B4638BF29B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BB-46E6-AEAC-57B4638BF29B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B-46E6-AEAC-57B4638BF29B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B-46E6-AEAC-57B4638BF2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B-46E6-AEAC-57B4638BF29B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BB-46E6-AEAC-57B4638BF2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BB-46E6-AEAC-57B4638BF2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12">
                  <c:v>10894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BB-46E6-AEAC-57B4638B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BB-46E6-AEAC-57B4638BF2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BB-46E6-AEAC-57B4638BF2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BB-46E6-AEAC-57B4638BF2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BB-46E6-AEAC-57B4638BF2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BB-46E6-AEAC-57B4638BF2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BB-46E6-AEAC-57B4638BF2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BB-46E6-AEAC-57B4638BF2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BB-46E6-AEAC-57B4638BF2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BB-46E6-AEAC-57B4638BF2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BB-46E6-AEAC-57B4638BF2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BB-46E6-AEAC-57B4638BF2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BB-46E6-AEAC-57B4638BF2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BB-46E6-AEAC-57B4638BF29B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12">
                  <c:v>-0.11466883380739534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BB-46E6-AEAC-57B4638BF29B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-1.0000325778440444</c:v>
                </c:pt>
                <c:pt idx="12">
                  <c:v>1.0950259836674192E-2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BB-46E6-AEAC-57B4638B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6-4EE3-8ED1-349A9C1E954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6-4EE3-8ED1-349A9C1E9544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6-4EE3-8ED1-349A9C1E9544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6-4EE3-8ED1-349A9C1E9544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6-4EE3-8ED1-349A9C1E954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6-4EE3-8ED1-349A9C1E9544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F6-4EE3-8ED1-349A9C1E95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F6-4EE3-8ED1-349A9C1E954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12">
                  <c:v>334235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F6-4EE3-8ED1-349A9C1E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6-4EE3-8ED1-349A9C1E95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F6-4EE3-8ED1-349A9C1E95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6-4EE3-8ED1-349A9C1E95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6-4EE3-8ED1-349A9C1E95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6-4EE3-8ED1-349A9C1E95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6-4EE3-8ED1-349A9C1E95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6-4EE3-8ED1-349A9C1E95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6-4EE3-8ED1-349A9C1E95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6-4EE3-8ED1-349A9C1E95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6-4EE3-8ED1-349A9C1E95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6-4EE3-8ED1-349A9C1E95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6-4EE3-8ED1-349A9C1E95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6-4EE3-8ED1-349A9C1E9544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12">
                  <c:v>0.36241164817426608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F6-4EE3-8ED1-349A9C1E9544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-0.99999896707404179</c:v>
                </c:pt>
                <c:pt idx="12">
                  <c:v>8.9758012398188924E-6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F6-4EE3-8ED1-349A9C1E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FB-4C8E-9AAE-335F9AC652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B-4C8E-9AAE-335F9AC65263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FB-4C8E-9AAE-335F9AC65263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FB-4C8E-9AAE-335F9AC65263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FB-4C8E-9AAE-335F9AC652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FB-4C8E-9AAE-335F9AC65263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FB-4C8E-9AAE-335F9AC652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FB-4C8E-9AAE-335F9AC652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12">
                  <c:v>166527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FB-4C8E-9AAE-335F9AC65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B-4C8E-9AAE-335F9AC652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B-4C8E-9AAE-335F9AC652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FB-4C8E-9AAE-335F9AC652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FB-4C8E-9AAE-335F9AC652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B-4C8E-9AAE-335F9AC652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B-4C8E-9AAE-335F9AC652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FB-4C8E-9AAE-335F9AC652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FB-4C8E-9AAE-335F9AC652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B-4C8E-9AAE-335F9AC652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B-4C8E-9AAE-335F9AC652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FB-4C8E-9AAE-335F9AC652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FB-4C8E-9AAE-335F9AC652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FB-4C8E-9AAE-335F9AC65263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12">
                  <c:v>0.48205799113579317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FB-4C8E-9AAE-335F9AC65263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-0.99999754857316092</c:v>
                </c:pt>
                <c:pt idx="12">
                  <c:v>2.2147461166712734E-3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FB-4C8E-9AAE-335F9AC65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41-4B09-BC21-5F2E55FBBE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1-4B09-BC21-5F2E55FBBE8C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1-4B09-BC21-5F2E55FBBE8C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1-4B09-BC21-5F2E55FBBE8C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1-4B09-BC21-5F2E55FBBE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1-4B09-BC21-5F2E55FBBE8C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41-4B09-BC21-5F2E55FBBE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41-4B09-BC21-5F2E55FBBE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12">
                  <c:v>37055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41-4B09-BC21-5F2E55FB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41-4B09-BC21-5F2E55FBBE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41-4B09-BC21-5F2E55FBBE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41-4B09-BC21-5F2E55FBBE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41-4B09-BC21-5F2E55FBBE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41-4B09-BC21-5F2E55FBBE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1-4B09-BC21-5F2E55FBBE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1-4B09-BC21-5F2E55FBBE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41-4B09-BC21-5F2E55FBBE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41-4B09-BC21-5F2E55FBBE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41-4B09-BC21-5F2E55FBBE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41-4B09-BC21-5F2E55FBBE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41-4B09-BC21-5F2E55FBBE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41-4B09-BC21-5F2E55FBBE8C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12">
                  <c:v>0.38756787118517133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41-4B09-BC21-5F2E55FBBE8C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-0.99999156544313628</c:v>
                </c:pt>
                <c:pt idx="12">
                  <c:v>-0.22252995111306939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41-4B09-BC21-5F2E55FB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1-4BD6-8675-9EB8DFE3471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1-4BD6-8675-9EB8DFE3471A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1-4BD6-8675-9EB8DFE3471A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1-4BD6-8675-9EB8DFE3471A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1-4BD6-8675-9EB8DFE3471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1-4BD6-8675-9EB8DFE3471A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11-4BD6-8675-9EB8DFE347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11-4BD6-8675-9EB8DFE3471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11-4BD6-8675-9EB8DFE34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11-4BD6-8675-9EB8DFE347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11-4BD6-8675-9EB8DFE347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1-4BD6-8675-9EB8DFE347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1-4BD6-8675-9EB8DFE347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1-4BD6-8675-9EB8DFE347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1-4BD6-8675-9EB8DFE347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1-4BD6-8675-9EB8DFE347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1-4BD6-8675-9EB8DFE347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1-4BD6-8675-9EB8DFE347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1-4BD6-8675-9EB8DFE347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1-4BD6-8675-9EB8DFE347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1-4BD6-8675-9EB8DFE347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1-4BD6-8675-9EB8DFE3471A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12">
                  <c:v>0.28297474275023382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11-4BD6-8675-9EB8DFE3471A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-0.99998344299766417</c:v>
                </c:pt>
                <c:pt idx="12">
                  <c:v>0.33537080110347817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11-4BD6-8675-9EB8DFE34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5A-46C6-B9BE-2D43E6314E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A-46C6-B9BE-2D43E6314E15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5A-46C6-B9BE-2D43E6314E15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A-46C6-B9BE-2D43E6314E15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5A-46C6-B9BE-2D43E6314E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5A-46C6-B9BE-2D43E6314E15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5A-46C6-B9BE-2D43E6314E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5A-46C6-B9BE-2D43E6314E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12">
                  <c:v>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5A-46C6-B9BE-2D43E631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A-46C6-B9BE-2D43E6314E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A-46C6-B9BE-2D43E6314E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A-46C6-B9BE-2D43E6314E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A-46C6-B9BE-2D43E6314E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A-46C6-B9BE-2D43E6314E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A-46C6-B9BE-2D43E6314E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A-46C6-B9BE-2D43E6314E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A-46C6-B9BE-2D43E6314E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A-46C6-B9BE-2D43E6314E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A-46C6-B9BE-2D43E6314E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A-46C6-B9BE-2D43E6314E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A-46C6-B9BE-2D43E6314E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A-46C6-B9BE-2D43E6314E15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12">
                  <c:v>-4.6594982078853042E-2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5A-46C6-B9BE-2D43E6314E15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-1.0000030966746831</c:v>
                </c:pt>
                <c:pt idx="12">
                  <c:v>0.13896457765667569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5A-46C6-B9BE-2D43E631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D-470C-B6E4-75F018BA49D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D-470C-B6E4-75F018BA49D0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D-470C-B6E4-75F018BA49D0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D-470C-B6E4-75F018BA49D0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D-470C-B6E4-75F018BA49D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4D-470C-B6E4-75F018BA49D0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4D-470C-B6E4-75F018BA49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4D-470C-B6E4-75F018BA49D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12">
                  <c:v>13384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4D-470C-B6E4-75F018BA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D-470C-B6E4-75F018BA49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D-470C-B6E4-75F018BA49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D-470C-B6E4-75F018BA49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D-470C-B6E4-75F018BA49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D-470C-B6E4-75F018BA49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D-470C-B6E4-75F018BA49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D-470C-B6E4-75F018BA49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D-470C-B6E4-75F018BA49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D-470C-B6E4-75F018BA49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D-470C-B6E4-75F018BA49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D-470C-B6E4-75F018BA49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D-470C-B6E4-75F018BA49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D-470C-B6E4-75F018BA49D0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12">
                  <c:v>-0.13489755025531636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4D-470C-B6E4-75F018BA49D0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-1.0000352145417921</c:v>
                </c:pt>
                <c:pt idx="12">
                  <c:v>-2.4916217397639495E-2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4D-470C-B6E4-75F018BA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D-4FCB-B549-E7F72E26FFC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D-4FCB-B549-E7F72E26FFC9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D-4FCB-B549-E7F72E26FFC9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D-4FCB-B549-E7F72E26FFC9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D-4FCB-B549-E7F72E26FFC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D-4FCB-B549-E7F72E26FFC9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D-4FCB-B549-E7F72E26FF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AD-4FCB-B549-E7F72E26FFC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AD-4FCB-B549-E7F72E26F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D-4FCB-B549-E7F72E26FF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D-4FCB-B549-E7F72E26FF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D-4FCB-B549-E7F72E26FF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D-4FCB-B549-E7F72E26FF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D-4FCB-B549-E7F72E26FF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D-4FCB-B549-E7F72E26FF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D-4FCB-B549-E7F72E26FF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D-4FCB-B549-E7F72E26FF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D-4FCB-B549-E7F72E26FF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D-4FCB-B549-E7F72E26FF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D-4FCB-B549-E7F72E26FF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D-4FCB-B549-E7F72E26FF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D-4FCB-B549-E7F72E26FFC9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12">
                  <c:v>0.42247011952191227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AD-4FCB-B549-E7F72E26FFC9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-0.99988174833488874</c:v>
                </c:pt>
                <c:pt idx="12">
                  <c:v>0.18272161123625286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AD-4FCB-B549-E7F72E26F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E-4BFC-87D9-8A03642A484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E-4BFC-87D9-8A03642A4848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E-4BFC-87D9-8A03642A4848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E-4BFC-87D9-8A03642A4848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E-4BFC-87D9-8A03642A484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E-4BFC-87D9-8A03642A4848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E-4BFC-87D9-8A03642A4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E-4BFC-87D9-8A03642A484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12">
                  <c:v>35764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E-4BFC-87D9-8A03642A4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E-4BFC-87D9-8A03642A4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E-4BFC-87D9-8A03642A4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E-4BFC-87D9-8A03642A4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E-4BFC-87D9-8A03642A4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E-4BFC-87D9-8A03642A4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E-4BFC-87D9-8A03642A4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E-4BFC-87D9-8A03642A4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E-4BFC-87D9-8A03642A4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E-4BFC-87D9-8A03642A4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E-4BFC-87D9-8A03642A4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E-4BFC-87D9-8A03642A4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E-4BFC-87D9-8A03642A4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E-4BFC-87D9-8A03642A4848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12">
                  <c:v>0.46136558656478566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E-4BFC-87D9-8A03642A4848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-0.99997896886187465</c:v>
                </c:pt>
                <c:pt idx="12">
                  <c:v>0.1865565177001427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E-4BFC-87D9-8A03642A4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5-4307-9D07-D972899FD9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5-4307-9D07-D972899FD92A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5-4307-9D07-D972899FD92A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5-4307-9D07-D972899FD92A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5-4307-9D07-D972899FD9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45-4307-9D07-D972899FD92A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45-4307-9D07-D972899FD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45-4307-9D07-D972899FD9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12">
                  <c:v>71504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45-4307-9D07-D972899FD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5-4307-9D07-D972899FD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5-4307-9D07-D972899FD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5-4307-9D07-D972899FD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5-4307-9D07-D972899FD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5-4307-9D07-D972899FD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5-4307-9D07-D972899FD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5-4307-9D07-D972899FD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5-4307-9D07-D972899FD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5-4307-9D07-D972899FD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5-4307-9D07-D972899FD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45-4307-9D07-D972899FD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45-4307-9D07-D972899FD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45-4307-9D07-D972899FD92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12">
                  <c:v>0.24389395309999307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45-4307-9D07-D972899FD92A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12">
                  <c:v>0.12059427353508134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45-4307-9D07-D972899FD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A-47B3-951B-A9F87B0A2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A-47B3-951B-A9F87B0A288A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A-47B3-951B-A9F87B0A288A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A-47B3-951B-A9F87B0A288A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A-47B3-951B-A9F87B0A2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A-47B3-951B-A9F87B0A288A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5A-47B3-951B-A9F87B0A28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5A-47B3-951B-A9F87B0A2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12">
                  <c:v>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5A-47B3-951B-A9F87B0A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5A-47B3-951B-A9F87B0A28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5A-47B3-951B-A9F87B0A28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5A-47B3-951B-A9F87B0A28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5A-47B3-951B-A9F87B0A28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5A-47B3-951B-A9F87B0A28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5A-47B3-951B-A9F87B0A28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5A-47B3-951B-A9F87B0A28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5A-47B3-951B-A9F87B0A28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5A-47B3-951B-A9F87B0A28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5A-47B3-951B-A9F87B0A28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5A-47B3-951B-A9F87B0A28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5A-47B3-951B-A9F87B0A28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5A-47B3-951B-A9F87B0A288A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12">
                  <c:v>0.51596806387225547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5A-47B3-951B-A9F87B0A288A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-0.99970413521907564</c:v>
                </c:pt>
                <c:pt idx="12">
                  <c:v>7.2944297082229159E-3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5A-47B3-951B-A9F87B0A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7-4CF9-B391-898030E563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7-4CF9-B391-898030E5635F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7-4CF9-B391-898030E5635F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7-4CF9-B391-898030E5635F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7-4CF9-B391-898030E563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7-4CF9-B391-898030E5635F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97-4CF9-B391-898030E563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97-4CF9-B391-898030E563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12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97-4CF9-B391-898030E56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7-4CF9-B391-898030E563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7-4CF9-B391-898030E563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7-4CF9-B391-898030E563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97-4CF9-B391-898030E563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97-4CF9-B391-898030E563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97-4CF9-B391-898030E563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97-4CF9-B391-898030E563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97-4CF9-B391-898030E563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97-4CF9-B391-898030E563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97-4CF9-B391-898030E563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97-4CF9-B391-898030E563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97-4CF9-B391-898030E563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97-4CF9-B391-898030E5635F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12">
                  <c:v>0.5185185185185186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97-4CF9-B391-898030E5635F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-0.9994308544892202</c:v>
                </c:pt>
                <c:pt idx="12">
                  <c:v>5.3472222222222143E-2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97-4CF9-B391-898030E56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FC-441A-B338-5FC0F7BA43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C-441A-B338-5FC0F7BA439B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C-441A-B338-5FC0F7BA439B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C-441A-B338-5FC0F7BA439B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C-441A-B338-5FC0F7BA43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C-441A-B338-5FC0F7BA439B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C-441A-B338-5FC0F7BA43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FC-441A-B338-5FC0F7BA439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FC-441A-B338-5FC0F7BA4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FC-441A-B338-5FC0F7BA43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FC-441A-B338-5FC0F7BA43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C-441A-B338-5FC0F7BA43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FC-441A-B338-5FC0F7BA43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C-441A-B338-5FC0F7BA43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FC-441A-B338-5FC0F7BA43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FC-441A-B338-5FC0F7BA43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FC-441A-B338-5FC0F7BA43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FC-441A-B338-5FC0F7BA43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FC-441A-B338-5FC0F7BA43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FC-441A-B338-5FC0F7BA43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FC-441A-B338-5FC0F7BA43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FC-441A-B338-5FC0F7BA439B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12">
                  <c:v>1.1875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FC-441A-B338-5FC0F7BA439B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-0.99124999999999996</c:v>
                </c:pt>
                <c:pt idx="12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FC-441A-B338-5FC0F7BA4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D-4693-9120-DDDE796BE7B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D-4693-9120-DDDE796BE7BD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7D-4693-9120-DDDE796BE7BD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D-4693-9120-DDDE796BE7BD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7D-4693-9120-DDDE796BE7B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7D-4693-9120-DDDE796BE7BD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7D-4693-9120-DDDE796BE7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7D-4693-9120-DDDE796BE7B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D-4693-9120-DDDE796BE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D-4693-9120-DDDE796BE7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D-4693-9120-DDDE796BE7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D-4693-9120-DDDE796BE7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D-4693-9120-DDDE796BE7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D-4693-9120-DDDE796BE7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D-4693-9120-DDDE796BE7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D-4693-9120-DDDE796BE7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D-4693-9120-DDDE796BE7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D-4693-9120-DDDE796BE7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D-4693-9120-DDDE796BE7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D-4693-9120-DDDE796BE7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D-4693-9120-DDDE796BE7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D-4693-9120-DDDE796BE7BD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12">
                  <c:v>-5.5563511384791653E-2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7D-4693-9120-DDDE796BE7BD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-1.0000119337135174</c:v>
                </c:pt>
                <c:pt idx="12">
                  <c:v>-7.3475695420061826E-2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7D-4693-9120-DDDE796BE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6-406D-AF98-F5D92644E6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6-406D-AF98-F5D92644E6F1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6-406D-AF98-F5D92644E6F1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6-406D-AF98-F5D92644E6F1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6-406D-AF98-F5D92644E6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46-406D-AF98-F5D92644E6F1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46-406D-AF98-F5D92644E6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46-406D-AF98-F5D92644E6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12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46-406D-AF98-F5D92644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6-406D-AF98-F5D92644E6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6-406D-AF98-F5D92644E6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6-406D-AF98-F5D92644E6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6-406D-AF98-F5D92644E6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6-406D-AF98-F5D92644E6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6-406D-AF98-F5D92644E6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6-406D-AF98-F5D92644E6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6-406D-AF98-F5D92644E6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6-406D-AF98-F5D92644E6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6-406D-AF98-F5D92644E6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46-406D-AF98-F5D92644E6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46-406D-AF98-F5D92644E6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46-406D-AF98-F5D92644E6F1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12">
                  <c:v>3.8693035253654307E-2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46-406D-AF98-F5D92644E6F1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-0.9997704936587084</c:v>
                </c:pt>
                <c:pt idx="12">
                  <c:v>0.14339801230478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46-406D-AF98-F5D92644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1-4759-868E-C2A7965541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1-4759-868E-C2A796554124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1-4759-868E-C2A796554124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1-4759-868E-C2A796554124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1-4759-868E-C2A7965541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1-4759-868E-C2A796554124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01-4759-868E-C2A7965541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01-4759-868E-C2A7965541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12">
                  <c:v>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01-4759-868E-C2A796554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1-4759-868E-C2A7965541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1-4759-868E-C2A7965541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1-4759-868E-C2A7965541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1-4759-868E-C2A7965541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1-4759-868E-C2A7965541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1-4759-868E-C2A7965541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1-4759-868E-C2A7965541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1-4759-868E-C2A7965541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1-4759-868E-C2A7965541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01-4759-868E-C2A7965541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01-4759-868E-C2A7965541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01-4759-868E-C2A7965541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01-4759-868E-C2A796554124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12">
                  <c:v>0.43880326382592938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01-4759-868E-C2A796554124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-0.99989788809310542</c:v>
                </c:pt>
                <c:pt idx="12">
                  <c:v>-0.20171026156941652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01-4759-868E-C2A796554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6-4040-AA8A-F35B6F1489B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6-4040-AA8A-F35B6F1489B8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6-4040-AA8A-F35B6F1489B8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6-4040-AA8A-F35B6F1489B8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6-4040-AA8A-F35B6F1489B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6-4040-AA8A-F35B6F1489B8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06-4040-AA8A-F35B6F1489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06-4040-AA8A-F35B6F1489B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12">
                  <c:v>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06-4040-AA8A-F35B6F14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6-4040-AA8A-F35B6F1489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6-4040-AA8A-F35B6F1489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6-4040-AA8A-F35B6F1489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6-4040-AA8A-F35B6F1489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6-4040-AA8A-F35B6F1489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6-4040-AA8A-F35B6F1489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6-4040-AA8A-F35B6F1489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6-4040-AA8A-F35B6F1489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6-4040-AA8A-F35B6F1489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6-4040-AA8A-F35B6F1489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06-4040-AA8A-F35B6F1489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06-4040-AA8A-F35B6F1489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06-4040-AA8A-F35B6F1489B8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12">
                  <c:v>0.44478746141059133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06-4040-AA8A-F35B6F1489B8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-0.99998171861427776</c:v>
                </c:pt>
                <c:pt idx="12">
                  <c:v>-0.35235256546731952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06-4040-AA8A-F35B6F14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6A-447A-9019-48C8866568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A-447A-9019-48C88665689A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6A-447A-9019-48C88665689A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6A-447A-9019-48C88665689A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6A-447A-9019-48C8866568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6A-447A-9019-48C88665689A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6A-447A-9019-48C8866568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6A-447A-9019-48C8866568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12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6A-447A-9019-48C88665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6A-447A-9019-48C8866568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A-447A-9019-48C8866568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A-447A-9019-48C8866568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A-447A-9019-48C8866568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A-447A-9019-48C8866568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A-447A-9019-48C8866568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A-447A-9019-48C8866568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A-447A-9019-48C8866568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A-447A-9019-48C8866568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6A-447A-9019-48C8866568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6A-447A-9019-48C8866568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6A-447A-9019-48C8866568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6A-447A-9019-48C88665689A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12">
                  <c:v>-0.15091210613598671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6A-447A-9019-48C88665689A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-1.002185964360037</c:v>
                </c:pt>
                <c:pt idx="12">
                  <c:v>0.55623100303951367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6A-447A-9019-48C88665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326-45ED-A6E2-2CD01E3344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26-45ED-A6E2-2CD01E3344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26-45ED-A6E2-2CD01E3344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26-45ED-A6E2-2CD01E3344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26-45ED-A6E2-2CD01E3344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26-45ED-A6E2-2CD01E3344A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26-45ED-A6E2-2CD01E3344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26-45ED-A6E2-2CD01E3344A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26-45ED-A6E2-2CD01E3344A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26-45ED-A6E2-2CD01E3344A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326-45ED-A6E2-2CD01E3344A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326-45ED-A6E2-2CD01E3344A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326-45ED-A6E2-2CD01E3344A2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26-45ED-A6E2-2CD01E3344A2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326-45ED-A6E2-2CD01E3344A2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326-45ED-A6E2-2CD01E3344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residencia'!$Y$8,'viaj entrados lugar residencia'!$Y$12:$Y$36)</c:f>
              <c:numCache>
                <c:formatCode>#,##0</c:formatCode>
                <c:ptCount val="26"/>
                <c:pt idx="0">
                  <c:v>55517</c:v>
                </c:pt>
                <c:pt idx="1">
                  <c:v>141638</c:v>
                </c:pt>
                <c:pt idx="2">
                  <c:v>38948</c:v>
                </c:pt>
                <c:pt idx="3">
                  <c:v>21509</c:v>
                </c:pt>
                <c:pt idx="4">
                  <c:v>12830</c:v>
                </c:pt>
                <c:pt idx="5">
                  <c:v>12998</c:v>
                </c:pt>
                <c:pt idx="6">
                  <c:v>13125</c:v>
                </c:pt>
                <c:pt idx="7">
                  <c:v>11268</c:v>
                </c:pt>
                <c:pt idx="8">
                  <c:v>9688</c:v>
                </c:pt>
                <c:pt idx="9">
                  <c:v>12445</c:v>
                </c:pt>
                <c:pt idx="10">
                  <c:v>6110</c:v>
                </c:pt>
                <c:pt idx="11">
                  <c:v>4064</c:v>
                </c:pt>
                <c:pt idx="12">
                  <c:v>9657</c:v>
                </c:pt>
                <c:pt idx="13">
                  <c:v>2360</c:v>
                </c:pt>
                <c:pt idx="14">
                  <c:v>11151</c:v>
                </c:pt>
                <c:pt idx="15">
                  <c:v>2256</c:v>
                </c:pt>
                <c:pt idx="16">
                  <c:v>3202</c:v>
                </c:pt>
                <c:pt idx="17">
                  <c:v>8120</c:v>
                </c:pt>
                <c:pt idx="18">
                  <c:v>3197</c:v>
                </c:pt>
                <c:pt idx="19">
                  <c:v>2361</c:v>
                </c:pt>
                <c:pt idx="20">
                  <c:v>916</c:v>
                </c:pt>
                <c:pt idx="21">
                  <c:v>1238</c:v>
                </c:pt>
                <c:pt idx="22">
                  <c:v>528</c:v>
                </c:pt>
                <c:pt idx="23">
                  <c:v>787</c:v>
                </c:pt>
                <c:pt idx="24">
                  <c:v>646</c:v>
                </c:pt>
                <c:pt idx="25">
                  <c:v>24563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326-45ED-A6E2-2CD01E3344A2}"/>
            </c:ext>
          </c:extLst>
        </c:ser>
        <c:ser>
          <c:idx val="1"/>
          <c:order val="1"/>
          <c:tx>
            <c:strRef>
              <c:f>'viaj entrados lugar residencia'!$AA$6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D326-45ED-A6E2-2CD01E3344A2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D326-45ED-A6E2-2CD01E3344A2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D326-45ED-A6E2-2CD01E3344A2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D326-45ED-A6E2-2CD01E3344A2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D326-45ED-A6E2-2CD01E3344A2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D326-45ED-A6E2-2CD01E3344A2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D326-45ED-A6E2-2CD01E3344A2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D326-45ED-A6E2-2CD01E3344A2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D326-45ED-A6E2-2CD01E3344A2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D326-45ED-A6E2-2CD01E3344A2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D326-45ED-A6E2-2CD01E3344A2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D326-45ED-A6E2-2CD01E3344A2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D326-45ED-A6E2-2CD01E3344A2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D326-45ED-A6E2-2CD01E3344A2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D326-45ED-A6E2-2CD01E3344A2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D326-45ED-A6E2-2CD01E3344A2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D326-45ED-A6E2-2CD01E3344A2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D326-45ED-A6E2-2CD01E3344A2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D326-45ED-A6E2-2CD01E3344A2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D326-45ED-A6E2-2CD01E3344A2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D326-45ED-A6E2-2CD01E3344A2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D326-45ED-A6E2-2CD01E3344A2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D326-45ED-A6E2-2CD01E3344A2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D326-45ED-A6E2-2CD01E3344A2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D326-45ED-A6E2-2CD01E3344A2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D326-45ED-A6E2-2CD01E3344A2}"/>
              </c:ext>
            </c:extLst>
          </c:dPt>
          <c:dLbls>
            <c:dLbl>
              <c:idx val="0"/>
              <c:layout>
                <c:manualLayout>
                  <c:x val="-5.0155770188783063E-3"/>
                  <c:y val="0.3323206513318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26-45ED-A6E2-2CD01E3344A2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26-45ED-A6E2-2CD01E3344A2}"/>
                </c:ext>
              </c:extLst>
            </c:dLbl>
            <c:dLbl>
              <c:idx val="2"/>
              <c:layout>
                <c:manualLayout>
                  <c:x val="2.5180988353792886E-3"/>
                  <c:y val="0.293381225379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26-45ED-A6E2-2CD01E3344A2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26-45ED-A6E2-2CD01E3344A2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26-45ED-A6E2-2CD01E3344A2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26-45ED-A6E2-2CD01E3344A2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26-45ED-A6E2-2CD01E3344A2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26-45ED-A6E2-2CD01E3344A2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26-45ED-A6E2-2CD01E3344A2}"/>
                </c:ext>
              </c:extLst>
            </c:dLbl>
            <c:dLbl>
              <c:idx val="9"/>
              <c:layout>
                <c:manualLayout>
                  <c:x val="-1.2590494176896443E-3"/>
                  <c:y val="-0.12164542044051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26-45ED-A6E2-2CD01E3344A2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26-45ED-A6E2-2CD01E3344A2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26-45ED-A6E2-2CD01E3344A2}"/>
                </c:ext>
              </c:extLst>
            </c:dLbl>
            <c:dLbl>
              <c:idx val="12"/>
              <c:layout>
                <c:manualLayout>
                  <c:x val="-1.2590494176896443E-3"/>
                  <c:y val="0.2242100864404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26-45ED-A6E2-2CD01E3344A2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326-45ED-A6E2-2CD01E3344A2}"/>
                </c:ext>
              </c:extLst>
            </c:dLbl>
            <c:dLbl>
              <c:idx val="14"/>
              <c:layout>
                <c:manualLayout>
                  <c:x val="-2.518098835379381E-3"/>
                  <c:y val="0.23136590931500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326-45ED-A6E2-2CD01E3344A2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326-45ED-A6E2-2CD01E3344A2}"/>
                </c:ext>
              </c:extLst>
            </c:dLbl>
            <c:dLbl>
              <c:idx val="16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326-45ED-A6E2-2CD01E3344A2}"/>
                </c:ext>
              </c:extLst>
            </c:dLbl>
            <c:dLbl>
              <c:idx val="17"/>
              <c:layout>
                <c:manualLayout>
                  <c:x val="-2.5180988353792886E-3"/>
                  <c:y val="0.19081693500298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326-45ED-A6E2-2CD01E3344A2}"/>
                </c:ext>
              </c:extLst>
            </c:dLbl>
            <c:dLbl>
              <c:idx val="18"/>
              <c:layout>
                <c:manualLayout>
                  <c:x val="-2.518098835379381E-3"/>
                  <c:y val="0.19320252231440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326-45ED-A6E2-2CD01E3344A2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326-45ED-A6E2-2CD01E3344A2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326-45ED-A6E2-2CD01E3344A2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326-45ED-A6E2-2CD01E3344A2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326-45ED-A6E2-2CD01E3344A2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326-45ED-A6E2-2CD01E3344A2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326-45ED-A6E2-2CD01E3344A2}"/>
                </c:ext>
              </c:extLst>
            </c:dLbl>
            <c:dLbl>
              <c:idx val="25"/>
              <c:layout>
                <c:manualLayout>
                  <c:x val="0"/>
                  <c:y val="0.2444098244427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326-45ED-A6E2-2CD01E3344A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residencia'!$AA$8,'viaj entrados lugar residencia'!$AA$12:$AA$36)</c:f>
              <c:numCache>
                <c:formatCode>0.0%</c:formatCode>
                <c:ptCount val="26"/>
                <c:pt idx="0">
                  <c:v>0.10896488354440503</c:v>
                </c:pt>
                <c:pt idx="1">
                  <c:v>9.6846637549174552E-2</c:v>
                </c:pt>
                <c:pt idx="2">
                  <c:v>-5.573738696147601E-2</c:v>
                </c:pt>
                <c:pt idx="3">
                  <c:v>0.38633580406058643</c:v>
                </c:pt>
                <c:pt idx="4">
                  <c:v>0.18401624215577694</c:v>
                </c:pt>
                <c:pt idx="5">
                  <c:v>0.32686810943242151</c:v>
                </c:pt>
                <c:pt idx="6">
                  <c:v>0.16356382978723394</c:v>
                </c:pt>
                <c:pt idx="7">
                  <c:v>0.50300120048019203</c:v>
                </c:pt>
                <c:pt idx="8">
                  <c:v>1.5535055350553506</c:v>
                </c:pt>
                <c:pt idx="9">
                  <c:v>6.6409597257926389E-2</c:v>
                </c:pt>
                <c:pt idx="10">
                  <c:v>1.4979558462796403</c:v>
                </c:pt>
                <c:pt idx="11">
                  <c:v>0.30339961513790881</c:v>
                </c:pt>
                <c:pt idx="12">
                  <c:v>-0.31124741459239713</c:v>
                </c:pt>
                <c:pt idx="13">
                  <c:v>0.76119402985074625</c:v>
                </c:pt>
                <c:pt idx="14">
                  <c:v>-0.17117585848074923</c:v>
                </c:pt>
                <c:pt idx="15">
                  <c:v>2.0904109589041098</c:v>
                </c:pt>
                <c:pt idx="16">
                  <c:v>2.311271975180972</c:v>
                </c:pt>
                <c:pt idx="17">
                  <c:v>-9.5667669005457201E-2</c:v>
                </c:pt>
                <c:pt idx="18">
                  <c:v>0.11316155988857934</c:v>
                </c:pt>
                <c:pt idx="19">
                  <c:v>2.4467153284671532</c:v>
                </c:pt>
                <c:pt idx="20">
                  <c:v>1.2450980392156863</c:v>
                </c:pt>
                <c:pt idx="21">
                  <c:v>0.72423398328690802</c:v>
                </c:pt>
                <c:pt idx="22">
                  <c:v>0.82698961937716264</c:v>
                </c:pt>
                <c:pt idx="23">
                  <c:v>-0.70301886792452828</c:v>
                </c:pt>
                <c:pt idx="24">
                  <c:v>1.4469696969696968</c:v>
                </c:pt>
                <c:pt idx="25">
                  <c:v>0.18989487962021023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D326-45ED-A6E2-2CD01E3344A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326-45ED-A6E2-2CD01E3344A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326-45ED-A6E2-2CD01E3344A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326-45ED-A6E2-2CD01E3344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326-45ED-A6E2-2CD01E3344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326-45ED-A6E2-2CD01E3344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326-45ED-A6E2-2CD01E3344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326-45ED-A6E2-2CD01E3344A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326-45ED-A6E2-2CD01E3344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326-45ED-A6E2-2CD01E3344A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326-45ED-A6E2-2CD01E3344A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326-45ED-A6E2-2CD01E3344A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326-45ED-A6E2-2CD01E3344A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326-45ED-A6E2-2CD01E3344A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326-45ED-A6E2-2CD01E3344A2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326-45ED-A6E2-2CD01E3344A2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326-45ED-A6E2-2CD01E3344A2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326-45ED-A6E2-2CD01E3344A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326-45ED-A6E2-2CD01E3344A2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326-45ED-A6E2-2CD01E3344A2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326-45ED-A6E2-2CD01E3344A2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326-45ED-A6E2-2CD01E3344A2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326-45ED-A6E2-2CD01E3344A2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326-45ED-A6E2-2CD01E3344A2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326-45ED-A6E2-2CD01E3344A2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326-45ED-A6E2-2CD01E3344A2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326-45ED-A6E2-2CD01E3344A2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326-45ED-A6E2-2CD01E3344A2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326-45ED-A6E2-2CD01E3344A2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326-45ED-A6E2-2CD01E3344A2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326-45ED-A6E2-2CD01E3344A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326-45ED-A6E2-2CD01E3344A2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326-45ED-A6E2-2CD01E3344A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326-45ED-A6E2-2CD01E3344A2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326-45ED-A6E2-2CD01E3344A2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326-45ED-A6E2-2CD01E3344A2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326-45ED-A6E2-2CD01E3344A2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326-45ED-A6E2-2CD01E3344A2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326-45ED-A6E2-2CD01E3344A2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326-45ED-A6E2-2CD01E3344A2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326-45ED-A6E2-2CD01E3344A2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326-45ED-A6E2-2CD01E3344A2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326-45ED-A6E2-2CD01E3344A2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326-45ED-A6E2-2CD01E3344A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residencia'!$AB$8,'viaj entrados lugar residencia'!$AB$12:$AB$36)</c:f>
              <c:numCache>
                <c:formatCode>0.0%</c:formatCode>
                <c:ptCount val="26"/>
                <c:pt idx="0">
                  <c:v>0.13503777467515726</c:v>
                </c:pt>
                <c:pt idx="1">
                  <c:v>0.34451573985337686</c:v>
                </c:pt>
                <c:pt idx="2">
                  <c:v>9.4735869158060135E-2</c:v>
                </c:pt>
                <c:pt idx="3">
                  <c:v>5.2317803474394464E-2</c:v>
                </c:pt>
                <c:pt idx="4">
                  <c:v>3.1207281536867401E-2</c:v>
                </c:pt>
                <c:pt idx="5">
                  <c:v>3.1615919362135814E-2</c:v>
                </c:pt>
                <c:pt idx="6">
                  <c:v>3.1924830099094671E-2</c:v>
                </c:pt>
                <c:pt idx="7">
                  <c:v>2.7407922709074193E-2</c:v>
                </c:pt>
                <c:pt idx="8">
                  <c:v>2.3564781257145079E-2</c:v>
                </c:pt>
                <c:pt idx="9">
                  <c:v>3.0270819853960625E-2</c:v>
                </c:pt>
                <c:pt idx="10">
                  <c:v>1.486176852613093E-2</c:v>
                </c:pt>
                <c:pt idx="11">
                  <c:v>9.8851435826834855E-3</c:v>
                </c:pt>
                <c:pt idx="12">
                  <c:v>2.3489377848911031E-2</c:v>
                </c:pt>
                <c:pt idx="13">
                  <c:v>5.7403884978181659E-3</c:v>
                </c:pt>
                <c:pt idx="14">
                  <c:v>2.7123335652190834E-2</c:v>
                </c:pt>
                <c:pt idx="15">
                  <c:v>5.4874222250329589E-3</c:v>
                </c:pt>
                <c:pt idx="16">
                  <c:v>7.7884423601753249E-3</c:v>
                </c:pt>
                <c:pt idx="17">
                  <c:v>1.9750828221306572E-2</c:v>
                </c:pt>
                <c:pt idx="18">
                  <c:v>7.7762805201375745E-3</c:v>
                </c:pt>
                <c:pt idx="19">
                  <c:v>5.7428208658257159E-3</c:v>
                </c:pt>
                <c:pt idx="20">
                  <c:v>2.2280490949158644E-3</c:v>
                </c:pt>
                <c:pt idx="21">
                  <c:v>3.0112715933469868E-3</c:v>
                </c:pt>
                <c:pt idx="22">
                  <c:v>1.2842903079864371E-3</c:v>
                </c:pt>
                <c:pt idx="23">
                  <c:v>1.9142736219419053E-3</c:v>
                </c:pt>
                <c:pt idx="24">
                  <c:v>1.5713097328773455E-3</c:v>
                </c:pt>
                <c:pt idx="25">
                  <c:v>5.9746255369452377E-2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D326-45ED-A6E2-2CD01E334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(2)'!$X$6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969-4860-87E7-AA652869D7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9-4860-87E7-AA652869D7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69-4860-87E7-AA652869D7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69-4860-87E7-AA652869D7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69-4860-87E7-AA652869D7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69-4860-87E7-AA652869D7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B8-46FC-82BF-5C77519AB8E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69-4860-87E7-AA652869D7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69-4860-87E7-AA652869D73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9B8-46FC-82BF-5C77519AB8E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69-4860-87E7-AA652869D73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9B8-46FC-82BF-5C77519AB8E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9B8-46FC-82BF-5C77519AB8E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969-4860-87E7-AA652869D737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969-4860-87E7-AA652869D737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969-4860-87E7-AA652869D737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9B8-46FC-82BF-5C77519AB8E2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9B8-46FC-82BF-5C77519AB8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(2)'!$X$8:$X$10,'viaj alojados lugar residen (2)'!$X$12:$X$36)</c:f>
              <c:numCache>
                <c:formatCode>#,##0</c:formatCode>
                <c:ptCount val="28"/>
                <c:pt idx="0">
                  <c:v>132312</c:v>
                </c:pt>
                <c:pt idx="1">
                  <c:v>49364</c:v>
                </c:pt>
                <c:pt idx="2">
                  <c:v>82948</c:v>
                </c:pt>
                <c:pt idx="3">
                  <c:v>333768</c:v>
                </c:pt>
                <c:pt idx="4">
                  <c:v>97806</c:v>
                </c:pt>
                <c:pt idx="5">
                  <c:v>45856</c:v>
                </c:pt>
                <c:pt idx="6">
                  <c:v>31098</c:v>
                </c:pt>
                <c:pt idx="7">
                  <c:v>32399</c:v>
                </c:pt>
                <c:pt idx="8">
                  <c:v>36494</c:v>
                </c:pt>
                <c:pt idx="9">
                  <c:v>28837</c:v>
                </c:pt>
                <c:pt idx="10">
                  <c:v>23233</c:v>
                </c:pt>
                <c:pt idx="11">
                  <c:v>28939</c:v>
                </c:pt>
                <c:pt idx="12">
                  <c:v>14457</c:v>
                </c:pt>
                <c:pt idx="13">
                  <c:v>9699</c:v>
                </c:pt>
                <c:pt idx="14">
                  <c:v>26940</c:v>
                </c:pt>
                <c:pt idx="15">
                  <c:v>5278</c:v>
                </c:pt>
                <c:pt idx="16">
                  <c:v>27094</c:v>
                </c:pt>
                <c:pt idx="17">
                  <c:v>5137</c:v>
                </c:pt>
                <c:pt idx="18">
                  <c:v>7355</c:v>
                </c:pt>
                <c:pt idx="19">
                  <c:v>18791</c:v>
                </c:pt>
                <c:pt idx="20">
                  <c:v>7668</c:v>
                </c:pt>
                <c:pt idx="21">
                  <c:v>5061</c:v>
                </c:pt>
                <c:pt idx="22">
                  <c:v>2166</c:v>
                </c:pt>
                <c:pt idx="23">
                  <c:v>3511</c:v>
                </c:pt>
                <c:pt idx="24">
                  <c:v>1316</c:v>
                </c:pt>
                <c:pt idx="25">
                  <c:v>2314</c:v>
                </c:pt>
                <c:pt idx="26">
                  <c:v>1380</c:v>
                </c:pt>
                <c:pt idx="27">
                  <c:v>58621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69-4860-87E7-AA652869D737}"/>
            </c:ext>
          </c:extLst>
        </c:ser>
        <c:ser>
          <c:idx val="1"/>
          <c:order val="1"/>
          <c:tx>
            <c:strRef>
              <c:f>'viaj alojados lugar residen (2)'!$Y$6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3.775959723096287E-3"/>
                  <c:y val="-0.232478632478632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69-4860-87E7-AA652869D737}"/>
                </c:ext>
              </c:extLst>
            </c:dLbl>
            <c:dLbl>
              <c:idx val="1"/>
              <c:layout>
                <c:manualLayout>
                  <c:x val="-2.5173064820641915E-3"/>
                  <c:y val="-0.13675213675213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69-4860-87E7-AA652869D737}"/>
                </c:ext>
              </c:extLst>
            </c:dLbl>
            <c:dLbl>
              <c:idx val="2"/>
              <c:layout>
                <c:manualLayout>
                  <c:x val="0"/>
                  <c:y val="-0.164102564102564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69-4860-87E7-AA652869D737}"/>
                </c:ext>
              </c:extLst>
            </c:dLbl>
            <c:dLbl>
              <c:idx val="3"/>
              <c:layout>
                <c:manualLayout>
                  <c:x val="-2.5173064820641915E-3"/>
                  <c:y val="-0.40341880341880343"/>
                </c:manualLayout>
              </c:layout>
              <c:numFmt formatCode="0.0%" sourceLinked="0"/>
              <c:spPr>
                <a:noFill/>
                <a:ln>
                  <a:solidFill>
                    <a:srgbClr val="3CB4E5"/>
                  </a:solidFill>
                </a:ln>
                <a:effectLst/>
              </c:spPr>
              <c:txPr>
                <a:bodyPr rot="-5400000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0" i="0" u="none" strike="noStrike" kern="1200" baseline="0">
                      <a:solidFill>
                        <a:srgbClr val="1ECAD3">
                          <a:lumMod val="75000"/>
                        </a:srgb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69-4860-87E7-AA652869D737}"/>
                </c:ext>
              </c:extLst>
            </c:dLbl>
            <c:dLbl>
              <c:idx val="4"/>
              <c:layout>
                <c:manualLayout>
                  <c:x val="0"/>
                  <c:y val="-0.180056980056980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69-4860-87E7-AA652869D737}"/>
                </c:ext>
              </c:extLst>
            </c:dLbl>
            <c:dLbl>
              <c:idx val="5"/>
              <c:layout>
                <c:manualLayout>
                  <c:x val="0"/>
                  <c:y val="-0.12991452991453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69-4860-87E7-AA652869D737}"/>
                </c:ext>
              </c:extLst>
            </c:dLbl>
            <c:dLbl>
              <c:idx val="6"/>
              <c:layout>
                <c:manualLayout>
                  <c:x val="-2.5173064820641915E-3"/>
                  <c:y val="-0.111680911680911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69-4860-87E7-AA652869D737}"/>
                </c:ext>
              </c:extLst>
            </c:dLbl>
            <c:dLbl>
              <c:idx val="7"/>
              <c:layout>
                <c:manualLayout>
                  <c:x val="-2.5173064820641915E-3"/>
                  <c:y val="-0.11623931623931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69-4860-87E7-AA652869D737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69-4860-87E7-AA652869D737}"/>
                </c:ext>
              </c:extLst>
            </c:dLbl>
            <c:dLbl>
              <c:idx val="9"/>
              <c:layout>
                <c:manualLayout>
                  <c:x val="0"/>
                  <c:y val="-0.11851851851851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69-4860-87E7-AA652869D737}"/>
                </c:ext>
              </c:extLst>
            </c:dLbl>
            <c:dLbl>
              <c:idx val="10"/>
              <c:layout>
                <c:manualLayout>
                  <c:x val="-4.6150085708115265E-17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69-4860-87E7-AA652869D737}"/>
                </c:ext>
              </c:extLst>
            </c:dLbl>
            <c:dLbl>
              <c:idx val="11"/>
              <c:layout>
                <c:manualLayout>
                  <c:x val="-3.775959723096287E-3"/>
                  <c:y val="-0.12079772079772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69-4860-87E7-AA652869D737}"/>
                </c:ext>
              </c:extLst>
            </c:dLbl>
            <c:dLbl>
              <c:idx val="12"/>
              <c:layout>
                <c:manualLayout>
                  <c:x val="-2.5173064820641915E-3"/>
                  <c:y val="-0.10712250712250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969-4860-87E7-AA652869D737}"/>
                </c:ext>
              </c:extLst>
            </c:dLbl>
            <c:dLbl>
              <c:idx val="13"/>
              <c:layout>
                <c:manualLayout>
                  <c:x val="-2.5173064820642834E-3"/>
                  <c:y val="-9.11680911680911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69-4860-87E7-AA652869D737}"/>
                </c:ext>
              </c:extLst>
            </c:dLbl>
            <c:dLbl>
              <c:idx val="14"/>
              <c:layout>
                <c:manualLayout>
                  <c:x val="-3.775959723096287E-3"/>
                  <c:y val="-0.113960113960113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969-4860-87E7-AA652869D737}"/>
                </c:ext>
              </c:extLst>
            </c:dLbl>
            <c:dLbl>
              <c:idx val="15"/>
              <c:layout>
                <c:manualLayout>
                  <c:x val="-1.2586532410320957E-3"/>
                  <c:y val="-8.66096866096866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969-4860-87E7-AA652869D737}"/>
                </c:ext>
              </c:extLst>
            </c:dLbl>
            <c:dLbl>
              <c:idx val="16"/>
              <c:layout>
                <c:manualLayout>
                  <c:x val="-3.775959723096287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969-4860-87E7-AA652869D737}"/>
                </c:ext>
              </c:extLst>
            </c:dLbl>
            <c:dLbl>
              <c:idx val="17"/>
              <c:layout>
                <c:manualLayout>
                  <c:x val="-2.5173064820641915E-3"/>
                  <c:y val="-9.34472934472935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969-4860-87E7-AA652869D737}"/>
                </c:ext>
              </c:extLst>
            </c:dLbl>
            <c:dLbl>
              <c:idx val="18"/>
              <c:layout>
                <c:manualLayout>
                  <c:x val="-1.2586532410320957E-3"/>
                  <c:y val="-9.11680911680911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969-4860-87E7-AA652869D737}"/>
                </c:ext>
              </c:extLst>
            </c:dLbl>
            <c:dLbl>
              <c:idx val="19"/>
              <c:layout>
                <c:manualLayout>
                  <c:x val="-1.2586532410321879E-3"/>
                  <c:y val="-0.10712250712250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969-4860-87E7-AA652869D737}"/>
                </c:ext>
              </c:extLst>
            </c:dLbl>
            <c:dLbl>
              <c:idx val="20"/>
              <c:layout>
                <c:manualLayout>
                  <c:x val="-2.5173064820641915E-3"/>
                  <c:y val="-8.8888888888888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969-4860-87E7-AA652869D737}"/>
                </c:ext>
              </c:extLst>
            </c:dLbl>
            <c:dLbl>
              <c:idx val="21"/>
              <c:layout>
                <c:manualLayout>
                  <c:x val="-1.2586532410320957E-3"/>
                  <c:y val="-8.88888888888888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969-4860-87E7-AA652869D737}"/>
                </c:ext>
              </c:extLst>
            </c:dLbl>
            <c:dLbl>
              <c:idx val="22"/>
              <c:layout>
                <c:manualLayout>
                  <c:x val="0"/>
                  <c:y val="-9.11680911680911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969-4860-87E7-AA652869D737}"/>
                </c:ext>
              </c:extLst>
            </c:dLbl>
            <c:dLbl>
              <c:idx val="23"/>
              <c:layout>
                <c:manualLayout>
                  <c:x val="-2.5173064820642834E-3"/>
                  <c:y val="-8.20512820512820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969-4860-87E7-AA652869D737}"/>
                </c:ext>
              </c:extLst>
            </c:dLbl>
            <c:dLbl>
              <c:idx val="24"/>
              <c:layout>
                <c:manualLayout>
                  <c:x val="-2.5173064820643758E-3"/>
                  <c:y val="-8.20512820512821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969-4860-87E7-AA652869D737}"/>
                </c:ext>
              </c:extLst>
            </c:dLbl>
            <c:dLbl>
              <c:idx val="25"/>
              <c:layout>
                <c:manualLayout>
                  <c:x val="-1.2586532410320957E-3"/>
                  <c:y val="-8.43304843304843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969-4860-87E7-AA652869D737}"/>
                </c:ext>
              </c:extLst>
            </c:dLbl>
            <c:dLbl>
              <c:idx val="26"/>
              <c:layout>
                <c:manualLayout>
                  <c:x val="1.2586532410320957E-3"/>
                  <c:y val="-9.57264957264958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8-46FC-82BF-5C77519AB8E2}"/>
                </c:ext>
              </c:extLst>
            </c:dLbl>
            <c:dLbl>
              <c:idx val="27"/>
              <c:layout>
                <c:manualLayout>
                  <c:x val="-1.2586532410320957E-3"/>
                  <c:y val="-0.14358974358974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8-46FC-82BF-5C77519AB8E2}"/>
                </c:ext>
              </c:extLst>
            </c:dLbl>
            <c:numFmt formatCode="0.0%" sourceLinked="0"/>
            <c:spPr>
              <a:noFill/>
              <a:ln>
                <a:solidFill>
                  <a:srgbClr val="3CB4E5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(2)'!$Y$8:$Y$10,'viaj alojados lugar residen (2)'!$Y$12:$Y$36)</c:f>
              <c:numCache>
                <c:formatCode>0.0%</c:formatCode>
                <c:ptCount val="28"/>
                <c:pt idx="0">
                  <c:v>0.19775136466093945</c:v>
                </c:pt>
                <c:pt idx="1">
                  <c:v>0.11050121479348518</c:v>
                </c:pt>
                <c:pt idx="2">
                  <c:v>0.25650231008104218</c:v>
                </c:pt>
                <c:pt idx="3">
                  <c:v>0.45182169328739952</c:v>
                </c:pt>
                <c:pt idx="4">
                  <c:v>0.38645384440916297</c:v>
                </c:pt>
                <c:pt idx="5">
                  <c:v>0.32850479473882443</c:v>
                </c:pt>
                <c:pt idx="6">
                  <c:v>-0.10937365753071571</c:v>
                </c:pt>
                <c:pt idx="7">
                  <c:v>7.9330512692881161E-3</c:v>
                </c:pt>
                <c:pt idx="8">
                  <c:v>0.41746290685931786</c:v>
                </c:pt>
                <c:pt idx="9">
                  <c:v>6.8353586247777098E-2</c:v>
                </c:pt>
                <c:pt idx="10">
                  <c:v>0.25076716016150735</c:v>
                </c:pt>
                <c:pt idx="11">
                  <c:v>0.39263715110683339</c:v>
                </c:pt>
                <c:pt idx="12">
                  <c:v>0.25244737070085765</c:v>
                </c:pt>
                <c:pt idx="13">
                  <c:v>0.44955910925123299</c:v>
                </c:pt>
                <c:pt idx="14">
                  <c:v>0.6010935457030786</c:v>
                </c:pt>
                <c:pt idx="15">
                  <c:v>0.91093410572049249</c:v>
                </c:pt>
                <c:pt idx="16">
                  <c:v>0.4067497403946001</c:v>
                </c:pt>
                <c:pt idx="17">
                  <c:v>0.36622340425531918</c:v>
                </c:pt>
                <c:pt idx="18">
                  <c:v>0.17849703573145326</c:v>
                </c:pt>
                <c:pt idx="19">
                  <c:v>0.78842676311030746</c:v>
                </c:pt>
                <c:pt idx="20">
                  <c:v>0.22257653061224492</c:v>
                </c:pt>
                <c:pt idx="21">
                  <c:v>-3.5440047253396667E-3</c:v>
                </c:pt>
                <c:pt idx="22">
                  <c:v>0.79156327543424321</c:v>
                </c:pt>
                <c:pt idx="23">
                  <c:v>0.28796771826852541</c:v>
                </c:pt>
                <c:pt idx="24">
                  <c:v>4.7770700636942776E-2</c:v>
                </c:pt>
                <c:pt idx="25">
                  <c:v>-2.8547439126784258E-2</c:v>
                </c:pt>
                <c:pt idx="26">
                  <c:v>0.80392156862745101</c:v>
                </c:pt>
                <c:pt idx="27">
                  <c:v>0.21637997219513205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D969-4860-87E7-AA652869D7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969-4860-87E7-AA652869D7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969-4860-87E7-AA652869D7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969-4860-87E7-AA652869D7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969-4860-87E7-AA652869D7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969-4860-87E7-AA652869D7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969-4860-87E7-AA652869D73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969-4860-87E7-AA652869D7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969-4860-87E7-AA652869D73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969-4860-87E7-AA652869D73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969-4860-87E7-AA652869D73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969-4860-87E7-AA652869D73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969-4860-87E7-AA652869D73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969-4860-87E7-AA652869D737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969-4860-87E7-AA652869D737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969-4860-87E7-AA652869D737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9B8-46FC-82BF-5C77519AB8E2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9B8-46FC-82BF-5C77519AB8E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969-4860-87E7-AA652869D737}"/>
                </c:ext>
              </c:extLst>
            </c:dLbl>
            <c:dLbl>
              <c:idx val="1"/>
              <c:layout>
                <c:manualLayout>
                  <c:x val="-2.5173064820641915E-3"/>
                  <c:y val="7.29346523992193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969-4860-87E7-AA652869D737}"/>
                </c:ext>
              </c:extLst>
            </c:dLbl>
            <c:dLbl>
              <c:idx val="2"/>
              <c:layout>
                <c:manualLayout>
                  <c:x val="-3.775959723096287E-3"/>
                  <c:y val="7.29346523992193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969-4860-87E7-AA652869D737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969-4860-87E7-AA652869D737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969-4860-87E7-AA652869D737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969-4860-87E7-AA652869D737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969-4860-87E7-AA652869D73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969-4860-87E7-AA652869D73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969-4860-87E7-AA652869D737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969-4860-87E7-AA652869D737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969-4860-87E7-AA652869D737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969-4860-87E7-AA652869D737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969-4860-87E7-AA652869D737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969-4860-87E7-AA652869D737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969-4860-87E7-AA652869D737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969-4860-87E7-AA652869D737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969-4860-87E7-AA652869D737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969-4860-87E7-AA652869D737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969-4860-87E7-AA652869D737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969-4860-87E7-AA652869D737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969-4860-87E7-AA652869D737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969-4860-87E7-AA652869D737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969-4860-87E7-AA652869D737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969-4860-87E7-AA652869D737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969-4860-87E7-AA652869D737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969-4860-87E7-AA652869D737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9B8-46FC-82BF-5C77519AB8E2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9B8-46FC-82BF-5C77519AB8E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(2)'!$AC$8:$AC$10,'viaj alojados lugar residen (2)'!$AC$12:$AC$36)</c:f>
              <c:numCache>
                <c:formatCode>0.0%</c:formatCode>
                <c:ptCount val="28"/>
                <c:pt idx="0">
                  <c:v>0.13398276508055451</c:v>
                </c:pt>
                <c:pt idx="1">
                  <c:v>4.9987342156693974E-2</c:v>
                </c:pt>
                <c:pt idx="2">
                  <c:v>8.3995422923860544E-2</c:v>
                </c:pt>
                <c:pt idx="3">
                  <c:v>0.33798264356525876</c:v>
                </c:pt>
                <c:pt idx="4">
                  <c:v>9.9041041791135459E-2</c:v>
                </c:pt>
                <c:pt idx="5">
                  <c:v>4.6435045011290796E-2</c:v>
                </c:pt>
                <c:pt idx="6">
                  <c:v>3.1490688890464087E-2</c:v>
                </c:pt>
                <c:pt idx="7">
                  <c:v>3.2808117221755285E-2</c:v>
                </c:pt>
                <c:pt idx="8">
                  <c:v>3.6954826688809457E-2</c:v>
                </c:pt>
                <c:pt idx="9">
                  <c:v>2.9201138193270079E-2</c:v>
                </c:pt>
                <c:pt idx="10">
                  <c:v>2.3526373882312435E-2</c:v>
                </c:pt>
                <c:pt idx="11">
                  <c:v>2.9304426194647251E-2</c:v>
                </c:pt>
                <c:pt idx="12">
                  <c:v>1.4639555254017599E-2</c:v>
                </c:pt>
                <c:pt idx="13">
                  <c:v>9.8214737780118067E-3</c:v>
                </c:pt>
                <c:pt idx="14">
                  <c:v>2.7280183893147548E-2</c:v>
                </c:pt>
                <c:pt idx="15">
                  <c:v>5.3446477575364798E-3</c:v>
                </c:pt>
                <c:pt idx="16">
                  <c:v>2.7436128522677791E-2</c:v>
                </c:pt>
                <c:pt idx="17">
                  <c:v>5.2018672850445051E-3</c:v>
                </c:pt>
                <c:pt idx="18">
                  <c:v>7.447875001265784E-3</c:v>
                </c:pt>
                <c:pt idx="19">
                  <c:v>1.9028282685082984E-2</c:v>
                </c:pt>
                <c:pt idx="20">
                  <c:v>7.7648273976486789E-3</c:v>
                </c:pt>
                <c:pt idx="21">
                  <c:v>5.1249075977438663E-3</c:v>
                </c:pt>
                <c:pt idx="22">
                  <c:v>2.1933510880682108E-3</c:v>
                </c:pt>
                <c:pt idx="23">
                  <c:v>3.5553350277966237E-3</c:v>
                </c:pt>
                <c:pt idx="24">
                  <c:v>1.3326177432584326E-3</c:v>
                </c:pt>
                <c:pt idx="25">
                  <c:v>2.3432199528115602E-3</c:v>
                </c:pt>
                <c:pt idx="26">
                  <c:v>1.3974259009852865E-3</c:v>
                </c:pt>
                <c:pt idx="27">
                  <c:v>5.9361234595404697E-2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D969-4860-87E7-AA652869D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4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7-4087-846B-DD16A5FE5A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7-4087-846B-DD16A5FE5AC7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7-4087-846B-DD16A5FE5AC7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7-4087-846B-DD16A5FE5AC7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7-4087-846B-DD16A5FE5A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7-4087-846B-DD16A5FE5AC7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D7-4087-846B-DD16A5FE5A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D7-4087-846B-DD16A5FE5A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12">
                  <c:v>45001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D7-4087-846B-DD16A5FE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7-4087-846B-DD16A5FE5A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7-4087-846B-DD16A5FE5A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7-4087-846B-DD16A5FE5A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7-4087-846B-DD16A5FE5A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7-4087-846B-DD16A5FE5A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7-4087-846B-DD16A5FE5A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7-4087-846B-DD16A5FE5A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7-4087-846B-DD16A5FE5A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D7-4087-846B-DD16A5FE5A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D7-4087-846B-DD16A5FE5A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D7-4087-846B-DD16A5FE5A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D7-4087-846B-DD16A5FE5A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D7-4087-846B-DD16A5FE5AC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12">
                  <c:v>8.8110839761104565E-2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D7-4087-846B-DD16A5FE5AC7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12">
                  <c:v>0.31102694828841959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D7-4087-846B-DD16A5FE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acu'!$AA$7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6D-440D-8BBB-20975C79F4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6D-440D-8BBB-20975C79F4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6D-440D-8BBB-20975C79F4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6D-440D-8BBB-20975C79F4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6D-440D-8BBB-20975C79F4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6D-440D-8BBB-20975C79F4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6D-440D-8BBB-20975C79F4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6D-440D-8BBB-20975C79F4E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6D-440D-8BBB-20975C79F4E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6D-440D-8BBB-20975C79F4E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6D-440D-8BBB-20975C79F4E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6D-440D-8BBB-20975C79F4E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6D-440D-8BBB-20975C79F4E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6D-440D-8BBB-20975C79F4EA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6D-440D-8BBB-20975C79F4E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6D-440D-8BBB-20975C79F4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acu'!$B$9,'viaj entrados lugar residen acu'!$B$13:$B$37)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acu'!$AA$9,'viaj entrados lugar residen acu'!$AA$13:$AA$37)</c:f>
              <c:numCache>
                <c:formatCode>0.0%</c:formatCode>
                <c:ptCount val="26"/>
                <c:pt idx="0">
                  <c:v>0.17871126354448053</c:v>
                </c:pt>
                <c:pt idx="1">
                  <c:v>0.42649665534195691</c:v>
                </c:pt>
                <c:pt idx="2">
                  <c:v>0.42809290683549905</c:v>
                </c:pt>
                <c:pt idx="3">
                  <c:v>0.27965738758029968</c:v>
                </c:pt>
                <c:pt idx="4">
                  <c:v>-0.10505755144750606</c:v>
                </c:pt>
                <c:pt idx="5">
                  <c:v>1.9008395374623843E-2</c:v>
                </c:pt>
                <c:pt idx="6">
                  <c:v>0.39769190250442943</c:v>
                </c:pt>
                <c:pt idx="7">
                  <c:v>4.2843058169758974E-2</c:v>
                </c:pt>
                <c:pt idx="8">
                  <c:v>0.26147292325566385</c:v>
                </c:pt>
                <c:pt idx="9">
                  <c:v>0.4641884692790339</c:v>
                </c:pt>
                <c:pt idx="10">
                  <c:v>0.26927502876869958</c:v>
                </c:pt>
                <c:pt idx="11">
                  <c:v>0.42514098599235939</c:v>
                </c:pt>
                <c:pt idx="12">
                  <c:v>0.65478299379982285</c:v>
                </c:pt>
                <c:pt idx="13">
                  <c:v>0.96972245584524819</c:v>
                </c:pt>
                <c:pt idx="14">
                  <c:v>0.38987963954880578</c:v>
                </c:pt>
                <c:pt idx="15">
                  <c:v>0.41027308192457745</c:v>
                </c:pt>
                <c:pt idx="16">
                  <c:v>0.19887575111455713</c:v>
                </c:pt>
                <c:pt idx="17">
                  <c:v>0.82502034647134059</c:v>
                </c:pt>
                <c:pt idx="18">
                  <c:v>0.22465531224655311</c:v>
                </c:pt>
                <c:pt idx="19">
                  <c:v>-7.2026022304833015E-3</c:v>
                </c:pt>
                <c:pt idx="20">
                  <c:v>0.77365491651205942</c:v>
                </c:pt>
                <c:pt idx="21">
                  <c:v>0.32939572921399374</c:v>
                </c:pt>
                <c:pt idx="22">
                  <c:v>-4.8571428571428599E-2</c:v>
                </c:pt>
                <c:pt idx="23">
                  <c:v>-3.0953569645531753E-2</c:v>
                </c:pt>
                <c:pt idx="24">
                  <c:v>0.85106382978723394</c:v>
                </c:pt>
                <c:pt idx="25">
                  <c:v>0.20833333333333326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66D-440D-8BBB-20975C79F4EA}"/>
            </c:ext>
          </c:extLst>
        </c:ser>
        <c:ser>
          <c:idx val="1"/>
          <c:order val="1"/>
          <c:tx>
            <c:strRef>
              <c:f>'viaj entrados lugar residen acu'!$AC$7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B66D-440D-8BBB-20975C79F4EA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B66D-440D-8BBB-20975C79F4EA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B66D-440D-8BBB-20975C79F4EA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B66D-440D-8BBB-20975C79F4EA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B66D-440D-8BBB-20975C79F4EA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B66D-440D-8BBB-20975C79F4EA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B66D-440D-8BBB-20975C79F4EA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B66D-440D-8BBB-20975C79F4EA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B66D-440D-8BBB-20975C79F4EA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B66D-440D-8BBB-20975C79F4EA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B66D-440D-8BBB-20975C79F4EA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B66D-440D-8BBB-20975C79F4EA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B66D-440D-8BBB-20975C79F4EA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B66D-440D-8BBB-20975C79F4EA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B66D-440D-8BBB-20975C79F4EA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B66D-440D-8BBB-20975C79F4EA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B66D-440D-8BBB-20975C79F4EA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B66D-440D-8BBB-20975C79F4EA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B66D-440D-8BBB-20975C79F4EA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B66D-440D-8BBB-20975C79F4EA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B66D-440D-8BBB-20975C79F4EA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B66D-440D-8BBB-20975C79F4EA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B66D-440D-8BBB-20975C79F4EA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B66D-440D-8BBB-20975C79F4EA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B66D-440D-8BBB-20975C79F4EA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B66D-440D-8BBB-20975C79F4EA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D-440D-8BBB-20975C79F4EA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D-440D-8BBB-20975C79F4EA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D-440D-8BBB-20975C79F4EA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D-440D-8BBB-20975C79F4EA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D-440D-8BBB-20975C79F4EA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D-440D-8BBB-20975C79F4EA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D-440D-8BBB-20975C79F4EA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D-440D-8BBB-20975C79F4EA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D-440D-8BBB-20975C79F4EA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D-440D-8BBB-20975C79F4EA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D-440D-8BBB-20975C79F4EA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D-440D-8BBB-20975C79F4EA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D-440D-8BBB-20975C79F4EA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D-440D-8BBB-20975C79F4EA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D-440D-8BBB-20975C79F4EA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D-440D-8BBB-20975C79F4EA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D-440D-8BBB-20975C79F4EA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D-440D-8BBB-20975C79F4EA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D-440D-8BBB-20975C79F4EA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D-440D-8BBB-20975C79F4EA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D-440D-8BBB-20975C79F4EA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D-440D-8BBB-20975C79F4EA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D-440D-8BBB-20975C79F4EA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D-440D-8BBB-20975C79F4EA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D-440D-8BBB-20975C79F4EA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6D-440D-8BBB-20975C79F4E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acu'!$B$9,'viaj entrados lugar residen acu'!$B$13:$B$37)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acu'!$AC$9,'viaj entrados lugar residen acu'!$AC$13:$AC$37)</c:f>
              <c:numCache>
                <c:formatCode>#,##0</c:formatCode>
                <c:ptCount val="26"/>
                <c:pt idx="0">
                  <c:v>17664</c:v>
                </c:pt>
                <c:pt idx="1">
                  <c:v>80845</c:v>
                </c:pt>
                <c:pt idx="2">
                  <c:v>23260</c:v>
                </c:pt>
                <c:pt idx="3">
                  <c:v>8489</c:v>
                </c:pt>
                <c:pt idx="4">
                  <c:v>-3012</c:v>
                </c:pt>
                <c:pt idx="5">
                  <c:v>480</c:v>
                </c:pt>
                <c:pt idx="6">
                  <c:v>8305</c:v>
                </c:pt>
                <c:pt idx="7">
                  <c:v>956</c:v>
                </c:pt>
                <c:pt idx="8">
                  <c:v>4051</c:v>
                </c:pt>
                <c:pt idx="9">
                  <c:v>7842</c:v>
                </c:pt>
                <c:pt idx="10">
                  <c:v>2340</c:v>
                </c:pt>
                <c:pt idx="11">
                  <c:v>2337</c:v>
                </c:pt>
                <c:pt idx="12">
                  <c:v>8871</c:v>
                </c:pt>
                <c:pt idx="13">
                  <c:v>2306</c:v>
                </c:pt>
                <c:pt idx="14">
                  <c:v>6187</c:v>
                </c:pt>
                <c:pt idx="15">
                  <c:v>1262</c:v>
                </c:pt>
                <c:pt idx="16">
                  <c:v>1026</c:v>
                </c:pt>
                <c:pt idx="17">
                  <c:v>7096</c:v>
                </c:pt>
                <c:pt idx="18">
                  <c:v>1108</c:v>
                </c:pt>
                <c:pt idx="19">
                  <c:v>-31</c:v>
                </c:pt>
                <c:pt idx="20">
                  <c:v>834</c:v>
                </c:pt>
                <c:pt idx="21">
                  <c:v>725</c:v>
                </c:pt>
                <c:pt idx="22">
                  <c:v>-51</c:v>
                </c:pt>
                <c:pt idx="23">
                  <c:v>-62</c:v>
                </c:pt>
                <c:pt idx="24">
                  <c:v>560</c:v>
                </c:pt>
                <c:pt idx="25">
                  <c:v>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B66D-440D-8BBB-20975C79F4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66D-440D-8BBB-20975C79F4E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66D-440D-8BBB-20975C79F4E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66D-440D-8BBB-20975C79F4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66D-440D-8BBB-20975C79F4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66D-440D-8BBB-20975C79F4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66D-440D-8BBB-20975C79F4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66D-440D-8BBB-20975C79F4E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66D-440D-8BBB-20975C79F4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66D-440D-8BBB-20975C79F4E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66D-440D-8BBB-20975C79F4E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6D-440D-8BBB-20975C79F4E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6D-440D-8BBB-20975C79F4E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6D-440D-8BBB-20975C79F4E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6D-440D-8BBB-20975C79F4EA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6D-440D-8BBB-20975C79F4EA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6D-440D-8BBB-20975C79F4EA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6D-440D-8BBB-20975C79F4EA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66D-440D-8BBB-20975C79F4EA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6D-440D-8BBB-20975C79F4EA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6D-440D-8BBB-20975C79F4EA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6D-440D-8BBB-20975C79F4EA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6D-440D-8BBB-20975C79F4EA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6D-440D-8BBB-20975C79F4EA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6D-440D-8BBB-20975C79F4EA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66D-440D-8BBB-20975C79F4EA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6D-440D-8BBB-20975C79F4EA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6D-440D-8BBB-20975C79F4EA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6D-440D-8BBB-20975C79F4EA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66D-440D-8BBB-20975C79F4EA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6D-440D-8BBB-20975C79F4EA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66D-440D-8BBB-20975C79F4EA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66D-440D-8BBB-20975C79F4EA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6D-440D-8BBB-20975C79F4EA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6D-440D-8BBB-20975C79F4EA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6D-440D-8BBB-20975C79F4EA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66D-440D-8BBB-20975C79F4EA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6D-440D-8BBB-20975C79F4EA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6D-440D-8BBB-20975C79F4EA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6D-440D-8BBB-20975C79F4EA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66D-440D-8BBB-20975C79F4EA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6D-440D-8BBB-20975C79F4EA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6D-440D-8BBB-20975C79F4EA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6D-440D-8BBB-20975C79F4E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acu'!$B$9,'viaj entrados lugar residen acu'!$B$13:$B$37)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acu'!$AF$9,'viaj entrados lugar residen acu'!$AF$13:$AF$37)</c:f>
              <c:numCache>
                <c:formatCode>0.0%</c:formatCode>
                <c:ptCount val="26"/>
                <c:pt idx="0">
                  <c:v>0.42610821396160709</c:v>
                </c:pt>
                <c:pt idx="1">
                  <c:v>0.4461859254029355</c:v>
                </c:pt>
                <c:pt idx="2">
                  <c:v>0.25502370705376032</c:v>
                </c:pt>
                <c:pt idx="3">
                  <c:v>0.38287800919664594</c:v>
                </c:pt>
                <c:pt idx="4">
                  <c:v>0.28579046681434078</c:v>
                </c:pt>
                <c:pt idx="5">
                  <c:v>0.55334245603365262</c:v>
                </c:pt>
                <c:pt idx="6">
                  <c:v>0.46866740720879457</c:v>
                </c:pt>
                <c:pt idx="7">
                  <c:v>0.26588704877280206</c:v>
                </c:pt>
                <c:pt idx="8">
                  <c:v>0.28847352024922118</c:v>
                </c:pt>
                <c:pt idx="9">
                  <c:v>0.31123219680621494</c:v>
                </c:pt>
                <c:pt idx="10">
                  <c:v>0.6372649074209068</c:v>
                </c:pt>
                <c:pt idx="11">
                  <c:v>0.28147042864894195</c:v>
                </c:pt>
                <c:pt idx="12">
                  <c:v>0.2102623747135087</c:v>
                </c:pt>
                <c:pt idx="13">
                  <c:v>0.44801607232546459</c:v>
                </c:pt>
                <c:pt idx="14">
                  <c:v>0.37805840568271509</c:v>
                </c:pt>
                <c:pt idx="15">
                  <c:v>0.51353328456474034</c:v>
                </c:pt>
                <c:pt idx="16">
                  <c:v>0.4994944388270981</c:v>
                </c:pt>
                <c:pt idx="17">
                  <c:v>0.19470125263274582</c:v>
                </c:pt>
                <c:pt idx="18">
                  <c:v>0.35129243226409218</c:v>
                </c:pt>
                <c:pt idx="19">
                  <c:v>0.30801172447484121</c:v>
                </c:pt>
                <c:pt idx="20">
                  <c:v>0.38166106577052328</c:v>
                </c:pt>
                <c:pt idx="21">
                  <c:v>0.50457815565729236</c:v>
                </c:pt>
                <c:pt idx="22">
                  <c:v>0.26185344827586204</c:v>
                </c:pt>
                <c:pt idx="23">
                  <c:v>0.80233836314579798</c:v>
                </c:pt>
                <c:pt idx="24">
                  <c:v>0.45987261146496816</c:v>
                </c:pt>
                <c:pt idx="25">
                  <c:v>0.48348001731351897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B66D-440D-8BBB-20975C79F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367-4F14-BD9E-E32F088D0F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67-4F14-BD9E-E32F088D0F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67-4F14-BD9E-E32F088D0F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67-4F14-BD9E-E32F088D0F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67-4F14-BD9E-E32F088D0F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67-4F14-BD9E-E32F088D0F1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67-4F14-BD9E-E32F088D0F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67-4F14-BD9E-E32F088D0F1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67-4F14-BD9E-E32F088D0F1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67-4F14-BD9E-E32F088D0F1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67-4F14-BD9E-E32F088D0F1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367-4F14-BD9E-E32F088D0F1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367-4F14-BD9E-E32F088D0F17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367-4F14-BD9E-E32F088D0F17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367-4F14-BD9E-E32F088D0F17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367-4F14-BD9E-E32F088D0F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hot'!$B$8,'viaj entrados lugar residen hot'!$B$12:$B$36)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hot'!$AA$8,'viaj entrados lugar residen hot'!$AA$12:$AA$36)</c:f>
              <c:numCache>
                <c:formatCode>0.0%</c:formatCode>
                <c:ptCount val="26"/>
                <c:pt idx="0">
                  <c:v>0.19430975711280363</c:v>
                </c:pt>
                <c:pt idx="1">
                  <c:v>0.41858281858009749</c:v>
                </c:pt>
                <c:pt idx="2">
                  <c:v>0.45333928685335212</c:v>
                </c:pt>
                <c:pt idx="3">
                  <c:v>0.29097627845988794</c:v>
                </c:pt>
                <c:pt idx="4">
                  <c:v>-8.7492717032433442E-2</c:v>
                </c:pt>
                <c:pt idx="5">
                  <c:v>1.3130066972153687E-2</c:v>
                </c:pt>
                <c:pt idx="6">
                  <c:v>0.48830427892234551</c:v>
                </c:pt>
                <c:pt idx="7">
                  <c:v>7.0055759876616497E-2</c:v>
                </c:pt>
                <c:pt idx="8">
                  <c:v>0.31572389733366557</c:v>
                </c:pt>
                <c:pt idx="9">
                  <c:v>0.62194076754594807</c:v>
                </c:pt>
                <c:pt idx="10">
                  <c:v>0.35512777962163966</c:v>
                </c:pt>
                <c:pt idx="11">
                  <c:v>0.45275181723779845</c:v>
                </c:pt>
                <c:pt idx="12">
                  <c:v>0.8644286636539702</c:v>
                </c:pt>
                <c:pt idx="13">
                  <c:v>0.97760079641612752</c:v>
                </c:pt>
                <c:pt idx="14">
                  <c:v>0.43281086729362594</c:v>
                </c:pt>
                <c:pt idx="15">
                  <c:v>0.4775160599571735</c:v>
                </c:pt>
                <c:pt idx="16">
                  <c:v>0.21808937650521809</c:v>
                </c:pt>
                <c:pt idx="17">
                  <c:v>0.84796747967479669</c:v>
                </c:pt>
                <c:pt idx="18">
                  <c:v>0.23128923225494935</c:v>
                </c:pt>
                <c:pt idx="19">
                  <c:v>6.8154034229828797E-2</c:v>
                </c:pt>
                <c:pt idx="20">
                  <c:v>0.66879659211927578</c:v>
                </c:pt>
                <c:pt idx="21">
                  <c:v>0.41972920696324945</c:v>
                </c:pt>
                <c:pt idx="22">
                  <c:v>-3.1600407747196746E-2</c:v>
                </c:pt>
                <c:pt idx="23">
                  <c:v>-3.1170483460559839E-2</c:v>
                </c:pt>
                <c:pt idx="24">
                  <c:v>0.78888888888888897</c:v>
                </c:pt>
                <c:pt idx="25">
                  <c:v>0.24550298724366226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67-4F14-BD9E-E32F088D0F17}"/>
            </c:ext>
          </c:extLst>
        </c:ser>
        <c:ser>
          <c:idx val="1"/>
          <c:order val="1"/>
          <c:tx>
            <c:strRef>
              <c:f>'viaj entrados lugar residen hot'!$AC$6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367-4F14-BD9E-E32F088D0F17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367-4F14-BD9E-E32F088D0F17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367-4F14-BD9E-E32F088D0F17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367-4F14-BD9E-E32F088D0F17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367-4F14-BD9E-E32F088D0F17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367-4F14-BD9E-E32F088D0F17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367-4F14-BD9E-E32F088D0F17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367-4F14-BD9E-E32F088D0F17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367-4F14-BD9E-E32F088D0F17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367-4F14-BD9E-E32F088D0F17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367-4F14-BD9E-E32F088D0F17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367-4F14-BD9E-E32F088D0F17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367-4F14-BD9E-E32F088D0F17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367-4F14-BD9E-E32F088D0F17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367-4F14-BD9E-E32F088D0F17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367-4F14-BD9E-E32F088D0F17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367-4F14-BD9E-E32F088D0F17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367-4F14-BD9E-E32F088D0F17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367-4F14-BD9E-E32F088D0F17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367-4F14-BD9E-E32F088D0F17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367-4F14-BD9E-E32F088D0F17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367-4F14-BD9E-E32F088D0F17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367-4F14-BD9E-E32F088D0F17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367-4F14-BD9E-E32F088D0F17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367-4F14-BD9E-E32F088D0F17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367-4F14-BD9E-E32F088D0F17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7-4F14-BD9E-E32F088D0F17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67-4F14-BD9E-E32F088D0F17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67-4F14-BD9E-E32F088D0F17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67-4F14-BD9E-E32F088D0F17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67-4F14-BD9E-E32F088D0F17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67-4F14-BD9E-E32F088D0F17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67-4F14-BD9E-E32F088D0F17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67-4F14-BD9E-E32F088D0F17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67-4F14-BD9E-E32F088D0F17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67-4F14-BD9E-E32F088D0F17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67-4F14-BD9E-E32F088D0F17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67-4F14-BD9E-E32F088D0F17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67-4F14-BD9E-E32F088D0F17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67-4F14-BD9E-E32F088D0F17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67-4F14-BD9E-E32F088D0F17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67-4F14-BD9E-E32F088D0F17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67-4F14-BD9E-E32F088D0F17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67-4F14-BD9E-E32F088D0F17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67-4F14-BD9E-E32F088D0F17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67-4F14-BD9E-E32F088D0F17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67-4F14-BD9E-E32F088D0F17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67-4F14-BD9E-E32F088D0F17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67-4F14-BD9E-E32F088D0F17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67-4F14-BD9E-E32F088D0F17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67-4F14-BD9E-E32F088D0F17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67-4F14-BD9E-E32F088D0F1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hot'!$B$8,'viaj entrados lugar residen hot'!$B$12:$B$36)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hot'!$AC$8,'viaj entrados lugar residen hot'!$AC$12:$AC$36)</c:f>
              <c:numCache>
                <c:formatCode>#,##0</c:formatCode>
                <c:ptCount val="26"/>
                <c:pt idx="0">
                  <c:v>17272</c:v>
                </c:pt>
                <c:pt idx="1">
                  <c:v>61530</c:v>
                </c:pt>
                <c:pt idx="2">
                  <c:v>21321</c:v>
                </c:pt>
                <c:pt idx="3">
                  <c:v>7323</c:v>
                </c:pt>
                <c:pt idx="4">
                  <c:v>-1802</c:v>
                </c:pt>
                <c:pt idx="5">
                  <c:v>298</c:v>
                </c:pt>
                <c:pt idx="6">
                  <c:v>7703</c:v>
                </c:pt>
                <c:pt idx="7">
                  <c:v>1181</c:v>
                </c:pt>
                <c:pt idx="8">
                  <c:v>3801</c:v>
                </c:pt>
                <c:pt idx="9">
                  <c:v>6531</c:v>
                </c:pt>
                <c:pt idx="10">
                  <c:v>2140</c:v>
                </c:pt>
                <c:pt idx="11">
                  <c:v>2180</c:v>
                </c:pt>
                <c:pt idx="12">
                  <c:v>6695</c:v>
                </c:pt>
                <c:pt idx="13">
                  <c:v>1964</c:v>
                </c:pt>
                <c:pt idx="14">
                  <c:v>4142</c:v>
                </c:pt>
                <c:pt idx="15">
                  <c:v>1115</c:v>
                </c:pt>
                <c:pt idx="16">
                  <c:v>815</c:v>
                </c:pt>
                <c:pt idx="17">
                  <c:v>4172</c:v>
                </c:pt>
                <c:pt idx="18">
                  <c:v>958</c:v>
                </c:pt>
                <c:pt idx="19">
                  <c:v>223</c:v>
                </c:pt>
                <c:pt idx="20">
                  <c:v>628</c:v>
                </c:pt>
                <c:pt idx="21">
                  <c:v>651</c:v>
                </c:pt>
                <c:pt idx="22">
                  <c:v>-31</c:v>
                </c:pt>
                <c:pt idx="23">
                  <c:v>-49</c:v>
                </c:pt>
                <c:pt idx="24">
                  <c:v>426</c:v>
                </c:pt>
                <c:pt idx="25">
                  <c:v>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367-4F14-BD9E-E32F088D0F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367-4F14-BD9E-E32F088D0F1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367-4F14-BD9E-E32F088D0F1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367-4F14-BD9E-E32F088D0F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367-4F14-BD9E-E32F088D0F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367-4F14-BD9E-E32F088D0F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367-4F14-BD9E-E32F088D0F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367-4F14-BD9E-E32F088D0F1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367-4F14-BD9E-E32F088D0F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367-4F14-BD9E-E32F088D0F1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367-4F14-BD9E-E32F088D0F1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367-4F14-BD9E-E32F088D0F1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367-4F14-BD9E-E32F088D0F1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367-4F14-BD9E-E32F088D0F1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367-4F14-BD9E-E32F088D0F17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367-4F14-BD9E-E32F088D0F17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367-4F14-BD9E-E32F088D0F17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367-4F14-BD9E-E32F088D0F17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367-4F14-BD9E-E32F088D0F17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367-4F14-BD9E-E32F088D0F17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367-4F14-BD9E-E32F088D0F17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367-4F14-BD9E-E32F088D0F17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367-4F14-BD9E-E32F088D0F17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367-4F14-BD9E-E32F088D0F17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367-4F14-BD9E-E32F088D0F17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367-4F14-BD9E-E32F088D0F17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367-4F14-BD9E-E32F088D0F17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367-4F14-BD9E-E32F088D0F17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367-4F14-BD9E-E32F088D0F17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367-4F14-BD9E-E32F088D0F17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367-4F14-BD9E-E32F088D0F17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367-4F14-BD9E-E32F088D0F17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367-4F14-BD9E-E32F088D0F17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367-4F14-BD9E-E32F088D0F17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367-4F14-BD9E-E32F088D0F17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367-4F14-BD9E-E32F088D0F17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367-4F14-BD9E-E32F088D0F17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367-4F14-BD9E-E32F088D0F17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367-4F14-BD9E-E32F088D0F17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367-4F14-BD9E-E32F088D0F17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367-4F14-BD9E-E32F088D0F17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367-4F14-BD9E-E32F088D0F17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367-4F14-BD9E-E32F088D0F17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367-4F14-BD9E-E32F088D0F1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hot'!$B$8,'viaj entrados lugar residen hot'!$B$12:$B$36)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hot'!$AF$8,'viaj entrados lugar residen hot'!$AF$12:$AF$36)</c:f>
              <c:numCache>
                <c:formatCode>0.0%</c:formatCode>
                <c:ptCount val="26"/>
                <c:pt idx="0">
                  <c:v>0.46241401598553838</c:v>
                </c:pt>
                <c:pt idx="1">
                  <c:v>0.44370765751341973</c:v>
                </c:pt>
                <c:pt idx="2">
                  <c:v>0.26437876214368455</c:v>
                </c:pt>
                <c:pt idx="3">
                  <c:v>0.38000411242743937</c:v>
                </c:pt>
                <c:pt idx="4">
                  <c:v>0.28969353440071066</c:v>
                </c:pt>
                <c:pt idx="5">
                  <c:v>0.56576492537313428</c:v>
                </c:pt>
                <c:pt idx="6">
                  <c:v>0.49098089171974524</c:v>
                </c:pt>
                <c:pt idx="7">
                  <c:v>0.32387961467121401</c:v>
                </c:pt>
                <c:pt idx="8">
                  <c:v>0.25696942446043164</c:v>
                </c:pt>
                <c:pt idx="9">
                  <c:v>0.3153082549634274</c:v>
                </c:pt>
                <c:pt idx="10">
                  <c:v>0.64360119047619047</c:v>
                </c:pt>
                <c:pt idx="11">
                  <c:v>0.28714587508802342</c:v>
                </c:pt>
                <c:pt idx="12">
                  <c:v>0.22181884631784127</c:v>
                </c:pt>
                <c:pt idx="13">
                  <c:v>0.44518972786508243</c:v>
                </c:pt>
                <c:pt idx="14">
                  <c:v>0.35975298849923515</c:v>
                </c:pt>
                <c:pt idx="15">
                  <c:v>0.53140333660451422</c:v>
                </c:pt>
                <c:pt idx="16">
                  <c:v>0.44112078758046197</c:v>
                </c:pt>
                <c:pt idx="17">
                  <c:v>0.18041179495204668</c:v>
                </c:pt>
                <c:pt idx="18">
                  <c:v>0.36002492600093472</c:v>
                </c:pt>
                <c:pt idx="19">
                  <c:v>0.29546196539340513</c:v>
                </c:pt>
                <c:pt idx="20">
                  <c:v>0.36765528819250137</c:v>
                </c:pt>
                <c:pt idx="21">
                  <c:v>0.45973154362416108</c:v>
                </c:pt>
                <c:pt idx="22">
                  <c:v>0.26615293420272673</c:v>
                </c:pt>
                <c:pt idx="23">
                  <c:v>0.80895859827610572</c:v>
                </c:pt>
                <c:pt idx="24">
                  <c:v>0.46009771986970682</c:v>
                </c:pt>
                <c:pt idx="25">
                  <c:v>0.47505928640724371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367-4F14-BD9E-E32F088D0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223-4409-B9ED-34226ED107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23-4409-B9ED-34226ED107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23-4409-B9ED-34226ED107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23-4409-B9ED-34226ED107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23-4409-B9ED-34226ED107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23-4409-B9ED-34226ED107B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23-4409-B9ED-34226ED107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23-4409-B9ED-34226ED107B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23-4409-B9ED-34226ED107B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23-4409-B9ED-34226ED107B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223-4409-B9ED-34226ED107B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223-4409-B9ED-34226ED107B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223-4409-B9ED-34226ED107B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223-4409-B9ED-34226ED107BD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223-4409-B9ED-34226ED107BD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223-4409-B9ED-34226ED107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apt'!$AA$8,'viaj entrados lugar residen apt'!$AA$12:$AA$36)</c:f>
              <c:numCache>
                <c:formatCode>0.0%</c:formatCode>
                <c:ptCount val="26"/>
                <c:pt idx="0">
                  <c:v>3.9389067524115751E-2</c:v>
                </c:pt>
                <c:pt idx="1">
                  <c:v>0.45382988721804507</c:v>
                </c:pt>
                <c:pt idx="2">
                  <c:v>0.26550732575653835</c:v>
                </c:pt>
                <c:pt idx="3">
                  <c:v>0.22474942174248258</c:v>
                </c:pt>
                <c:pt idx="4">
                  <c:v>-0.14986376021798364</c:v>
                </c:pt>
                <c:pt idx="5">
                  <c:v>7.1205007824726163E-2</c:v>
                </c:pt>
                <c:pt idx="6">
                  <c:v>0.11785434612372758</c:v>
                </c:pt>
                <c:pt idx="7">
                  <c:v>-4.1239002932551339E-2</c:v>
                </c:pt>
                <c:pt idx="8">
                  <c:v>7.2379849449913047E-2</c:v>
                </c:pt>
                <c:pt idx="9">
                  <c:v>0.20506804317221961</c:v>
                </c:pt>
                <c:pt idx="10">
                  <c:v>7.5075075075075048E-2</c:v>
                </c:pt>
                <c:pt idx="11">
                  <c:v>0.23020527859237538</c:v>
                </c:pt>
                <c:pt idx="12">
                  <c:v>0.37497845941754271</c:v>
                </c:pt>
                <c:pt idx="13">
                  <c:v>0.92682926829268286</c:v>
                </c:pt>
                <c:pt idx="14">
                  <c:v>0.32465470709636457</c:v>
                </c:pt>
                <c:pt idx="15">
                  <c:v>0.19838056680161942</c:v>
                </c:pt>
                <c:pt idx="16">
                  <c:v>0.14838255977496484</c:v>
                </c:pt>
                <c:pt idx="17">
                  <c:v>0.79434936158652536</c:v>
                </c:pt>
                <c:pt idx="18">
                  <c:v>0.18987341772151889</c:v>
                </c:pt>
                <c:pt idx="19">
                  <c:v>-0.24612403100775193</c:v>
                </c:pt>
                <c:pt idx="20">
                  <c:v>1.4820143884892087</c:v>
                </c:pt>
                <c:pt idx="21">
                  <c:v>0.11384615384615393</c:v>
                </c:pt>
                <c:pt idx="22">
                  <c:v>-0.28985507246376807</c:v>
                </c:pt>
                <c:pt idx="23">
                  <c:v>-3.0162412993039456E-2</c:v>
                </c:pt>
                <c:pt idx="24">
                  <c:v>1.1355932203389831</c:v>
                </c:pt>
                <c:pt idx="25">
                  <c:v>9.5438940657184945E-2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23-4409-B9ED-34226ED107BD}"/>
            </c:ext>
          </c:extLst>
        </c:ser>
        <c:ser>
          <c:idx val="1"/>
          <c:order val="1"/>
          <c:tx>
            <c:strRef>
              <c:f>'viaj entrados lugar residen apt'!$AC$6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F223-4409-B9ED-34226ED107BD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F223-4409-B9ED-34226ED107BD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F223-4409-B9ED-34226ED107BD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F223-4409-B9ED-34226ED107BD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F223-4409-B9ED-34226ED107BD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F223-4409-B9ED-34226ED107BD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F223-4409-B9ED-34226ED107BD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F223-4409-B9ED-34226ED107BD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F223-4409-B9ED-34226ED107BD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F223-4409-B9ED-34226ED107BD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F223-4409-B9ED-34226ED107BD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F223-4409-B9ED-34226ED107BD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F223-4409-B9ED-34226ED107BD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F223-4409-B9ED-34226ED107BD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F223-4409-B9ED-34226ED107BD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F223-4409-B9ED-34226ED107BD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F223-4409-B9ED-34226ED107BD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F223-4409-B9ED-34226ED107BD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F223-4409-B9ED-34226ED107BD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F223-4409-B9ED-34226ED107BD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F223-4409-B9ED-34226ED107BD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F223-4409-B9ED-34226ED107BD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F223-4409-B9ED-34226ED107BD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F223-4409-B9ED-34226ED107BD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F223-4409-B9ED-34226ED107BD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F223-4409-B9ED-34226ED107BD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23-4409-B9ED-34226ED107BD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23-4409-B9ED-34226ED107BD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23-4409-B9ED-34226ED107BD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23-4409-B9ED-34226ED107BD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23-4409-B9ED-34226ED107BD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23-4409-B9ED-34226ED107BD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23-4409-B9ED-34226ED107BD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23-4409-B9ED-34226ED107BD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23-4409-B9ED-34226ED107BD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23-4409-B9ED-34226ED107BD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23-4409-B9ED-34226ED107BD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23-4409-B9ED-34226ED107BD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23-4409-B9ED-34226ED107BD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223-4409-B9ED-34226ED107BD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223-4409-B9ED-34226ED107BD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223-4409-B9ED-34226ED107BD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223-4409-B9ED-34226ED107BD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223-4409-B9ED-34226ED107BD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223-4409-B9ED-34226ED107BD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223-4409-B9ED-34226ED107BD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223-4409-B9ED-34226ED107BD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223-4409-B9ED-34226ED107BD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223-4409-B9ED-34226ED107BD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223-4409-B9ED-34226ED107BD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223-4409-B9ED-34226ED107BD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223-4409-B9ED-34226ED107B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apt'!$AC$8,'viaj entrados lugar residen apt'!$AC$12:$AC$36)</c:f>
              <c:numCache>
                <c:formatCode>#,##0</c:formatCode>
                <c:ptCount val="26"/>
                <c:pt idx="0">
                  <c:v>392</c:v>
                </c:pt>
                <c:pt idx="1">
                  <c:v>19315</c:v>
                </c:pt>
                <c:pt idx="2">
                  <c:v>1939</c:v>
                </c:pt>
                <c:pt idx="3">
                  <c:v>1166</c:v>
                </c:pt>
                <c:pt idx="4">
                  <c:v>-1210</c:v>
                </c:pt>
                <c:pt idx="5">
                  <c:v>182</c:v>
                </c:pt>
                <c:pt idx="6">
                  <c:v>602</c:v>
                </c:pt>
                <c:pt idx="7">
                  <c:v>-225</c:v>
                </c:pt>
                <c:pt idx="8">
                  <c:v>250</c:v>
                </c:pt>
                <c:pt idx="9">
                  <c:v>1311</c:v>
                </c:pt>
                <c:pt idx="10">
                  <c:v>200</c:v>
                </c:pt>
                <c:pt idx="11">
                  <c:v>157</c:v>
                </c:pt>
                <c:pt idx="12">
                  <c:v>2176</c:v>
                </c:pt>
                <c:pt idx="13">
                  <c:v>342</c:v>
                </c:pt>
                <c:pt idx="14">
                  <c:v>2045</c:v>
                </c:pt>
                <c:pt idx="15">
                  <c:v>147</c:v>
                </c:pt>
                <c:pt idx="16">
                  <c:v>211</c:v>
                </c:pt>
                <c:pt idx="17">
                  <c:v>2924</c:v>
                </c:pt>
                <c:pt idx="18">
                  <c:v>150</c:v>
                </c:pt>
                <c:pt idx="19">
                  <c:v>-254</c:v>
                </c:pt>
                <c:pt idx="20">
                  <c:v>206</c:v>
                </c:pt>
                <c:pt idx="21">
                  <c:v>74</c:v>
                </c:pt>
                <c:pt idx="22">
                  <c:v>-20</c:v>
                </c:pt>
                <c:pt idx="23">
                  <c:v>-13</c:v>
                </c:pt>
                <c:pt idx="24">
                  <c:v>134</c:v>
                </c:pt>
                <c:pt idx="25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F223-4409-B9ED-34226ED107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223-4409-B9ED-34226ED107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223-4409-B9ED-34226ED107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223-4409-B9ED-34226ED107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223-4409-B9ED-34226ED107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223-4409-B9ED-34226ED107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223-4409-B9ED-34226ED107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223-4409-B9ED-34226ED107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223-4409-B9ED-34226ED107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223-4409-B9ED-34226ED107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223-4409-B9ED-34226ED107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223-4409-B9ED-34226ED107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223-4409-B9ED-34226ED107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223-4409-B9ED-34226ED107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223-4409-B9ED-34226ED107BD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223-4409-B9ED-34226ED107BD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223-4409-B9ED-34226ED107BD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223-4409-B9ED-34226ED107BD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223-4409-B9ED-34226ED107BD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223-4409-B9ED-34226ED107BD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223-4409-B9ED-34226ED107BD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223-4409-B9ED-34226ED107BD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223-4409-B9ED-34226ED107BD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223-4409-B9ED-34226ED107BD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223-4409-B9ED-34226ED107BD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223-4409-B9ED-34226ED107BD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223-4409-B9ED-34226ED107BD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223-4409-B9ED-34226ED107BD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223-4409-B9ED-34226ED107BD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223-4409-B9ED-34226ED107BD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223-4409-B9ED-34226ED107BD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223-4409-B9ED-34226ED107BD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223-4409-B9ED-34226ED107BD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223-4409-B9ED-34226ED107BD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223-4409-B9ED-34226ED107BD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223-4409-B9ED-34226ED107BD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223-4409-B9ED-34226ED107BD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223-4409-B9ED-34226ED107BD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223-4409-B9ED-34226ED107BD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223-4409-B9ED-34226ED107BD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223-4409-B9ED-34226ED107BD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223-4409-B9ED-34226ED107BD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223-4409-B9ED-34226ED107BD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223-4409-B9ED-34226ED107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apt'!$AF$8,'viaj entrados lugar residen apt'!$AF$12:$AF$36)</c:f>
              <c:numCache>
                <c:formatCode>0.0%</c:formatCode>
                <c:ptCount val="26"/>
                <c:pt idx="0">
                  <c:v>0.25341198820176974</c:v>
                </c:pt>
                <c:pt idx="1">
                  <c:v>0.45165146797153027</c:v>
                </c:pt>
                <c:pt idx="2">
                  <c:v>0.2120777123468672</c:v>
                </c:pt>
                <c:pt idx="3">
                  <c:v>0.39983204254922089</c:v>
                </c:pt>
                <c:pt idx="4">
                  <c:v>0.27865238076818938</c:v>
                </c:pt>
                <c:pt idx="5">
                  <c:v>0.47072508724311751</c:v>
                </c:pt>
                <c:pt idx="6">
                  <c:v>0.40111076828139464</c:v>
                </c:pt>
                <c:pt idx="7">
                  <c:v>0.18408170155300474</c:v>
                </c:pt>
                <c:pt idx="8">
                  <c:v>0.42735381565906838</c:v>
                </c:pt>
                <c:pt idx="9">
                  <c:v>0.30459444129325014</c:v>
                </c:pt>
                <c:pt idx="10">
                  <c:v>0.62822780332507955</c:v>
                </c:pt>
                <c:pt idx="11">
                  <c:v>0.25280437756497948</c:v>
                </c:pt>
                <c:pt idx="12">
                  <c:v>0.19545880149812733</c:v>
                </c:pt>
                <c:pt idx="13">
                  <c:v>0.46754966887417221</c:v>
                </c:pt>
                <c:pt idx="14">
                  <c:v>0.39685309600674751</c:v>
                </c:pt>
                <c:pt idx="15">
                  <c:v>0.46120689655172414</c:v>
                </c:pt>
                <c:pt idx="16">
                  <c:v>0.61673003802281368</c:v>
                </c:pt>
                <c:pt idx="17">
                  <c:v>0.20875568943908177</c:v>
                </c:pt>
                <c:pt idx="18">
                  <c:v>0.31644389182468136</c:v>
                </c:pt>
                <c:pt idx="19">
                  <c:v>0.34529582929194957</c:v>
                </c:pt>
                <c:pt idx="20">
                  <c:v>0.46621621621621623</c:v>
                </c:pt>
                <c:pt idx="21">
                  <c:v>0.60082304526748975</c:v>
                </c:pt>
                <c:pt idx="22">
                  <c:v>0.21893491124260356</c:v>
                </c:pt>
                <c:pt idx="23">
                  <c:v>0.78634812286689415</c:v>
                </c:pt>
                <c:pt idx="24">
                  <c:v>0.45906432748538012</c:v>
                </c:pt>
                <c:pt idx="25">
                  <c:v>0.52281739787247439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F223-4409-B9ED-34226ED1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5es'!$Y$7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F47-446E-9458-78478B60D7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47-446E-9458-78478B60D7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47-446E-9458-78478B60D7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47-446E-9458-78478B60D7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47-446E-9458-78478B60D7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47-446E-9458-78478B60D7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47-446E-9458-78478B60D7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47-446E-9458-78478B60D7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47-446E-9458-78478B60D7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47-446E-9458-78478B60D74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47-446E-9458-78478B60D74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F47-446E-9458-78478B60D74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F47-446E-9458-78478B60D74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F47-446E-9458-78478B60D74C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F47-446E-9458-78478B60D74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F47-446E-9458-78478B60D7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5es'!$B$9,'viaj entrados lugar residen 5es'!$B$13:$B$37)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5es'!$Y$9,'viaj entrados lugar residen 5es'!$Y$13:$Y$37)</c:f>
              <c:numCache>
                <c:formatCode>#,##0</c:formatCode>
                <c:ptCount val="26"/>
                <c:pt idx="0">
                  <c:v>14037</c:v>
                </c:pt>
                <c:pt idx="1">
                  <c:v>51203</c:v>
                </c:pt>
                <c:pt idx="2">
                  <c:v>10535</c:v>
                </c:pt>
                <c:pt idx="3">
                  <c:v>7274</c:v>
                </c:pt>
                <c:pt idx="4">
                  <c:v>3390</c:v>
                </c:pt>
                <c:pt idx="5">
                  <c:v>5738</c:v>
                </c:pt>
                <c:pt idx="6">
                  <c:v>3222</c:v>
                </c:pt>
                <c:pt idx="7">
                  <c:v>4085</c:v>
                </c:pt>
                <c:pt idx="8">
                  <c:v>3424</c:v>
                </c:pt>
                <c:pt idx="9">
                  <c:v>2875</c:v>
                </c:pt>
                <c:pt idx="10">
                  <c:v>1557</c:v>
                </c:pt>
                <c:pt idx="11">
                  <c:v>1999</c:v>
                </c:pt>
                <c:pt idx="12">
                  <c:v>2131</c:v>
                </c:pt>
                <c:pt idx="13">
                  <c:v>1402</c:v>
                </c:pt>
                <c:pt idx="14">
                  <c:v>2053</c:v>
                </c:pt>
                <c:pt idx="15">
                  <c:v>583</c:v>
                </c:pt>
                <c:pt idx="16">
                  <c:v>1024</c:v>
                </c:pt>
                <c:pt idx="17">
                  <c:v>842</c:v>
                </c:pt>
                <c:pt idx="18">
                  <c:v>1049</c:v>
                </c:pt>
                <c:pt idx="19">
                  <c:v>986</c:v>
                </c:pt>
                <c:pt idx="20">
                  <c:v>235</c:v>
                </c:pt>
                <c:pt idx="21">
                  <c:v>333</c:v>
                </c:pt>
                <c:pt idx="22">
                  <c:v>432</c:v>
                </c:pt>
                <c:pt idx="23">
                  <c:v>413</c:v>
                </c:pt>
                <c:pt idx="24">
                  <c:v>204</c:v>
                </c:pt>
                <c:pt idx="25">
                  <c:v>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47-446E-9458-78478B60D74C}"/>
            </c:ext>
          </c:extLst>
        </c:ser>
        <c:ser>
          <c:idx val="1"/>
          <c:order val="1"/>
          <c:tx>
            <c:strRef>
              <c:f>'viaj entrados lugar residen 5es'!$AA$7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9F47-446E-9458-78478B60D74C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9F47-446E-9458-78478B60D74C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9F47-446E-9458-78478B60D74C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9F47-446E-9458-78478B60D74C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9F47-446E-9458-78478B60D74C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9F47-446E-9458-78478B60D74C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9F47-446E-9458-78478B60D74C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9F47-446E-9458-78478B60D74C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9F47-446E-9458-78478B60D74C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9F47-446E-9458-78478B60D74C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9F47-446E-9458-78478B60D74C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9F47-446E-9458-78478B60D74C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9F47-446E-9458-78478B60D74C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9F47-446E-9458-78478B60D74C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9F47-446E-9458-78478B60D74C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9F47-446E-9458-78478B60D74C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9F47-446E-9458-78478B60D74C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9F47-446E-9458-78478B60D74C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9F47-446E-9458-78478B60D74C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9F47-446E-9458-78478B60D74C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9F47-446E-9458-78478B60D74C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9F47-446E-9458-78478B60D74C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9F47-446E-9458-78478B60D74C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9F47-446E-9458-78478B60D74C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9F47-446E-9458-78478B60D74C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9F47-446E-9458-78478B60D74C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47-446E-9458-78478B60D74C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47-446E-9458-78478B60D74C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47-446E-9458-78478B60D74C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47-446E-9458-78478B60D74C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47-446E-9458-78478B60D74C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47-446E-9458-78478B60D74C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47-446E-9458-78478B60D74C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47-446E-9458-78478B60D74C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47-446E-9458-78478B60D74C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47-446E-9458-78478B60D74C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47-446E-9458-78478B60D74C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47-446E-9458-78478B60D74C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47-446E-9458-78478B60D74C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F47-446E-9458-78478B60D74C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47-446E-9458-78478B60D74C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F47-446E-9458-78478B60D74C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F47-446E-9458-78478B60D74C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F47-446E-9458-78478B60D74C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F47-446E-9458-78478B60D74C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F47-446E-9458-78478B60D74C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F47-446E-9458-78478B60D74C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F47-446E-9458-78478B60D74C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F47-446E-9458-78478B60D74C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F47-446E-9458-78478B60D74C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F47-446E-9458-78478B60D74C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F47-446E-9458-78478B60D74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5es'!$B$9,'viaj entrados lugar residen 5es'!$B$13:$B$37)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5es'!$AA$9,'viaj entrados lugar residen 5es'!$AA$13:$AA$37)</c:f>
              <c:numCache>
                <c:formatCode>0.0%</c:formatCode>
                <c:ptCount val="26"/>
                <c:pt idx="0">
                  <c:v>0.30080622741173202</c:v>
                </c:pt>
                <c:pt idx="1">
                  <c:v>0.26840566785572739</c:v>
                </c:pt>
                <c:pt idx="2">
                  <c:v>2.0734424958821718E-2</c:v>
                </c:pt>
                <c:pt idx="3">
                  <c:v>1.2541059807871089</c:v>
                </c:pt>
                <c:pt idx="4">
                  <c:v>0.78986272439281935</c:v>
                </c:pt>
                <c:pt idx="5">
                  <c:v>0.24874863982589779</c:v>
                </c:pt>
                <c:pt idx="6">
                  <c:v>0.52918841955386808</c:v>
                </c:pt>
                <c:pt idx="7">
                  <c:v>0.54267371601208469</c:v>
                </c:pt>
                <c:pt idx="8">
                  <c:v>4.1878787878787875</c:v>
                </c:pt>
                <c:pt idx="9">
                  <c:v>1.9158215010141988</c:v>
                </c:pt>
                <c:pt idx="10">
                  <c:v>4.3875432525951554</c:v>
                </c:pt>
                <c:pt idx="11">
                  <c:v>0.21964612568639419</c:v>
                </c:pt>
                <c:pt idx="12">
                  <c:v>0.10357327809425176</c:v>
                </c:pt>
                <c:pt idx="13">
                  <c:v>0.35067437379576116</c:v>
                </c:pt>
                <c:pt idx="14">
                  <c:v>0.70091135045567521</c:v>
                </c:pt>
                <c:pt idx="15">
                  <c:v>4.0258620689655169</c:v>
                </c:pt>
                <c:pt idx="16">
                  <c:v>12.837837837837839</c:v>
                </c:pt>
                <c:pt idx="17">
                  <c:v>0</c:v>
                </c:pt>
                <c:pt idx="18">
                  <c:v>7.9218106995884829E-2</c:v>
                </c:pt>
                <c:pt idx="19">
                  <c:v>7.7256637168141591</c:v>
                </c:pt>
                <c:pt idx="20">
                  <c:v>0.99152542372881358</c:v>
                </c:pt>
                <c:pt idx="21">
                  <c:v>2.3979591836734695</c:v>
                </c:pt>
                <c:pt idx="22">
                  <c:v>1.3736263736263736</c:v>
                </c:pt>
                <c:pt idx="23">
                  <c:v>-0.57857142857142851</c:v>
                </c:pt>
                <c:pt idx="24">
                  <c:v>0.36912751677852351</c:v>
                </c:pt>
                <c:pt idx="25">
                  <c:v>0.77441285537700866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9F47-446E-9458-78478B60D74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F47-446E-9458-78478B60D74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F47-446E-9458-78478B60D74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F47-446E-9458-78478B60D7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F47-446E-9458-78478B60D7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F47-446E-9458-78478B60D7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F47-446E-9458-78478B60D7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F47-446E-9458-78478B60D7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F47-446E-9458-78478B60D7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F47-446E-9458-78478B60D74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F47-446E-9458-78478B60D74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F47-446E-9458-78478B60D74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F47-446E-9458-78478B60D74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F47-446E-9458-78478B60D74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F47-446E-9458-78478B60D74C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F47-446E-9458-78478B60D74C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F47-446E-9458-78478B60D74C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F47-446E-9458-78478B60D74C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F47-446E-9458-78478B60D74C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F47-446E-9458-78478B60D74C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F47-446E-9458-78478B60D74C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F47-446E-9458-78478B60D74C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F47-446E-9458-78478B60D74C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F47-446E-9458-78478B60D74C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F47-446E-9458-78478B60D74C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F47-446E-9458-78478B60D74C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F47-446E-9458-78478B60D74C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F47-446E-9458-78478B60D74C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F47-446E-9458-78478B60D74C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F47-446E-9458-78478B60D74C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F47-446E-9458-78478B60D74C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F47-446E-9458-78478B60D74C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F47-446E-9458-78478B60D74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F47-446E-9458-78478B60D74C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F47-446E-9458-78478B60D74C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F47-446E-9458-78478B60D74C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F47-446E-9458-78478B60D74C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F47-446E-9458-78478B60D74C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F47-446E-9458-78478B60D74C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F47-446E-9458-78478B60D74C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F47-446E-9458-78478B60D74C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F47-446E-9458-78478B60D74C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F47-446E-9458-78478B60D74C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F47-446E-9458-78478B60D74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5es'!$B$9,'viaj entrados lugar residen 5es'!$B$13:$B$37)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5es'!$AB$9,'viaj entrados lugar residen 5es'!$AB$13:$AB$37)</c:f>
              <c:numCache>
                <c:formatCode>0.0%</c:formatCode>
                <c:ptCount val="26"/>
                <c:pt idx="0">
                  <c:v>0.11072983718288527</c:v>
                </c:pt>
                <c:pt idx="1">
                  <c:v>0.40391108166098699</c:v>
                </c:pt>
                <c:pt idx="2">
                  <c:v>8.3104568976397827E-2</c:v>
                </c:pt>
                <c:pt idx="3">
                  <c:v>5.7380411460305439E-2</c:v>
                </c:pt>
                <c:pt idx="4">
                  <c:v>2.6741764483150323E-2</c:v>
                </c:pt>
                <c:pt idx="5">
                  <c:v>4.5263788968824943E-2</c:v>
                </c:pt>
                <c:pt idx="6">
                  <c:v>2.5416508898144643E-2</c:v>
                </c:pt>
                <c:pt idx="7">
                  <c:v>3.22242206235012E-2</c:v>
                </c:pt>
                <c:pt idx="8">
                  <c:v>2.7009970970591948E-2</c:v>
                </c:pt>
                <c:pt idx="9">
                  <c:v>2.2679225041019817E-2</c:v>
                </c:pt>
                <c:pt idx="10">
                  <c:v>1.2282279439606209E-2</c:v>
                </c:pt>
                <c:pt idx="11">
                  <c:v>1.5768963776347344E-2</c:v>
                </c:pt>
                <c:pt idx="12">
                  <c:v>1.681023602170895E-2</c:v>
                </c:pt>
                <c:pt idx="13">
                  <c:v>1.1059573393916446E-2</c:v>
                </c:pt>
                <c:pt idx="14">
                  <c:v>1.6194938785813455E-2</c:v>
                </c:pt>
                <c:pt idx="15">
                  <c:v>4.5989524170137576E-3</c:v>
                </c:pt>
                <c:pt idx="16">
                  <c:v>8.0777483276536673E-3</c:v>
                </c:pt>
                <c:pt idx="17">
                  <c:v>6.6420547772308471E-3</c:v>
                </c:pt>
                <c:pt idx="18">
                  <c:v>8.2749589801842729E-3</c:v>
                </c:pt>
                <c:pt idx="19">
                  <c:v>7.7779881358071437E-3</c:v>
                </c:pt>
                <c:pt idx="20">
                  <c:v>1.8537801337877066E-3</c:v>
                </c:pt>
                <c:pt idx="21">
                  <c:v>2.6268458917076865E-3</c:v>
                </c:pt>
                <c:pt idx="22">
                  <c:v>3.4078000757288905E-3</c:v>
                </c:pt>
                <c:pt idx="23">
                  <c:v>3.2579199798056292E-3</c:v>
                </c:pt>
                <c:pt idx="24">
                  <c:v>1.6092389246497539E-3</c:v>
                </c:pt>
                <c:pt idx="25">
                  <c:v>4.5295342673229835E-2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9F47-446E-9458-78478B60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cat'!$AQ$8</c:f>
              <c:strCache>
                <c:ptCount val="1"/>
                <c:pt idx="0">
                  <c:v>acumulado febrero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cat'!$B$10,'viaj entrados lugar residen cat'!$B$14:$B$38)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cat'!$AQ$10,'viaj entrados lugar residen cat'!$AQ$14:$AQ$38)</c:f>
              <c:numCache>
                <c:formatCode>#,##0</c:formatCode>
                <c:ptCount val="26"/>
                <c:pt idx="0">
                  <c:v>14037</c:v>
                </c:pt>
                <c:pt idx="1">
                  <c:v>51203</c:v>
                </c:pt>
                <c:pt idx="2">
                  <c:v>10535</c:v>
                </c:pt>
                <c:pt idx="3">
                  <c:v>7274</c:v>
                </c:pt>
                <c:pt idx="4">
                  <c:v>3390</c:v>
                </c:pt>
                <c:pt idx="5">
                  <c:v>5738</c:v>
                </c:pt>
                <c:pt idx="6">
                  <c:v>3222</c:v>
                </c:pt>
                <c:pt idx="7">
                  <c:v>4085</c:v>
                </c:pt>
                <c:pt idx="8">
                  <c:v>3424</c:v>
                </c:pt>
                <c:pt idx="9">
                  <c:v>2875</c:v>
                </c:pt>
                <c:pt idx="10">
                  <c:v>1557</c:v>
                </c:pt>
                <c:pt idx="11">
                  <c:v>1999</c:v>
                </c:pt>
                <c:pt idx="12">
                  <c:v>2131</c:v>
                </c:pt>
                <c:pt idx="13">
                  <c:v>1402</c:v>
                </c:pt>
                <c:pt idx="14">
                  <c:v>2053</c:v>
                </c:pt>
                <c:pt idx="15">
                  <c:v>583</c:v>
                </c:pt>
                <c:pt idx="16">
                  <c:v>1024</c:v>
                </c:pt>
                <c:pt idx="17">
                  <c:v>842</c:v>
                </c:pt>
                <c:pt idx="18">
                  <c:v>1049</c:v>
                </c:pt>
                <c:pt idx="19">
                  <c:v>986</c:v>
                </c:pt>
                <c:pt idx="20">
                  <c:v>235</c:v>
                </c:pt>
                <c:pt idx="21">
                  <c:v>333</c:v>
                </c:pt>
                <c:pt idx="22">
                  <c:v>432</c:v>
                </c:pt>
                <c:pt idx="23">
                  <c:v>413</c:v>
                </c:pt>
                <c:pt idx="24">
                  <c:v>204</c:v>
                </c:pt>
                <c:pt idx="25">
                  <c:v>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B-4571-808D-7DC5C38EEC87}"/>
            </c:ext>
          </c:extLst>
        </c:ser>
        <c:ser>
          <c:idx val="1"/>
          <c:order val="1"/>
          <c:tx>
            <c:strRef>
              <c:f>'viaj entrados lugar residen cat'!$AS$8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B-4571-808D-7DC5C38EEC87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B-4571-808D-7DC5C38EEC87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B-4571-808D-7DC5C38EEC87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B-4571-808D-7DC5C38EEC87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B-4571-808D-7DC5C38EEC87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B-4571-808D-7DC5C38EEC87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B-4571-808D-7DC5C38EEC87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B-4571-808D-7DC5C38EEC87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B-4571-808D-7DC5C38EEC87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B-4571-808D-7DC5C38EEC87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B-4571-808D-7DC5C38EEC87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B-4571-808D-7DC5C38EEC87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B-4571-808D-7DC5C38EEC87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B-4571-808D-7DC5C38EEC87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B-4571-808D-7DC5C38EEC87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B-4571-808D-7DC5C38EEC87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B-4571-808D-7DC5C38EEC87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B-4571-808D-7DC5C38EEC87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B-4571-808D-7DC5C38EEC87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B-4571-808D-7DC5C38EEC87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B-4571-808D-7DC5C38EEC87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B-4571-808D-7DC5C38EEC87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B-4571-808D-7DC5C38EEC87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B-4571-808D-7DC5C38EEC87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B-4571-808D-7DC5C38EEC87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B-4571-808D-7DC5C38EE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cat'!$B$10,'viaj entrados lugar residen cat'!$B$14:$B$38)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cat'!$AS$10,'viaj entrados lugar residen cat'!$AS$14:$AS$38)</c:f>
              <c:numCache>
                <c:formatCode>0.0%</c:formatCode>
                <c:ptCount val="26"/>
                <c:pt idx="0">
                  <c:v>0.30080622741173202</c:v>
                </c:pt>
                <c:pt idx="1">
                  <c:v>0.26840566785572739</c:v>
                </c:pt>
                <c:pt idx="2">
                  <c:v>2.0734424958821718E-2</c:v>
                </c:pt>
                <c:pt idx="3">
                  <c:v>1.2541059807871089</c:v>
                </c:pt>
                <c:pt idx="4">
                  <c:v>0.78986272439281935</c:v>
                </c:pt>
                <c:pt idx="5">
                  <c:v>0.24874863982589779</c:v>
                </c:pt>
                <c:pt idx="6">
                  <c:v>0.52918841955386808</c:v>
                </c:pt>
                <c:pt idx="7">
                  <c:v>0.54267371601208469</c:v>
                </c:pt>
                <c:pt idx="8">
                  <c:v>4.1878787878787875</c:v>
                </c:pt>
                <c:pt idx="9">
                  <c:v>1.9158215010141988</c:v>
                </c:pt>
                <c:pt idx="10">
                  <c:v>4.3875432525951554</c:v>
                </c:pt>
                <c:pt idx="11">
                  <c:v>0.21964612568639419</c:v>
                </c:pt>
                <c:pt idx="12">
                  <c:v>0.10357327809425176</c:v>
                </c:pt>
                <c:pt idx="13">
                  <c:v>0.35067437379576116</c:v>
                </c:pt>
                <c:pt idx="14">
                  <c:v>0.70091135045567521</c:v>
                </c:pt>
                <c:pt idx="15">
                  <c:v>4.0258620689655169</c:v>
                </c:pt>
                <c:pt idx="16">
                  <c:v>12.837837837837839</c:v>
                </c:pt>
                <c:pt idx="17">
                  <c:v>0</c:v>
                </c:pt>
                <c:pt idx="18">
                  <c:v>7.9218106995884829E-2</c:v>
                </c:pt>
                <c:pt idx="19">
                  <c:v>7.7256637168141591</c:v>
                </c:pt>
                <c:pt idx="20">
                  <c:v>0.99152542372881358</c:v>
                </c:pt>
                <c:pt idx="21">
                  <c:v>2.3979591836734695</c:v>
                </c:pt>
                <c:pt idx="22">
                  <c:v>1.3736263736263736</c:v>
                </c:pt>
                <c:pt idx="23">
                  <c:v>-0.57857142857142851</c:v>
                </c:pt>
                <c:pt idx="24">
                  <c:v>0.36912751677852351</c:v>
                </c:pt>
                <c:pt idx="25">
                  <c:v>0.77441285537700866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53B-4571-808D-7DC5C38EEC87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B-4571-808D-7DC5C38EEC87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B-4571-808D-7DC5C38EEC87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3B-4571-808D-7DC5C38EEC87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3B-4571-808D-7DC5C38EEC87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3B-4571-808D-7DC5C38EEC87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3B-4571-808D-7DC5C38EEC87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3B-4571-808D-7DC5C38EEC87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3B-4571-808D-7DC5C38EEC87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3B-4571-808D-7DC5C38EEC87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3B-4571-808D-7DC5C38EEC87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3B-4571-808D-7DC5C38EEC87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3B-4571-808D-7DC5C38EEC87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3B-4571-808D-7DC5C38EEC87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3B-4571-808D-7DC5C38EEC87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3B-4571-808D-7DC5C38EEC87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3B-4571-808D-7DC5C38EEC87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3B-4571-808D-7DC5C38EEC87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3B-4571-808D-7DC5C38EEC87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3B-4571-808D-7DC5C38EEC87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3B-4571-808D-7DC5C38EEC87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3B-4571-808D-7DC5C38EEC87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3B-4571-808D-7DC5C38EEC87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3B-4571-808D-7DC5C38EEC87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3B-4571-808D-7DC5C38EEC87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3B-4571-808D-7DC5C38EEC87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3B-4571-808D-7DC5C38EEC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cat'!$B$10,'viaj entrados lugar residen cat'!$B$14:$B$38)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cat'!$AT$10,'viaj entrados lugar residen cat'!$AT$14:$AT$38)</c:f>
              <c:numCache>
                <c:formatCode>0.0%</c:formatCode>
                <c:ptCount val="26"/>
                <c:pt idx="0">
                  <c:v>0.11072983718288527</c:v>
                </c:pt>
                <c:pt idx="1">
                  <c:v>0.40391108166098699</c:v>
                </c:pt>
                <c:pt idx="2">
                  <c:v>8.3104568976397827E-2</c:v>
                </c:pt>
                <c:pt idx="3">
                  <c:v>5.7380411460305439E-2</c:v>
                </c:pt>
                <c:pt idx="4">
                  <c:v>2.6741764483150323E-2</c:v>
                </c:pt>
                <c:pt idx="5">
                  <c:v>4.5263788968824943E-2</c:v>
                </c:pt>
                <c:pt idx="6">
                  <c:v>2.5416508898144643E-2</c:v>
                </c:pt>
                <c:pt idx="7">
                  <c:v>3.22242206235012E-2</c:v>
                </c:pt>
                <c:pt idx="8">
                  <c:v>2.7009970970591948E-2</c:v>
                </c:pt>
                <c:pt idx="9">
                  <c:v>2.2679225041019817E-2</c:v>
                </c:pt>
                <c:pt idx="10">
                  <c:v>1.2282279439606209E-2</c:v>
                </c:pt>
                <c:pt idx="11">
                  <c:v>1.5768963776347344E-2</c:v>
                </c:pt>
                <c:pt idx="12">
                  <c:v>1.681023602170895E-2</c:v>
                </c:pt>
                <c:pt idx="13">
                  <c:v>1.1059573393916446E-2</c:v>
                </c:pt>
                <c:pt idx="14">
                  <c:v>1.6194938785813455E-2</c:v>
                </c:pt>
                <c:pt idx="15">
                  <c:v>4.5989524170137576E-3</c:v>
                </c:pt>
                <c:pt idx="16">
                  <c:v>8.0777483276536673E-3</c:v>
                </c:pt>
                <c:pt idx="17">
                  <c:v>6.6420547772308471E-3</c:v>
                </c:pt>
                <c:pt idx="18">
                  <c:v>8.2749589801842729E-3</c:v>
                </c:pt>
                <c:pt idx="19">
                  <c:v>7.7779881358071437E-3</c:v>
                </c:pt>
                <c:pt idx="20">
                  <c:v>1.8537801337877066E-3</c:v>
                </c:pt>
                <c:pt idx="21">
                  <c:v>2.6268458917076865E-3</c:v>
                </c:pt>
                <c:pt idx="22">
                  <c:v>3.4078000757288905E-3</c:v>
                </c:pt>
                <c:pt idx="23">
                  <c:v>3.2579199798056292E-3</c:v>
                </c:pt>
                <c:pt idx="24">
                  <c:v>1.6092389246497539E-3</c:v>
                </c:pt>
                <c:pt idx="25">
                  <c:v>4.5295342673229835E-2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853B-4571-808D-7DC5C38E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BFA-4886-9250-BB0708497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FA-4886-9250-BB0708497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FA-4886-9250-BB0708497A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FA-4886-9250-BB0708497A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FA-4886-9250-BB0708497A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FA-4886-9250-BB0708497A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FA-4886-9250-BB0708497A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FA-4886-9250-BB0708497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FA-4886-9250-BB0708497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FA-4886-9250-BB0708497A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BFA-4886-9250-BB0708497A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BFA-4886-9250-BB0708497A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BFA-4886-9250-BB0708497AC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BFA-4886-9250-BB0708497AC0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BFA-4886-9250-BB0708497AC0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BFA-4886-9250-BB0708497A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año'!$Y$8,'viaj entrados lugar residen año'!$Y$12:$Y$36)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FA-4886-9250-BB0708497AC0}"/>
            </c:ext>
          </c:extLst>
        </c:ser>
        <c:ser>
          <c:idx val="1"/>
          <c:order val="1"/>
          <c:tx>
            <c:strRef>
              <c:f>'viaj entrados lugar residen año'!$AA$6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BFA-4886-9250-BB0708497AC0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BFA-4886-9250-BB0708497AC0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BFA-4886-9250-BB0708497AC0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BFA-4886-9250-BB0708497AC0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BFA-4886-9250-BB0708497AC0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BFA-4886-9250-BB0708497AC0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BFA-4886-9250-BB0708497AC0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BFA-4886-9250-BB0708497AC0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BFA-4886-9250-BB0708497AC0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BFA-4886-9250-BB0708497AC0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BFA-4886-9250-BB0708497AC0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BFA-4886-9250-BB0708497AC0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BFA-4886-9250-BB0708497AC0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BFA-4886-9250-BB0708497AC0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BFA-4886-9250-BB0708497AC0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BFA-4886-9250-BB0708497AC0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BFA-4886-9250-BB0708497AC0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BFA-4886-9250-BB0708497AC0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BFA-4886-9250-BB0708497AC0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BFA-4886-9250-BB0708497AC0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BFA-4886-9250-BB0708497AC0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BFA-4886-9250-BB0708497AC0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BFA-4886-9250-BB0708497AC0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BFA-4886-9250-BB0708497AC0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BFA-4886-9250-BB0708497AC0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BFA-4886-9250-BB0708497AC0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A-4886-9250-BB0708497AC0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A-4886-9250-BB0708497AC0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A-4886-9250-BB0708497AC0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A-4886-9250-BB0708497AC0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A-4886-9250-BB0708497AC0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A-4886-9250-BB0708497AC0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A-4886-9250-BB0708497AC0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A-4886-9250-BB0708497AC0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A-4886-9250-BB0708497AC0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FA-4886-9250-BB0708497AC0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FA-4886-9250-BB0708497AC0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FA-4886-9250-BB0708497AC0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FA-4886-9250-BB0708497AC0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FA-4886-9250-BB0708497AC0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BFA-4886-9250-BB0708497AC0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BFA-4886-9250-BB0708497AC0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BFA-4886-9250-BB0708497AC0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BFA-4886-9250-BB0708497AC0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BFA-4886-9250-BB0708497AC0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FA-4886-9250-BB0708497AC0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BFA-4886-9250-BB0708497AC0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BFA-4886-9250-BB0708497AC0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BFA-4886-9250-BB0708497AC0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BFA-4886-9250-BB0708497AC0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BFA-4886-9250-BB0708497AC0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BFA-4886-9250-BB0708497AC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año'!$AA$8,'viaj entrados lugar residen año'!$AA$12:$AA$36)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BFA-4886-9250-BB0708497A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BFA-4886-9250-BB0708497A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BFA-4886-9250-BB0708497A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BFA-4886-9250-BB0708497A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BFA-4886-9250-BB0708497A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BFA-4886-9250-BB0708497A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BFA-4886-9250-BB0708497A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BFA-4886-9250-BB0708497A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BFA-4886-9250-BB0708497A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BFA-4886-9250-BB0708497A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BFA-4886-9250-BB0708497A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BFA-4886-9250-BB0708497A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BFA-4886-9250-BB0708497A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BFA-4886-9250-BB0708497A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BFA-4886-9250-BB0708497AC0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BFA-4886-9250-BB0708497AC0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BFA-4886-9250-BB0708497AC0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BFA-4886-9250-BB0708497AC0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BFA-4886-9250-BB0708497AC0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BFA-4886-9250-BB0708497AC0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BFA-4886-9250-BB0708497AC0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BFA-4886-9250-BB0708497AC0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BFA-4886-9250-BB0708497AC0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BFA-4886-9250-BB0708497AC0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BFA-4886-9250-BB0708497AC0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BFA-4886-9250-BB0708497AC0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BFA-4886-9250-BB0708497AC0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BFA-4886-9250-BB0708497AC0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BFA-4886-9250-BB0708497AC0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BFA-4886-9250-BB0708497AC0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BFA-4886-9250-BB0708497AC0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BFA-4886-9250-BB0708497AC0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BFA-4886-9250-BB0708497AC0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BFA-4886-9250-BB0708497AC0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BFA-4886-9250-BB0708497AC0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BFA-4886-9250-BB0708497AC0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BFA-4886-9250-BB0708497AC0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BFA-4886-9250-BB0708497AC0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BFA-4886-9250-BB0708497AC0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BFA-4886-9250-BB0708497AC0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BFA-4886-9250-BB0708497AC0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BFA-4886-9250-BB0708497AC0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BFA-4886-9250-BB0708497AC0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BFA-4886-9250-BB0708497A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año'!$AB$8,'viaj entrados lugar residen año'!$AB$12:$AB$36)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BFA-4886-9250-BB070849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69-42BD-B3DD-B01521B1F3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69-42BD-B3DD-B01521B1F3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69-42BD-B3DD-B01521B1F3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69-42BD-B3DD-B01521B1F3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69-42BD-B3DD-B01521B1F3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69-42BD-B3DD-B01521B1F35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69-42BD-B3DD-B01521B1F3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69-42BD-B3DD-B01521B1F35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69-42BD-B3DD-B01521B1F35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69-42BD-B3DD-B01521B1F35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69-42BD-B3DD-B01521B1F3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69-42BD-B3DD-B01521B1F35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69-42BD-B3DD-B01521B1F35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69-42BD-B3DD-B01521B1F35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69-42BD-B3DD-B01521B1F35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69-42BD-B3DD-B01521B1F3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estre'!$Y$8,'viaj entr lugar res año 5 estre'!$Y$12:$Y$36)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669-42BD-B3DD-B01521B1F351}"/>
            </c:ext>
          </c:extLst>
        </c:ser>
        <c:ser>
          <c:idx val="1"/>
          <c:order val="1"/>
          <c:tx>
            <c:strRef>
              <c:f>'viaj entr lugar res año 5 estre'!$AA$6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B669-42BD-B3DD-B01521B1F351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B669-42BD-B3DD-B01521B1F351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B669-42BD-B3DD-B01521B1F351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B669-42BD-B3DD-B01521B1F351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B669-42BD-B3DD-B01521B1F351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B669-42BD-B3DD-B01521B1F351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B669-42BD-B3DD-B01521B1F351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B669-42BD-B3DD-B01521B1F351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B669-42BD-B3DD-B01521B1F351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B669-42BD-B3DD-B01521B1F351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B669-42BD-B3DD-B01521B1F351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B669-42BD-B3DD-B01521B1F351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B669-42BD-B3DD-B01521B1F351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B669-42BD-B3DD-B01521B1F351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B669-42BD-B3DD-B01521B1F351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B669-42BD-B3DD-B01521B1F351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B669-42BD-B3DD-B01521B1F351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B669-42BD-B3DD-B01521B1F351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B669-42BD-B3DD-B01521B1F351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B669-42BD-B3DD-B01521B1F351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B669-42BD-B3DD-B01521B1F351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B669-42BD-B3DD-B01521B1F351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B669-42BD-B3DD-B01521B1F351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B669-42BD-B3DD-B01521B1F351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B669-42BD-B3DD-B01521B1F351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B669-42BD-B3DD-B01521B1F351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9-42BD-B3DD-B01521B1F351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9-42BD-B3DD-B01521B1F351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9-42BD-B3DD-B01521B1F351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9-42BD-B3DD-B01521B1F351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9-42BD-B3DD-B01521B1F351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9-42BD-B3DD-B01521B1F351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9-42BD-B3DD-B01521B1F351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9-42BD-B3DD-B01521B1F351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9-42BD-B3DD-B01521B1F351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9-42BD-B3DD-B01521B1F351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9-42BD-B3DD-B01521B1F351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9-42BD-B3DD-B01521B1F351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9-42BD-B3DD-B01521B1F351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9-42BD-B3DD-B01521B1F351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9-42BD-B3DD-B01521B1F351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9-42BD-B3DD-B01521B1F351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9-42BD-B3DD-B01521B1F351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9-42BD-B3DD-B01521B1F351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9-42BD-B3DD-B01521B1F351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9-42BD-B3DD-B01521B1F351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9-42BD-B3DD-B01521B1F351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9-42BD-B3DD-B01521B1F351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9-42BD-B3DD-B01521B1F351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9-42BD-B3DD-B01521B1F351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9-42BD-B3DD-B01521B1F351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69-42BD-B3DD-B01521B1F35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estre'!$AA$8,'viaj entr lugar res año 5 estre'!$AA$12:$AA$36)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B669-42BD-B3DD-B01521B1F35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669-42BD-B3DD-B01521B1F35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669-42BD-B3DD-B01521B1F35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669-42BD-B3DD-B01521B1F3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669-42BD-B3DD-B01521B1F3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669-42BD-B3DD-B01521B1F3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669-42BD-B3DD-B01521B1F3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669-42BD-B3DD-B01521B1F35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669-42BD-B3DD-B01521B1F3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669-42BD-B3DD-B01521B1F35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669-42BD-B3DD-B01521B1F35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69-42BD-B3DD-B01521B1F35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69-42BD-B3DD-B01521B1F35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69-42BD-B3DD-B01521B1F35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69-42BD-B3DD-B01521B1F351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69-42BD-B3DD-B01521B1F351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69-42BD-B3DD-B01521B1F351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69-42BD-B3DD-B01521B1F351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669-42BD-B3DD-B01521B1F351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69-42BD-B3DD-B01521B1F351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69-42BD-B3DD-B01521B1F351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69-42BD-B3DD-B01521B1F351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69-42BD-B3DD-B01521B1F351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69-42BD-B3DD-B01521B1F351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69-42BD-B3DD-B01521B1F351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669-42BD-B3DD-B01521B1F351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69-42BD-B3DD-B01521B1F351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69-42BD-B3DD-B01521B1F351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69-42BD-B3DD-B01521B1F351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669-42BD-B3DD-B01521B1F351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69-42BD-B3DD-B01521B1F351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669-42BD-B3DD-B01521B1F351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669-42BD-B3DD-B01521B1F351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69-42BD-B3DD-B01521B1F351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69-42BD-B3DD-B01521B1F351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69-42BD-B3DD-B01521B1F351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669-42BD-B3DD-B01521B1F351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69-42BD-B3DD-B01521B1F351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69-42BD-B3DD-B01521B1F351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69-42BD-B3DD-B01521B1F351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669-42BD-B3DD-B01521B1F351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69-42BD-B3DD-B01521B1F351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69-42BD-B3DD-B01521B1F351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69-42BD-B3DD-B01521B1F35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estre'!$AB$8,'viaj entr lugar res año 5 estre'!$AB$12:$AB$36)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B669-42BD-B3DD-B01521B1F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57484</c:v>
                </c:pt>
                <c:pt idx="1">
                  <c:v>18201</c:v>
                </c:pt>
                <c:pt idx="2">
                  <c:v>23156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D-4FDB-B7DB-2026674030A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71504</c:v>
                </c:pt>
                <c:pt idx="1">
                  <c:v>28557</c:v>
                </c:pt>
                <c:pt idx="2">
                  <c:v>16444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D-4FDB-B7DB-202667403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CD-4FDB-B7DB-2026674030A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CD-4FDB-B7DB-2026674030A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CD-4FDB-B7DB-2026674030A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D-4FDB-B7DB-2026674030A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D-4FDB-B7DB-2026674030A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D-4FDB-B7DB-2026674030A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CD-4FDB-B7DB-2026674030A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D-4FDB-B7DB-2026674030A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CD-4FDB-B7DB-2026674030A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0.61374189948929225</c:v>
                </c:pt>
                <c:pt idx="1">
                  <c:v>0.24511394360757049</c:v>
                </c:pt>
                <c:pt idx="2">
                  <c:v>0.1411441569031372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D-4FDB-B7DB-202667403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CD-4FDB-B7DB-2026674030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CD-4FDB-B7DB-2026674030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CD-4FDB-B7DB-2026674030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CD-4FDB-B7DB-2026674030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CD-4FDB-B7DB-2026674030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CD-4FDB-B7DB-2026674030A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D-4FDB-B7DB-2026674030A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D-4FDB-B7DB-2026674030A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D-4FDB-B7DB-2026674030A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CD-4FDB-B7DB-2026674030A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CD-4FDB-B7DB-2026674030A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CD-4FDB-B7DB-2026674030A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0.24389395309999307</c:v>
                </c:pt>
                <c:pt idx="1">
                  <c:v>0.56897972638866001</c:v>
                </c:pt>
                <c:pt idx="2">
                  <c:v>-0.28986007946104686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CD-4FDB-B7DB-2026674030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F8-4B25-B570-43EC00B3AF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F8-4B25-B570-43EC00B3AF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F8-4B25-B570-43EC00B3AF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F8-4B25-B570-43EC00B3AF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F8-4B25-B570-43EC00B3AF2C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8-4B25-B570-43EC00B3AF2C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8-4B25-B570-43EC00B3AF2C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8-4B25-B570-43EC00B3AF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8-4B25-B570-43EC00B3AF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F8-4B25-B570-43EC00B3AF2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F8-4B25-B570-43EC00B3A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71504</c:v>
                </c:pt>
                <c:pt idx="1">
                  <c:v>28557</c:v>
                </c:pt>
                <c:pt idx="2">
                  <c:v>16444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F8-4B25-B570-43EC00B3A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09-4A2B-815A-5C617252780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9-4A2B-815A-5C617252780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9-4A2B-815A-5C617252780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9-4A2B-815A-5C617252780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9-4A2B-815A-5C617252780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9-4A2B-815A-5C617252780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09-4A2B-815A-5C617252780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09-4A2B-815A-5C617252780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09-4A2B-815A-5C617252780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09-4A2B-815A-5C6172527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409-4A2B-815A-5C617252780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09-4A2B-815A-5C617252780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09-4A2B-815A-5C617252780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09-4A2B-815A-5C617252780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09-4A2B-815A-5C6172527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409-4A2B-815A-5C617252780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409-4A2B-815A-5C617252780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09-4A2B-815A-5C617252780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09-4A2B-815A-5C617252780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09-4A2B-815A-5C617252780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09-4A2B-815A-5C617252780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09-4A2B-815A-5C617252780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09-4A2B-815A-5C617252780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09-4A2B-815A-5C617252780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09-4A2B-815A-5C617252780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09-4A2B-815A-5C617252780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09-4A2B-815A-5C617252780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09-4A2B-815A-5C617252780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09-4A2B-815A-5C617252780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09-4A2B-815A-5C617252780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09-4A2B-815A-5C617252780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09-4A2B-815A-5C617252780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09-4A2B-815A-5C61725278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409-4A2B-815A-5C617252780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09-4A2B-815A-5C61725278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09-4A2B-815A-5C61725278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409-4A2B-815A-5C61725278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409-4A2B-815A-5C61725278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409-4A2B-815A-5C61725278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409-4A2B-815A-5C61725278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409-4A2B-815A-5C61725278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409-4A2B-815A-5C61725278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409-4A2B-815A-5C61725278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409-4A2B-815A-5C61725278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409-4A2B-815A-5C61725278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409-4A2B-815A-5C61725278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409-4A2B-815A-5C61725278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409-4A2B-815A-5C61725278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409-4A2B-815A-5C617252780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409-4A2B-815A-5C61725278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09-4A2B-815A-5C617252780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09-4A2B-815A-5C617252780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09-4A2B-815A-5C617252780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09-4A2B-815A-5C617252780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09-4A2B-815A-5C617252780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09-4A2B-815A-5C617252780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09-4A2B-815A-5C617252780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09-4A2B-815A-5C617252780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09-4A2B-815A-5C617252780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09-4A2B-815A-5C617252780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09-4A2B-815A-5C617252780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09-4A2B-815A-5C617252780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09-4A2B-815A-5C617252780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09-4A2B-815A-5C617252780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09-4A2B-815A-5C617252780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09-4A2B-815A-5C61725278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409-4A2B-815A-5C617252780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09-4A2B-815A-5C617252780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09-4A2B-815A-5C617252780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09-4A2B-815A-5C617252780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409-4A2B-815A-5C617252780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409-4A2B-815A-5C617252780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409-4A2B-815A-5C617252780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409-4A2B-815A-5C617252780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409-4A2B-815A-5C617252780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409-4A2B-815A-5C617252780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409-4A2B-815A-5C617252780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409-4A2B-815A-5C617252780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409-4A2B-815A-5C617252780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409-4A2B-815A-5C617252780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409-4A2B-815A-5C617252780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409-4A2B-815A-5C617252780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409-4A2B-815A-5C61725278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409-4A2B-815A-5C617252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AE-490E-80FB-38EE5381FF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E-490E-80FB-38EE5381FF6A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AE-490E-80FB-38EE5381FF6A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AE-490E-80FB-38EE5381FF6A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AE-490E-80FB-38EE5381FF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AE-490E-80FB-38EE5381FF6A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AE-490E-80FB-38EE5381FF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AE-490E-80FB-38EE5381FF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12">
                  <c:v>698254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AE-490E-80FB-38EE5381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AE-490E-80FB-38EE5381FF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AE-490E-80FB-38EE5381FF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AE-490E-80FB-38EE5381FF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AE-490E-80FB-38EE5381FF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AE-490E-80FB-38EE5381FF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AE-490E-80FB-38EE5381FF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AE-490E-80FB-38EE5381FF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AE-490E-80FB-38EE5381FF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AE-490E-80FB-38EE5381FF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AE-490E-80FB-38EE5381FF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AE-490E-80FB-38EE5381FF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AE-490E-80FB-38EE5381FF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AE-490E-80FB-38EE5381FF6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12">
                  <c:v>0.33266024754034218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AE-490E-80FB-38EE5381FF6A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12">
                  <c:v>9.1711017579847232E-2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AE-490E-80FB-38EE5381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70-45AE-9590-5273DCDD7E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70-45AE-9590-5273DCDD7E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70-45AE-9590-5273DCDD7E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70-45AE-9590-5273DCDD7E4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70-45AE-9590-5273DCDD7E4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70-45AE-9590-5273DCDD7E4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70-45AE-9590-5273DCDD7E4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70-45AE-9590-5273DCDD7E4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70-45AE-9590-5273DCDD7E4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70-45AE-9590-5273DCDD7E4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0-45AE-9590-5273DCDD7E4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0-45AE-9590-5273DCDD7E4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0-45AE-9590-5273DCDD7E4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0-45AE-9590-5273DCDD7E4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0-45AE-9590-5273DCDD7E4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0-45AE-9590-5273DCDD7E4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0-45AE-9590-5273DCDD7E4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70-45AE-9590-5273DCDD7E4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0-45AE-9590-5273DCDD7E4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770-45AE-9590-5273DCDD7E4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770-45AE-9590-5273DCDD7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F-4079-A849-638E0442F2C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F-4079-A849-638E0442F2C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F-4079-A849-638E0442F2C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F-4079-A849-638E0442F2C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F-4079-A849-638E0442F2C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F-4079-A849-638E0442F2C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F-4079-A849-638E0442F2C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F-4079-A849-638E0442F2C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F-4079-A849-638E0442F2C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F-4079-A849-638E0442F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0DF-4079-A849-638E0442F2C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F-4079-A849-638E0442F2C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F-4079-A849-638E0442F2C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DF-4079-A849-638E0442F2C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F-4079-A849-638E0442F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0DF-4079-A849-638E0442F2C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0DF-4079-A849-638E0442F2C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DF-4079-A849-638E0442F2C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DF-4079-A849-638E0442F2C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DF-4079-A849-638E0442F2C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DF-4079-A849-638E0442F2C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DF-4079-A849-638E0442F2C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DF-4079-A849-638E0442F2C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DF-4079-A849-638E0442F2C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DF-4079-A849-638E0442F2C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DF-4079-A849-638E0442F2C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DF-4079-A849-638E0442F2C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DF-4079-A849-638E0442F2C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DF-4079-A849-638E0442F2C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DF-4079-A849-638E0442F2C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DF-4079-A849-638E0442F2C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DF-4079-A849-638E0442F2C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DF-4079-A849-638E0442F2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0DF-4079-A849-638E0442F2C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DF-4079-A849-638E0442F2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0DF-4079-A849-638E0442F2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0DF-4079-A849-638E0442F2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0DF-4079-A849-638E0442F2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0DF-4079-A849-638E0442F2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0DF-4079-A849-638E0442F2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0DF-4079-A849-638E0442F2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0DF-4079-A849-638E0442F2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0DF-4079-A849-638E0442F2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0DF-4079-A849-638E0442F2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0DF-4079-A849-638E0442F2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0DF-4079-A849-638E0442F2C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0DF-4079-A849-638E0442F2C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0DF-4079-A849-638E0442F2C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0DF-4079-A849-638E0442F2C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0DF-4079-A849-638E0442F2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DF-4079-A849-638E0442F2C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DF-4079-A849-638E0442F2C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DF-4079-A849-638E0442F2C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DF-4079-A849-638E0442F2C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DF-4079-A849-638E0442F2C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0DF-4079-A849-638E0442F2C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0DF-4079-A849-638E0442F2C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0DF-4079-A849-638E0442F2C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0DF-4079-A849-638E0442F2C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0DF-4079-A849-638E0442F2C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0DF-4079-A849-638E0442F2C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0DF-4079-A849-638E0442F2C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0DF-4079-A849-638E0442F2C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0DF-4079-A849-638E0442F2C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0DF-4079-A849-638E0442F2C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0DF-4079-A849-638E0442F2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0DF-4079-A849-638E0442F2C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0DF-4079-A849-638E0442F2C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0DF-4079-A849-638E0442F2C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0DF-4079-A849-638E0442F2C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0DF-4079-A849-638E0442F2C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0DF-4079-A849-638E0442F2C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0DF-4079-A849-638E0442F2C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0DF-4079-A849-638E0442F2C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0DF-4079-A849-638E0442F2C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0DF-4079-A849-638E0442F2C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0DF-4079-A849-638E0442F2C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0DF-4079-A849-638E0442F2C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0DF-4079-A849-638E0442F2C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0DF-4079-A849-638E0442F2C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0DF-4079-A849-638E0442F2C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0DF-4079-A849-638E0442F2C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0DF-4079-A849-638E0442F2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0DF-4079-A849-638E0442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8332</c:v>
                </c:pt>
                <c:pt idx="1">
                  <c:v>8321</c:v>
                </c:pt>
                <c:pt idx="2">
                  <c:v>800</c:v>
                </c:pt>
                <c:pt idx="3">
                  <c:v>25641</c:v>
                </c:pt>
                <c:pt idx="4">
                  <c:v>1766</c:v>
                </c:pt>
                <c:pt idx="5">
                  <c:v>10135</c:v>
                </c:pt>
                <c:pt idx="6">
                  <c:v>2771</c:v>
                </c:pt>
                <c:pt idx="7">
                  <c:v>1706</c:v>
                </c:pt>
                <c:pt idx="8">
                  <c:v>1798</c:v>
                </c:pt>
                <c:pt idx="9">
                  <c:v>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5-4BB9-B366-9CD8F3B12DC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10000</c:v>
                </c:pt>
                <c:pt idx="1">
                  <c:v>6052</c:v>
                </c:pt>
                <c:pt idx="2">
                  <c:v>216</c:v>
                </c:pt>
                <c:pt idx="3">
                  <c:v>23239</c:v>
                </c:pt>
                <c:pt idx="4">
                  <c:v>2334</c:v>
                </c:pt>
                <c:pt idx="5">
                  <c:v>8905</c:v>
                </c:pt>
                <c:pt idx="6">
                  <c:v>2170</c:v>
                </c:pt>
                <c:pt idx="7">
                  <c:v>1030</c:v>
                </c:pt>
                <c:pt idx="8">
                  <c:v>1678</c:v>
                </c:pt>
                <c:pt idx="9">
                  <c:v>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5-4BB9-B366-9CD8F3B12DC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5-4BB9-B366-9CD8F3B12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-0.10340000000000005</c:v>
                </c:pt>
                <c:pt idx="1">
                  <c:v>0.1723397224058163</c:v>
                </c:pt>
                <c:pt idx="2">
                  <c:v>4.5370370370370372</c:v>
                </c:pt>
                <c:pt idx="3">
                  <c:v>0.30263780713455835</c:v>
                </c:pt>
                <c:pt idx="4">
                  <c:v>0.55141388174807204</c:v>
                </c:pt>
                <c:pt idx="5">
                  <c:v>0.33576642335766427</c:v>
                </c:pt>
                <c:pt idx="6">
                  <c:v>0.92119815668202776</c:v>
                </c:pt>
                <c:pt idx="7">
                  <c:v>0.19514563106796112</c:v>
                </c:pt>
                <c:pt idx="8">
                  <c:v>-0.48033373063170437</c:v>
                </c:pt>
                <c:pt idx="9">
                  <c:v>0.1758064516129032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5-4BB9-B366-9CD8F3B12DC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7.6092174747959707E-2</c:v>
                </c:pt>
                <c:pt idx="1">
                  <c:v>-0.14733806032928731</c:v>
                </c:pt>
                <c:pt idx="2">
                  <c:v>0.49500000000000011</c:v>
                </c:pt>
                <c:pt idx="3">
                  <c:v>0.18060918060918052</c:v>
                </c:pt>
                <c:pt idx="4">
                  <c:v>1.0503963759909398</c:v>
                </c:pt>
                <c:pt idx="5">
                  <c:v>0.17365564874198314</c:v>
                </c:pt>
                <c:pt idx="6">
                  <c:v>0.50451100685673045</c:v>
                </c:pt>
                <c:pt idx="7">
                  <c:v>-0.27842907385697535</c:v>
                </c:pt>
                <c:pt idx="8">
                  <c:v>-0.51501668520578425</c:v>
                </c:pt>
                <c:pt idx="9">
                  <c:v>-0.13863725876329258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25-4BB9-B366-9CD8F3B12DC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0.12238825883922615</c:v>
                </c:pt>
                <c:pt idx="1">
                  <c:v>0.10142761841227485</c:v>
                </c:pt>
                <c:pt idx="2">
                  <c:v>6.3909272848565709E-3</c:v>
                </c:pt>
                <c:pt idx="3">
                  <c:v>0.42652434956637758</c:v>
                </c:pt>
                <c:pt idx="4">
                  <c:v>6.7898599066044035E-2</c:v>
                </c:pt>
                <c:pt idx="5">
                  <c:v>0.14273515677118079</c:v>
                </c:pt>
                <c:pt idx="6">
                  <c:v>3.4623082054703137E-2</c:v>
                </c:pt>
                <c:pt idx="7">
                  <c:v>9.7531687791861249E-3</c:v>
                </c:pt>
                <c:pt idx="8">
                  <c:v>4.1894596397598398E-2</c:v>
                </c:pt>
                <c:pt idx="9">
                  <c:v>4.6364242828552366E-2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25-4BB9-B366-9CD8F3B12DC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0.12539158648467219</c:v>
                </c:pt>
                <c:pt idx="1">
                  <c:v>9.9225218169612883E-2</c:v>
                </c:pt>
                <c:pt idx="2">
                  <c:v>1.6726336988140522E-2</c:v>
                </c:pt>
                <c:pt idx="3">
                  <c:v>0.42336093085701498</c:v>
                </c:pt>
                <c:pt idx="4">
                  <c:v>5.0640523607070935E-2</c:v>
                </c:pt>
                <c:pt idx="5">
                  <c:v>0.16635432982770196</c:v>
                </c:pt>
                <c:pt idx="6">
                  <c:v>5.8304430521369431E-2</c:v>
                </c:pt>
                <c:pt idx="7">
                  <c:v>1.7215820093980757E-2</c:v>
                </c:pt>
                <c:pt idx="8">
                  <c:v>1.2195121951219513E-2</c:v>
                </c:pt>
                <c:pt idx="9">
                  <c:v>3.0585701499216827E-2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25-4BB9-B366-9CD8F3B12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febrero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9-4D5D-BBA1-7DA6B0654CDF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9-4D5D-BBA1-7DA6B0654CDF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B9-4D5D-BBA1-7DA6B0654CD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B9-4D5D-BBA1-7DA6B0654CDF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9-4D5D-BBA1-7DA6B0654CDF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B9-4D5D-BBA1-7DA6B0654CDF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B9-4D5D-BBA1-7DA6B0654CDF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B9-4D5D-BBA1-7DA6B0654CDF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B9-4D5D-BBA1-7DA6B0654CDF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9-4D5D-BBA1-7DA6B0654CDF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9-4D5D-BBA1-7DA6B0654CDF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9-4D5D-BBA1-7DA6B0654CDF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9-4D5D-BBA1-7DA6B0654CDF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9-4D5D-BBA1-7DA6B0654CDF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9-4D5D-BBA1-7DA6B0654CDF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9-4D5D-BBA1-7DA6B0654CDF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B9-4D5D-BBA1-7DA6B0654CDF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BB9-4D5D-BBA1-7DA6B0654CD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693</c:v>
                </c:pt>
                <c:pt idx="1">
                  <c:v>1817</c:v>
                </c:pt>
                <c:pt idx="2">
                  <c:v>9320</c:v>
                </c:pt>
                <c:pt idx="3">
                  <c:v>49317</c:v>
                </c:pt>
                <c:pt idx="4">
                  <c:v>5269</c:v>
                </c:pt>
                <c:pt idx="5">
                  <c:v>515</c:v>
                </c:pt>
                <c:pt idx="6">
                  <c:v>1266</c:v>
                </c:pt>
                <c:pt idx="7">
                  <c:v>3140</c:v>
                </c:pt>
                <c:pt idx="8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B9-4D5D-BBA1-7DA6B0654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1A-4A9D-A73A-4BE13D60873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1A-4A9D-A73A-4BE13D60873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A-4A9D-A73A-4BE13D60873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A-4A9D-A73A-4BE13D60873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A-4A9D-A73A-4BE13D60873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1A-4A9D-A73A-4BE13D60873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A-4A9D-A73A-4BE13D60873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A-4A9D-A73A-4BE13D60873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1A-4A9D-A73A-4BE13D60873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1A-4A9D-A73A-4BE13D608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A1A-4A9D-A73A-4BE13D60873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1A-4A9D-A73A-4BE13D60873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1A-4A9D-A73A-4BE13D60873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1A-4A9D-A73A-4BE13D60873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1A-4A9D-A73A-4BE13D608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A1A-4A9D-A73A-4BE13D60873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A1A-4A9D-A73A-4BE13D60873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1A-4A9D-A73A-4BE13D60873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1A-4A9D-A73A-4BE13D60873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1A-4A9D-A73A-4BE13D60873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1A-4A9D-A73A-4BE13D60873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1A-4A9D-A73A-4BE13D60873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1A-4A9D-A73A-4BE13D60873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1A-4A9D-A73A-4BE13D60873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1A-4A9D-A73A-4BE13D60873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1A-4A9D-A73A-4BE13D60873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1A-4A9D-A73A-4BE13D60873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1A-4A9D-A73A-4BE13D60873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1A-4A9D-A73A-4BE13D60873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1A-4A9D-A73A-4BE13D60873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1A-4A9D-A73A-4BE13D60873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1A-4A9D-A73A-4BE13D60873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1A-4A9D-A73A-4BE13D6087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A1A-4A9D-A73A-4BE13D60873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1A-4A9D-A73A-4BE13D6087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1A-4A9D-A73A-4BE13D6087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1A-4A9D-A73A-4BE13D6087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1A-4A9D-A73A-4BE13D6087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1A-4A9D-A73A-4BE13D6087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1A-4A9D-A73A-4BE13D6087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1A-4A9D-A73A-4BE13D6087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1A-4A9D-A73A-4BE13D6087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1A-4A9D-A73A-4BE13D6087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1A-4A9D-A73A-4BE13D6087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A1A-4A9D-A73A-4BE13D6087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A1A-4A9D-A73A-4BE13D6087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A1A-4A9D-A73A-4BE13D6087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A1A-4A9D-A73A-4BE13D6087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A1A-4A9D-A73A-4BE13D60873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A1A-4A9D-A73A-4BE13D6087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1A-4A9D-A73A-4BE13D60873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1A-4A9D-A73A-4BE13D60873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1A-4A9D-A73A-4BE13D60873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1A-4A9D-A73A-4BE13D60873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1A-4A9D-A73A-4BE13D60873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1A-4A9D-A73A-4BE13D60873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1A-4A9D-A73A-4BE13D60873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1A-4A9D-A73A-4BE13D60873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1A-4A9D-A73A-4BE13D60873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1A-4A9D-A73A-4BE13D60873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1A-4A9D-A73A-4BE13D60873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1A-4A9D-A73A-4BE13D60873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1A-4A9D-A73A-4BE13D60873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1A-4A9D-A73A-4BE13D60873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1A-4A9D-A73A-4BE13D60873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1A-4A9D-A73A-4BE13D6087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A1A-4A9D-A73A-4BE13D60873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1A-4A9D-A73A-4BE13D60873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1A-4A9D-A73A-4BE13D60873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1A-4A9D-A73A-4BE13D60873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1A-4A9D-A73A-4BE13D60873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1A-4A9D-A73A-4BE13D60873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1A-4A9D-A73A-4BE13D60873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1A-4A9D-A73A-4BE13D60873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1A-4A9D-A73A-4BE13D60873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1A-4A9D-A73A-4BE13D60873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1A-4A9D-A73A-4BE13D60873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1A-4A9D-A73A-4BE13D60873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1A-4A9D-A73A-4BE13D60873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1A-4A9D-A73A-4BE13D60873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1A-4A9D-A73A-4BE13D60873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1A-4A9D-A73A-4BE13D60873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1A-4A9D-A73A-4BE13D6087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A1A-4A9D-A73A-4BE13D60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58852</c:v>
                </c:pt>
                <c:pt idx="1">
                  <c:v>1349</c:v>
                </c:pt>
                <c:pt idx="2">
                  <c:v>1553</c:v>
                </c:pt>
                <c:pt idx="3">
                  <c:v>9321</c:v>
                </c:pt>
                <c:pt idx="4">
                  <c:v>41664</c:v>
                </c:pt>
                <c:pt idx="5">
                  <c:v>4965</c:v>
                </c:pt>
                <c:pt idx="6">
                  <c:v>4957</c:v>
                </c:pt>
                <c:pt idx="7">
                  <c:v>421</c:v>
                </c:pt>
                <c:pt idx="8">
                  <c:v>1328</c:v>
                </c:pt>
                <c:pt idx="9">
                  <c:v>3120</c:v>
                </c:pt>
                <c:pt idx="1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8-4744-A127-6C1B72CFE79A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53090</c:v>
                </c:pt>
                <c:pt idx="1">
                  <c:v>222</c:v>
                </c:pt>
                <c:pt idx="2">
                  <c:v>903</c:v>
                </c:pt>
                <c:pt idx="3">
                  <c:v>6992</c:v>
                </c:pt>
                <c:pt idx="4">
                  <c:v>37161</c:v>
                </c:pt>
                <c:pt idx="5">
                  <c:v>7812</c:v>
                </c:pt>
                <c:pt idx="6">
                  <c:v>4394</c:v>
                </c:pt>
                <c:pt idx="7">
                  <c:v>433</c:v>
                </c:pt>
                <c:pt idx="8">
                  <c:v>680</c:v>
                </c:pt>
                <c:pt idx="9">
                  <c:v>3133</c:v>
                </c:pt>
                <c:pt idx="10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8-4744-A127-6C1B72CFE79A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66416</c:v>
                </c:pt>
                <c:pt idx="1">
                  <c:v>693</c:v>
                </c:pt>
                <c:pt idx="2">
                  <c:v>1817</c:v>
                </c:pt>
                <c:pt idx="3">
                  <c:v>9320</c:v>
                </c:pt>
                <c:pt idx="4">
                  <c:v>49317</c:v>
                </c:pt>
                <c:pt idx="5">
                  <c:v>5269</c:v>
                </c:pt>
                <c:pt idx="6">
                  <c:v>5088</c:v>
                </c:pt>
                <c:pt idx="7">
                  <c:v>515</c:v>
                </c:pt>
                <c:pt idx="8">
                  <c:v>1266</c:v>
                </c:pt>
                <c:pt idx="9">
                  <c:v>3140</c:v>
                </c:pt>
                <c:pt idx="1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8-4744-A127-6C1B72CF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0.25100772273497829</c:v>
                </c:pt>
                <c:pt idx="1">
                  <c:v>2.1216216216216215</c:v>
                </c:pt>
                <c:pt idx="2">
                  <c:v>1.0121816168327795</c:v>
                </c:pt>
                <c:pt idx="3">
                  <c:v>0.33295194508009152</c:v>
                </c:pt>
                <c:pt idx="4">
                  <c:v>0.32711713893598127</c:v>
                </c:pt>
                <c:pt idx="5">
                  <c:v>-0.32552483358934969</c:v>
                </c:pt>
                <c:pt idx="6">
                  <c:v>0.15794264906690936</c:v>
                </c:pt>
                <c:pt idx="7">
                  <c:v>0.18937644341801385</c:v>
                </c:pt>
                <c:pt idx="8">
                  <c:v>0.86176470588235299</c:v>
                </c:pt>
                <c:pt idx="9">
                  <c:v>2.2342802425789898E-3</c:v>
                </c:pt>
                <c:pt idx="10">
                  <c:v>0.12837837837837829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8-4744-A127-6C1B72CFE79A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0.12852579351593829</c:v>
                </c:pt>
                <c:pt idx="1">
                  <c:v>-0.48628613787991104</c:v>
                </c:pt>
                <c:pt idx="2">
                  <c:v>0.16999356084996786</c:v>
                </c:pt>
                <c:pt idx="3">
                  <c:v>-1.0728462611309109E-4</c:v>
                </c:pt>
                <c:pt idx="4">
                  <c:v>0.18368375576036877</c:v>
                </c:pt>
                <c:pt idx="5">
                  <c:v>6.1228600201409966E-2</c:v>
                </c:pt>
                <c:pt idx="6">
                  <c:v>2.6427274561226621E-2</c:v>
                </c:pt>
                <c:pt idx="7">
                  <c:v>0.22327790973871742</c:v>
                </c:pt>
                <c:pt idx="8">
                  <c:v>-4.6686746987951833E-2</c:v>
                </c:pt>
                <c:pt idx="9">
                  <c:v>6.4102564102563875E-3</c:v>
                </c:pt>
                <c:pt idx="10">
                  <c:v>0.89772727272727271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8-4744-A127-6C1B72CFE79A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0.9201734489659773</c:v>
                </c:pt>
                <c:pt idx="1">
                  <c:v>2.28552368245497E-2</c:v>
                </c:pt>
                <c:pt idx="2">
                  <c:v>1.781187458305537E-2</c:v>
                </c:pt>
                <c:pt idx="3">
                  <c:v>0.14081387591727818</c:v>
                </c:pt>
                <c:pt idx="4">
                  <c:v>0.59749166110740493</c:v>
                </c:pt>
                <c:pt idx="5">
                  <c:v>0.14120080053368914</c:v>
                </c:pt>
                <c:pt idx="6">
                  <c:v>7.9826551034022683E-2</c:v>
                </c:pt>
                <c:pt idx="7">
                  <c:v>8.4989993328885918E-3</c:v>
                </c:pt>
                <c:pt idx="8">
                  <c:v>1.0020013342228152E-2</c:v>
                </c:pt>
                <c:pt idx="9">
                  <c:v>6.0600400266844566E-2</c:v>
                </c:pt>
                <c:pt idx="10">
                  <c:v>7.0713809206137421E-4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8-4744-A127-6C1B72CFE79A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0.92884314164242565</c:v>
                </c:pt>
                <c:pt idx="1">
                  <c:v>9.6917654956366079E-3</c:v>
                </c:pt>
                <c:pt idx="2">
                  <c:v>2.5411165808905796E-2</c:v>
                </c:pt>
                <c:pt idx="3">
                  <c:v>0.13034235846945624</c:v>
                </c:pt>
                <c:pt idx="4">
                  <c:v>0.68970966659207877</c:v>
                </c:pt>
                <c:pt idx="5">
                  <c:v>7.368818527634817E-2</c:v>
                </c:pt>
                <c:pt idx="6">
                  <c:v>7.1156858357574404E-2</c:v>
                </c:pt>
                <c:pt idx="7">
                  <c:v>7.2023942716491389E-3</c:v>
                </c:pt>
                <c:pt idx="8">
                  <c:v>1.7705303199820988E-2</c:v>
                </c:pt>
                <c:pt idx="9">
                  <c:v>4.3913627209666593E-2</c:v>
                </c:pt>
                <c:pt idx="10">
                  <c:v>2.3355336764376818E-3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58-4744-A127-6C1B72CF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F-476B-A13E-38D50C2C93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F-476B-A13E-38D50C2C9314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DF-476B-A13E-38D50C2C9314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F-476B-A13E-38D50C2C9314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F-476B-A13E-38D50C2C93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F-476B-A13E-38D50C2C9314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DF-476B-A13E-38D50C2C93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DF-476B-A13E-38D50C2C93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12">
                  <c:v>5729940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F-476B-A13E-38D50C2C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F-476B-A13E-38D50C2C93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F-476B-A13E-38D50C2C93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F-476B-A13E-38D50C2C93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F-476B-A13E-38D50C2C93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F-476B-A13E-38D50C2C93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F-476B-A13E-38D50C2C93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F-476B-A13E-38D50C2C93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F-476B-A13E-38D50C2C93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F-476B-A13E-38D50C2C93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F-476B-A13E-38D50C2C93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DF-476B-A13E-38D50C2C93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DF-476B-A13E-38D50C2C93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DF-476B-A13E-38D50C2C931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12">
                  <c:v>0.34709183806611077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DF-476B-A13E-38D50C2C9314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12">
                  <c:v>1.4618449887593865E-2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DF-476B-A13E-38D50C2C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7-4BD4-9801-356B34659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7-4BD4-9801-356B34659D1C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7-4BD4-9801-356B34659D1C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7-4BD4-9801-356B34659D1C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7-4BD4-9801-356B34659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7-4BD4-9801-356B34659D1C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37-4BD4-9801-356B34659D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37-4BD4-9801-356B34659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12">
                  <c:v>132146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7-4BD4-9801-356B3465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7-4BD4-9801-356B34659D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7-4BD4-9801-356B34659D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7-4BD4-9801-356B34659D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7-4BD4-9801-356B34659D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7-4BD4-9801-356B34659D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7-4BD4-9801-356B34659D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7-4BD4-9801-356B34659D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7-4BD4-9801-356B34659D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37-4BD4-9801-356B34659D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37-4BD4-9801-356B34659D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37-4BD4-9801-356B34659D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37-4BD4-9801-356B34659D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37-4BD4-9801-356B34659D1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12">
                  <c:v>0.23869068821356931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37-4BD4-9801-356B34659D1C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12">
                  <c:v>1.4896567316025471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37-4BD4-9801-356B3465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E-450C-A91F-8AD6756A6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E-450C-A91F-8AD6756A6A14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E-450C-A91F-8AD6756A6A14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E-450C-A91F-8AD6756A6A14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E-450C-A91F-8AD6756A6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E-450C-A91F-8AD6756A6A14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E-450C-A91F-8AD6756A6A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0E-450C-A91F-8AD6756A6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12">
                  <c:v>100132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0E-450C-A91F-8AD6756A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E-450C-A91F-8AD6756A6A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E-450C-A91F-8AD6756A6A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E-450C-A91F-8AD6756A6A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E-450C-A91F-8AD6756A6A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E-450C-A91F-8AD6756A6A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E-450C-A91F-8AD6756A6A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E-450C-A91F-8AD6756A6A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E-450C-A91F-8AD6756A6A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E-450C-A91F-8AD6756A6A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E-450C-A91F-8AD6756A6A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0E-450C-A91F-8AD6756A6A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0E-450C-A91F-8AD6756A6A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0E-450C-A91F-8AD6756A6A1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12">
                  <c:v>0.29277645084242465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0E-450C-A91F-8AD6756A6A14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12">
                  <c:v>1.4424226162889968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0E-450C-A91F-8AD6756A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F-41B7-AD7D-F5E8EF0B50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F-41B7-AD7D-F5E8EF0B50C4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F-41B7-AD7D-F5E8EF0B50C4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F-41B7-AD7D-F5E8EF0B50C4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F-41B7-AD7D-F5E8EF0B50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4F-41B7-AD7D-F5E8EF0B50C4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4F-41B7-AD7D-F5E8EF0B50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4F-41B7-AD7D-F5E8EF0B50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12">
                  <c:v>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4F-41B7-AD7D-F5E8EF0B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F-41B7-AD7D-F5E8EF0B50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F-41B7-AD7D-F5E8EF0B50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F-41B7-AD7D-F5E8EF0B50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F-41B7-AD7D-F5E8EF0B50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4F-41B7-AD7D-F5E8EF0B50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4F-41B7-AD7D-F5E8EF0B50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4F-41B7-AD7D-F5E8EF0B50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4F-41B7-AD7D-F5E8EF0B50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4F-41B7-AD7D-F5E8EF0B50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4F-41B7-AD7D-F5E8EF0B50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4F-41B7-AD7D-F5E8EF0B50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4F-41B7-AD7D-F5E8EF0B50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4F-41B7-AD7D-F5E8EF0B50C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12">
                  <c:v>7.1332600464150575E-2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4F-41B7-AD7D-F5E8EF0B50C4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12">
                  <c:v>1.2193825910931175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4F-41B7-AD7D-F5E8EF0B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3-4CC3-85F1-4B88993A31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3-4CC3-85F1-4B88993A3125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3-4CC3-85F1-4B88993A3125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3-4CC3-85F1-4B88993A3125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3-4CC3-85F1-4B88993A31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3-4CC3-85F1-4B88993A3125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63-4CC3-85F1-4B88993A31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63-4CC3-85F1-4B88993A31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12">
                  <c:v>270401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63-4CC3-85F1-4B88993A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63-4CC3-85F1-4B88993A31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63-4CC3-85F1-4B88993A31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3-4CC3-85F1-4B88993A31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3-4CC3-85F1-4B88993A31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3-4CC3-85F1-4B88993A31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3-4CC3-85F1-4B88993A31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3-4CC3-85F1-4B88993A31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3-4CC3-85F1-4B88993A31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3-4CC3-85F1-4B88993A31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3-4CC3-85F1-4B88993A31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3-4CC3-85F1-4B88993A31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3-4CC3-85F1-4B88993A31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3-4CC3-85F1-4B88993A312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12">
                  <c:v>0.42649665534195691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63-4CC3-85F1-4B88993A3125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12">
                  <c:v>5.1297204197397361E-2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63-4CC3-85F1-4B88993A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6-47D8-818B-CFE2148748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6-47D8-818B-CFE214874878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6-47D8-818B-CFE214874878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6-47D8-818B-CFE214874878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6-47D8-818B-CFE2148748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46-47D8-818B-CFE214874878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46-47D8-818B-CFE2148748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46-47D8-818B-CFE2148748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12">
                  <c:v>43630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46-47D8-818B-CFE21487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46-47D8-818B-CFE2148748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6-47D8-818B-CFE2148748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6-47D8-818B-CFE2148748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6-47D8-818B-CFE2148748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6-47D8-818B-CFE2148748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6-47D8-818B-CFE2148748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6-47D8-818B-CFE2148748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6-47D8-818B-CFE2148748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6-47D8-818B-CFE2148748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6-47D8-818B-CFE2148748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46-47D8-818B-CFE2148748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46-47D8-818B-CFE2148748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46-47D8-818B-CFE21487487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12">
                  <c:v>0.19491687891983678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46-47D8-818B-CFE214874878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12">
                  <c:v>2.1719374772809887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46-47D8-818B-CFE21487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EA-4ED2-9992-96F3EF2754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A-4ED2-9992-96F3EF2754E1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EA-4ED2-9992-96F3EF2754E1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A-4ED2-9992-96F3EF2754E1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EA-4ED2-9992-96F3EF2754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EA-4ED2-9992-96F3EF2754E1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EA-4ED2-9992-96F3EF2754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EA-4ED2-9992-96F3EF2754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12">
                  <c:v>19071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EA-4ED2-9992-96F3EF275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EA-4ED2-9992-96F3EF2754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EA-4ED2-9992-96F3EF2754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A-4ED2-9992-96F3EF2754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A-4ED2-9992-96F3EF2754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A-4ED2-9992-96F3EF2754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A-4ED2-9992-96F3EF2754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A-4ED2-9992-96F3EF2754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A-4ED2-9992-96F3EF2754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A-4ED2-9992-96F3EF2754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A-4ED2-9992-96F3EF2754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A-4ED2-9992-96F3EF2754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A-4ED2-9992-96F3EF2754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A-4ED2-9992-96F3EF2754E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12">
                  <c:v>0.22666752428121173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EA-4ED2-9992-96F3EF2754E1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12">
                  <c:v>0.69927826784282288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EA-4ED2-9992-96F3EF275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8-4949-AB96-FD81D9CDB6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8-4949-AB96-FD81D9CDB644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8-4949-AB96-FD81D9CDB644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8-4949-AB96-FD81D9CDB644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8-4949-AB96-FD81D9CDB6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8-4949-AB96-FD81D9CDB644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18-4949-AB96-FD81D9CDB6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18-4949-AB96-FD81D9CDB6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12">
                  <c:v>12570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18-4949-AB96-FD81D9CD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8-4949-AB96-FD81D9CDB6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8-4949-AB96-FD81D9CDB6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8-4949-AB96-FD81D9CDB6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8-4949-AB96-FD81D9CDB6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8-4949-AB96-FD81D9CDB6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8-4949-AB96-FD81D9CDB6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8-4949-AB96-FD81D9CDB6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8-4949-AB96-FD81D9CDB6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8-4949-AB96-FD81D9CDB6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8-4949-AB96-FD81D9CDB6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18-4949-AB96-FD81D9CDB6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18-4949-AB96-FD81D9CDB6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18-4949-AB96-FD81D9CDB64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12">
                  <c:v>9.3994778067885143E-2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18-4949-AB96-FD81D9CDB644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12">
                  <c:v>-0.80128367269508027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18-4949-AB96-FD81D9CD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B-43AC-A487-A22FCCC8D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B-43AC-A487-A22FCCC8DC83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B-43AC-A487-A22FCCC8DC83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B-43AC-A487-A22FCCC8DC83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B-43AC-A487-A22FCCC8D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B-43AC-A487-A22FCCC8DC83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2B-43AC-A487-A22FCCC8D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2B-43AC-A487-A22FCCC8D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12">
                  <c:v>27426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2B-43AC-A487-A22FCCC8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2B-43AC-A487-A22FCCC8D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2B-43AC-A487-A22FCCC8D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2B-43AC-A487-A22FCCC8D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2B-43AC-A487-A22FCCC8D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2B-43AC-A487-A22FCCC8D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2B-43AC-A487-A22FCCC8D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2B-43AC-A487-A22FCCC8D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B-43AC-A487-A22FCCC8D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B-43AC-A487-A22FCCC8D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B-43AC-A487-A22FCCC8D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2B-43AC-A487-A22FCCC8D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2B-43AC-A487-A22FCCC8D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2B-43AC-A487-A22FCCC8DC8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12">
                  <c:v>-1.4127035479348682E-2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2B-43AC-A487-A22FCCC8DC83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12">
                  <c:v>2.7057154438589381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2B-43AC-A487-A22FCCC8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B-4610-A138-8AA45BB21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B-4610-A138-8AA45BB217D8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B-4610-A138-8AA45BB217D8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B-4610-A138-8AA45BB217D8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B-4610-A138-8AA45BB21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DB-4610-A138-8AA45BB217D8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DB-4610-A138-8AA45BB217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DB-4610-A138-8AA45BB21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12">
                  <c:v>25530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DB-4610-A138-8AA45BB21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B-4610-A138-8AA45BB217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B-4610-A138-8AA45BB217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B-4610-A138-8AA45BB217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B-4610-A138-8AA45BB217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B-4610-A138-8AA45BB217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B-4610-A138-8AA45BB217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B-4610-A138-8AA45BB217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B-4610-A138-8AA45BB217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B-4610-A138-8AA45BB217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B-4610-A138-8AA45BB217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DB-4610-A138-8AA45BB217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DB-4610-A138-8AA45BB217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DB-4610-A138-8AA45BB217D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12">
                  <c:v>0.39485330273725627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DB-4610-A138-8AA45BB217D8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12">
                  <c:v>1.9511039186221244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DB-4610-A138-8AA45BB21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8-48A2-AEB8-BB72474CD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8-48A2-AEB8-BB72474CD2B3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8-48A2-AEB8-BB72474CD2B3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8-48A2-AEB8-BB72474CD2B3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8-48A2-AEB8-BB72474CD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8-48A2-AEB8-BB72474CD2B3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B8-48A2-AEB8-BB72474CD2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B8-48A2-AEB8-BB72474CD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12">
                  <c:v>23230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B8-48A2-AEB8-BB72474C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8-48A2-AEB8-BB72474CD2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8-48A2-AEB8-BB72474CD2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8-48A2-AEB8-BB72474CD2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8-48A2-AEB8-BB72474CD2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8-48A2-AEB8-BB72474CD2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8-48A2-AEB8-BB72474CD2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8-48A2-AEB8-BB72474CD2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8-48A2-AEB8-BB72474CD2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8-48A2-AEB8-BB72474CD2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8-48A2-AEB8-BB72474CD2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8-48A2-AEB8-BB72474CD2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8-48A2-AEB8-BB72474CD2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8-48A2-AEB8-BB72474CD2B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12">
                  <c:v>0.81257802746566798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B8-48A2-AEB8-BB72474CD2B3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12">
                  <c:v>0.84277328256385853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B8-48A2-AEB8-BB72474C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11-4B8D-B401-E037FF5F28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1-4B8D-B401-E037FF5F28D8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1-4B8D-B401-E037FF5F28D8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1-4B8D-B401-E037FF5F28D8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11-4B8D-B401-E037FF5F28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1-4B8D-B401-E037FF5F28D8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11-4B8D-B401-E037FF5F28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11-4B8D-B401-E037FF5F28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12">
                  <c:v>1826334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1-4B8D-B401-E037FF5F2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1-4B8D-B401-E037FF5F28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11-4B8D-B401-E037FF5F28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1-4B8D-B401-E037FF5F28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1-4B8D-B401-E037FF5F28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1-4B8D-B401-E037FF5F28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1-4B8D-B401-E037FF5F28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1-4B8D-B401-E037FF5F28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1-4B8D-B401-E037FF5F28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11-4B8D-B401-E037FF5F28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11-4B8D-B401-E037FF5F28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11-4B8D-B401-E037FF5F28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11-4B8D-B401-E037FF5F28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11-4B8D-B401-E037FF5F28D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12">
                  <c:v>0.34239615789160327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11-4B8D-B401-E037FF5F28D8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12">
                  <c:v>0.14587322660549762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11-4B8D-B401-E037FF5F2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0-4F20-9135-3481283F0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0-4F20-9135-3481283F0D63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0-4F20-9135-3481283F0D63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0-4F20-9135-3481283F0D63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F0-4F20-9135-3481283F0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F0-4F20-9135-3481283F0D63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F0-4F20-9135-3481283F0D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F0-4F20-9135-3481283F0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12">
                  <c:v>508979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F0-4F20-9135-3481283F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0-4F20-9135-3481283F0D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0-4F20-9135-3481283F0D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0-4F20-9135-3481283F0D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0-4F20-9135-3481283F0D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0-4F20-9135-3481283F0D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0-4F20-9135-3481283F0D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0-4F20-9135-3481283F0D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0-4F20-9135-3481283F0D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0-4F20-9135-3481283F0D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0-4F20-9135-3481283F0D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0-4F20-9135-3481283F0D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0-4F20-9135-3481283F0D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0-4F20-9135-3481283F0D6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12">
                  <c:v>0.27314773125218861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F0-4F20-9135-3481283F0D63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12">
                  <c:v>0.12461167258088035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F0-4F20-9135-3481283F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14-42C3-9D28-15C2887310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4-42C3-9D28-15C2887310B3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14-42C3-9D28-15C2887310B3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14-42C3-9D28-15C2887310B3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14-42C3-9D28-15C2887310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14-42C3-9D28-15C2887310B3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14-42C3-9D28-15C2887310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14-42C3-9D28-15C2887310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12">
                  <c:v>354599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14-42C3-9D28-15C288731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14-42C3-9D28-15C2887310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14-42C3-9D28-15C2887310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14-42C3-9D28-15C2887310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14-42C3-9D28-15C2887310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14-42C3-9D28-15C2887310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14-42C3-9D28-15C2887310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14-42C3-9D28-15C2887310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14-42C3-9D28-15C2887310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14-42C3-9D28-15C2887310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14-42C3-9D28-15C2887310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14-42C3-9D28-15C2887310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14-42C3-9D28-15C2887310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14-42C3-9D28-15C2887310B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12">
                  <c:v>0.27765467195601334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14-42C3-9D28-15C2887310B3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12">
                  <c:v>4.8563469909159718E-2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14-42C3-9D28-15C288731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8-44E0-9166-827C67D37F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8-44E0-9166-827C67D37F25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8-44E0-9166-827C67D37F25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8-44E0-9166-827C67D37F25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8-44E0-9166-827C67D37F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8-44E0-9166-827C67D37F25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8-44E0-9166-827C67D37F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18-44E0-9166-827C67D37F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12">
                  <c:v>154380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18-44E0-9166-827C67D3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8-44E0-9166-827C67D37F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8-44E0-9166-827C67D37F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8-44E0-9166-827C67D37F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8-44E0-9166-827C67D37F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8-44E0-9166-827C67D37F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8-44E0-9166-827C67D37F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8-44E0-9166-827C67D37F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8-44E0-9166-827C67D37F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8-44E0-9166-827C67D37F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8-44E0-9166-827C67D37F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8-44E0-9166-827C67D37F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8-44E0-9166-827C67D37F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8-44E0-9166-827C67D37F2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12">
                  <c:v>0.26291506123150166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18-44E0-9166-827C67D37F25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12">
                  <c:v>0.34940475149904726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18-44E0-9166-827C67D3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9-44CF-B83D-975D735A9C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9-44CF-B83D-975D735A9CE8}"/>
            </c:ext>
          </c:extLst>
        </c:ser>
        <c:ser>
          <c:idx val="5"/>
          <c:order val="1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9-44CF-B83D-975D735A9CE8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9-44CF-B83D-975D735A9CE8}"/>
            </c:ext>
          </c:extLst>
        </c:ser>
        <c:ser>
          <c:idx val="0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9-44CF-B83D-975D735A9C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9-44CF-B83D-975D735A9CE8}"/>
            </c:ext>
          </c:extLst>
        </c:ser>
        <c:ser>
          <c:idx val="1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39-44CF-B83D-975D735A9C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39-44CF-B83D-975D735A9C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12">
                  <c:v>77594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39-44CF-B83D-975D735A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9-44CF-B83D-975D735A9C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9-44CF-B83D-975D735A9C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9-44CF-B83D-975D735A9C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9-44CF-B83D-975D735A9C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9-44CF-B83D-975D735A9C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9-44CF-B83D-975D735A9C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9-44CF-B83D-975D735A9C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9-44CF-B83D-975D735A9C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9-44CF-B83D-975D735A9C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9-44CF-B83D-975D735A9C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39-44CF-B83D-975D735A9C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39-44CF-B83D-975D735A9C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39-44CF-B83D-975D735A9CE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12">
                  <c:v>0.42809290683549905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39-44CF-B83D-975D735A9CE8}"/>
            </c:ext>
          </c:extLst>
        </c:ser>
        <c:ser>
          <c:idx val="4"/>
          <c:order val="5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12">
                  <c:v>-0.11222726908687342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39-44CF-B83D-975D735A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D-4907-ABC2-8CF87154A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D-4907-ABC2-8CF87154AF53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FD-4907-ABC2-8CF87154AF53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FD-4907-ABC2-8CF87154AF53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D-4907-ABC2-8CF87154A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D-4907-ABC2-8CF87154AF53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FD-4907-ABC2-8CF87154AF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FD-4907-ABC2-8CF87154A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12">
                  <c:v>5220961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FD-4907-ABC2-8CF87154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D-4907-ABC2-8CF87154AF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FD-4907-ABC2-8CF87154AF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FD-4907-ABC2-8CF87154AF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FD-4907-ABC2-8CF87154AF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FD-4907-ABC2-8CF87154AF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FD-4907-ABC2-8CF87154AF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FD-4907-ABC2-8CF87154AF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FD-4907-ABC2-8CF87154AF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FD-4907-ABC2-8CF87154AF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FD-4907-ABC2-8CF87154AF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FD-4907-ABC2-8CF87154AF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FD-4907-ABC2-8CF87154AF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FD-4907-ABC2-8CF87154AF5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12">
                  <c:v>0.35476258004148131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FD-4907-ABC2-8CF87154AF53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12">
                  <c:v>5.0356105969004972E-3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FD-4907-ABC2-8CF87154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F-4153-BC6D-A79E93A28F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F-4153-BC6D-A79E93A28F24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F-4153-BC6D-A79E93A28F24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F-4153-BC6D-A79E93A28F24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F-4153-BC6D-A79E93A28F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F-4153-BC6D-A79E93A28F24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F-4153-BC6D-A79E93A28F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F-4153-BC6D-A79E93A28F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12">
                  <c:v>1973713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F-4153-BC6D-A79E93A2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F-4153-BC6D-A79E93A28F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F-4153-BC6D-A79E93A28F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F-4153-BC6D-A79E93A28F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F-4153-BC6D-A79E93A28F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F-4153-BC6D-A79E93A28F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F-4153-BC6D-A79E93A28F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F-4153-BC6D-A79E93A28F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F-4153-BC6D-A79E93A28F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F-4153-BC6D-A79E93A28F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F-4153-BC6D-A79E93A28F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F-4153-BC6D-A79E93A28F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F-4153-BC6D-A79E93A28F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F-4153-BC6D-A79E93A28F2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12">
                  <c:v>0.37700362579961899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F-4153-BC6D-A79E93A28F24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12">
                  <c:v>-1.2683904357478459E-2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F-4153-BC6D-A79E93A2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C-4B32-AA34-B0D9E9CD78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C-4B32-AA34-B0D9E9CD7828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C-4B32-AA34-B0D9E9CD7828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C-4B32-AA34-B0D9E9CD7828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C-4B32-AA34-B0D9E9CD78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C-4B32-AA34-B0D9E9CD7828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EC-4B32-AA34-B0D9E9CD78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EC-4B32-AA34-B0D9E9CD78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12">
                  <c:v>692483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EC-4B32-AA34-B0D9E9CD7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C-4B32-AA34-B0D9E9CD78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C-4B32-AA34-B0D9E9CD78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C-4B32-AA34-B0D9E9CD78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C-4B32-AA34-B0D9E9CD78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C-4B32-AA34-B0D9E9CD78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C-4B32-AA34-B0D9E9CD78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C-4B32-AA34-B0D9E9CD78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C-4B32-AA34-B0D9E9CD78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C-4B32-AA34-B0D9E9CD78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EC-4B32-AA34-B0D9E9CD78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EC-4B32-AA34-B0D9E9CD78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EC-4B32-AA34-B0D9E9CD78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EC-4B32-AA34-B0D9E9CD782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12">
                  <c:v>0.46134155503220309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EC-4B32-AA34-B0D9E9CD7828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12">
                  <c:v>-0.19003857499432719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EC-4B32-AA34-B0D9E9CD7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0-4489-8938-48F1FE915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0-4489-8938-48F1FE915A17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0-4489-8938-48F1FE915A17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0-4489-8938-48F1FE915A17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0-4489-8938-48F1FE915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0-4489-8938-48F1FE915A17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50-4489-8938-48F1FE915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50-4489-8938-48F1FE915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12">
                  <c:v>271061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50-4489-8938-48F1FE91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0-4489-8938-48F1FE915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0-4489-8938-48F1FE915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0-4489-8938-48F1FE915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0-4489-8938-48F1FE915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0-4489-8938-48F1FE915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0-4489-8938-48F1FE915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0-4489-8938-48F1FE915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0-4489-8938-48F1FE915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0-4489-8938-48F1FE915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0-4489-8938-48F1FE915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50-4489-8938-48F1FE915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50-4489-8938-48F1FE915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50-4489-8938-48F1FE915A1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12">
                  <c:v>0.39212675260644025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50-4489-8938-48F1FE915A17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12">
                  <c:v>0.26634431207661757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50-4489-8938-48F1FE91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8-4CD6-ACE7-60A84828EE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8-4CD6-ACE7-60A84828EECB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8-4CD6-ACE7-60A84828EECB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8-4CD6-ACE7-60A84828EECB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98-4CD6-ACE7-60A84828EE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98-4CD6-ACE7-60A84828EECB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98-4CD6-ACE7-60A84828EE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98-4CD6-ACE7-60A84828EE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12">
                  <c:v>207317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98-4CD6-ACE7-60A84828E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8-4CD6-ACE7-60A84828EE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8-4CD6-ACE7-60A84828EE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8-4CD6-ACE7-60A84828EE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8-4CD6-ACE7-60A84828EE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8-4CD6-ACE7-60A84828EE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8-4CD6-ACE7-60A84828EE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8-4CD6-ACE7-60A84828EE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8-4CD6-ACE7-60A84828EE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8-4CD6-ACE7-60A84828EE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8-4CD6-ACE7-60A84828EE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8-4CD6-ACE7-60A84828EE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8-4CD6-ACE7-60A84828EE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8-4CD6-ACE7-60A84828EEC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12">
                  <c:v>8.5145249934572176E-2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98-4CD6-ACE7-60A84828EECB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12">
                  <c:v>0.10367168326740939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98-4CD6-ACE7-60A84828E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5-4912-B172-DB3DB1B9A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5-4912-B172-DB3DB1B9A375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95-4912-B172-DB3DB1B9A375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95-4912-B172-DB3DB1B9A375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95-4912-B172-DB3DB1B9A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95-4912-B172-DB3DB1B9A375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95-4912-B172-DB3DB1B9A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95-4912-B172-DB3DB1B9A3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12">
                  <c:v>194396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95-4912-B172-DB3DB1B9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95-4912-B172-DB3DB1B9A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95-4912-B172-DB3DB1B9A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95-4912-B172-DB3DB1B9A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95-4912-B172-DB3DB1B9A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95-4912-B172-DB3DB1B9A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95-4912-B172-DB3DB1B9A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95-4912-B172-DB3DB1B9A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95-4912-B172-DB3DB1B9A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95-4912-B172-DB3DB1B9A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95-4912-B172-DB3DB1B9A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95-4912-B172-DB3DB1B9A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95-4912-B172-DB3DB1B9A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95-4912-B172-DB3DB1B9A37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12">
                  <c:v>-9.6691697148155731E-3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95-4912-B172-DB3DB1B9A375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12">
                  <c:v>0.14070779323659033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95-4912-B172-DB3DB1B9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3-4878-8B19-8851BA2172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3-4878-8B19-8851BA2172C6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3-4878-8B19-8851BA2172C6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3-4878-8B19-8851BA2172C6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3-4878-8B19-8851BA2172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A3-4878-8B19-8851BA2172C6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A3-4878-8B19-8851BA2172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A3-4878-8B19-8851BA2172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12">
                  <c:v>214350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A3-4878-8B19-8851BA21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A3-4878-8B19-8851BA2172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A3-4878-8B19-8851BA2172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A3-4878-8B19-8851BA2172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A3-4878-8B19-8851BA2172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A3-4878-8B19-8851BA2172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A3-4878-8B19-8851BA2172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A3-4878-8B19-8851BA2172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A3-4878-8B19-8851BA2172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A3-4878-8B19-8851BA2172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A3-4878-8B19-8851BA2172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A3-4878-8B19-8851BA2172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A3-4878-8B19-8851BA2172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A3-4878-8B19-8851BA2172C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12">
                  <c:v>0.55012691731933261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A3-4878-8B19-8851BA2172C6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12">
                  <c:v>4.7720529652421684E-2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A3-4878-8B19-8851BA21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E-47F1-8389-7962910D7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E-47F1-8389-7962910D761C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E-47F1-8389-7962910D761C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E-47F1-8389-7962910D761C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E-47F1-8389-7962910D7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E-47F1-8389-7962910D761C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5E-47F1-8389-7962910D76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5E-47F1-8389-7962910D7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12">
                  <c:v>170637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5E-47F1-8389-7962910D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E-47F1-8389-7962910D76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E-47F1-8389-7962910D76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E-47F1-8389-7962910D76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E-47F1-8389-7962910D76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E-47F1-8389-7962910D76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E-47F1-8389-7962910D76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E-47F1-8389-7962910D76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E-47F1-8389-7962910D76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E-47F1-8389-7962910D76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E-47F1-8389-7962910D76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5E-47F1-8389-7962910D76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5E-47F1-8389-7962910D76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5E-47F1-8389-7962910D761C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12">
                  <c:v>8.821147284844244E-2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5E-47F1-8389-7962910D761C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12">
                  <c:v>0.51561473007301095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5E-47F1-8389-7962910D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E-40BC-9CB8-6286D88004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E-40BC-9CB8-6286D88004EB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E-40BC-9CB8-6286D88004EB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E-40BC-9CB8-6286D88004EB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E-40BC-9CB8-6286D88004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E-40BC-9CB8-6286D88004EB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EE-40BC-9CB8-6286D88004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EE-40BC-9CB8-6286D88004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12">
                  <c:v>57543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EE-40BC-9CB8-6286D8800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E-40BC-9CB8-6286D88004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E-40BC-9CB8-6286D88004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E-40BC-9CB8-6286D88004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E-40BC-9CB8-6286D88004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E-40BC-9CB8-6286D88004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E-40BC-9CB8-6286D88004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E-40BC-9CB8-6286D88004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E-40BC-9CB8-6286D88004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E-40BC-9CB8-6286D88004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E-40BC-9CB8-6286D88004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E-40BC-9CB8-6286D88004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E-40BC-9CB8-6286D88004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E-40BC-9CB8-6286D88004EB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12">
                  <c:v>0.48199752755743286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EE-40BC-9CB8-6286D88004EB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12">
                  <c:v>0.11155540101993511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EE-40BC-9CB8-6286D8800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39-44E3-A44B-E2CBE05C2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9-44E3-A44B-E2CBE05C2082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39-44E3-A44B-E2CBE05C2082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39-44E3-A44B-E2CBE05C2082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39-44E3-A44B-E2CBE05C2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39-44E3-A44B-E2CBE05C2082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39-44E3-A44B-E2CBE05C20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39-44E3-A44B-E2CBE05C2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12">
                  <c:v>54725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39-44E3-A44B-E2CBE05C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9-44E3-A44B-E2CBE05C20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9-44E3-A44B-E2CBE05C20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9-44E3-A44B-E2CBE05C20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39-44E3-A44B-E2CBE05C20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39-44E3-A44B-E2CBE05C20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39-44E3-A44B-E2CBE05C20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39-44E3-A44B-E2CBE05C20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39-44E3-A44B-E2CBE05C20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9-44E3-A44B-E2CBE05C20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39-44E3-A44B-E2CBE05C20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39-44E3-A44B-E2CBE05C20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39-44E3-A44B-E2CBE05C20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39-44E3-A44B-E2CBE05C2082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12">
                  <c:v>0.29877064742737791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39-44E3-A44B-E2CBE05C2082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12">
                  <c:v>-0.1026923329179511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39-44E3-A44B-E2CBE05C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A-4916-9E51-32BB8BDEE6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A-4916-9E51-32BB8BDEE604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A-4916-9E51-32BB8BDEE604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A-4916-9E51-32BB8BDEE604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A-4916-9E51-32BB8BDEE6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A-4916-9E51-32BB8BDEE604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FA-4916-9E51-32BB8BDEE6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FA-4916-9E51-32BB8BDEE6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12">
                  <c:v>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FA-4916-9E51-32BB8BDE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A-4916-9E51-32BB8BDEE6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A-4916-9E51-32BB8BDEE6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A-4916-9E51-32BB8BDEE6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A-4916-9E51-32BB8BDEE6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A-4916-9E51-32BB8BDEE6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A-4916-9E51-32BB8BDEE6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A-4916-9E51-32BB8BDEE6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A-4916-9E51-32BB8BDEE6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A-4916-9E51-32BB8BDEE6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FA-4916-9E51-32BB8BDEE6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FA-4916-9E51-32BB8BDEE6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FA-4916-9E51-32BB8BDEE6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FA-4916-9E51-32BB8BDEE60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12">
                  <c:v>0.27965738758029968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FA-4916-9E51-32BB8BDEE604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12">
                  <c:v>0.37209466619569054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FA-4916-9E51-32BB8BDE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E-4CC6-864E-70247683C6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E-4CC6-864E-70247683C6A2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E-4CC6-864E-70247683C6A2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E-4CC6-864E-70247683C6A2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BE-4CC6-864E-70247683C6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E-4CC6-864E-70247683C6A2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BE-4CC6-864E-70247683C6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BE-4CC6-864E-70247683C6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12">
                  <c:v>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BE-4CC6-864E-70247683C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E-4CC6-864E-70247683C6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E-4CC6-864E-70247683C6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E-4CC6-864E-70247683C6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E-4CC6-864E-70247683C6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E-4CC6-864E-70247683C6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E-4CC6-864E-70247683C6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E-4CC6-864E-70247683C6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E-4CC6-864E-70247683C6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E-4CC6-864E-70247683C6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BE-4CC6-864E-70247683C6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BE-4CC6-864E-70247683C6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BE-4CC6-864E-70247683C6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BE-4CC6-864E-70247683C6A2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12">
                  <c:v>1.2041742286751362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BE-4CC6-864E-70247683C6A2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12">
                  <c:v>0.25768035899206065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BE-4CC6-864E-70247683C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0-442D-ABDC-BA6D4B3444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0-442D-ABDC-BA6D4B3444F6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0-442D-ABDC-BA6D4B3444F6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0-442D-ABDC-BA6D4B3444F6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0-442D-ABDC-BA6D4B3444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90-442D-ABDC-BA6D4B3444F6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90-442D-ABDC-BA6D4B3444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90-442D-ABDC-BA6D4B3444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12">
                  <c:v>186966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90-442D-ABDC-BA6D4B34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0-442D-ABDC-BA6D4B3444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0-442D-ABDC-BA6D4B3444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0-442D-ABDC-BA6D4B3444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0-442D-ABDC-BA6D4B3444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0-442D-ABDC-BA6D4B3444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0-442D-ABDC-BA6D4B3444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90-442D-ABDC-BA6D4B3444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90-442D-ABDC-BA6D4B3444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90-442D-ABDC-BA6D4B3444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90-442D-ABDC-BA6D4B3444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90-442D-ABDC-BA6D4B3444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90-442D-ABDC-BA6D4B3444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90-442D-ABDC-BA6D4B3444F6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12">
                  <c:v>0.38950325515027195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90-442D-ABDC-BA6D4B3444F6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12">
                  <c:v>7.7614400950642981E-4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90-442D-ABDC-BA6D4B34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34-4DAB-A5BD-B5B29928B4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4-4DAB-A5BD-B5B29928B4B9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34-4DAB-A5BD-B5B29928B4B9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34-4DAB-A5BD-B5B29928B4B9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34-4DAB-A5BD-B5B29928B4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34-4DAB-A5BD-B5B29928B4B9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34-4DAB-A5BD-B5B29928B4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34-4DAB-A5BD-B5B29928B4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12">
                  <c:v>180908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34-4DAB-A5BD-B5B29928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34-4DAB-A5BD-B5B29928B4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34-4DAB-A5BD-B5B29928B4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4-4DAB-A5BD-B5B29928B4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4-4DAB-A5BD-B5B29928B4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4-4DAB-A5BD-B5B29928B4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4-4DAB-A5BD-B5B29928B4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34-4DAB-A5BD-B5B29928B4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34-4DAB-A5BD-B5B29928B4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34-4DAB-A5BD-B5B29928B4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34-4DAB-A5BD-B5B29928B4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34-4DAB-A5BD-B5B29928B4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34-4DAB-A5BD-B5B29928B4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34-4DAB-A5BD-B5B29928B4B9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12">
                  <c:v>0.45979487924342566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34-4DAB-A5BD-B5B29928B4B9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12">
                  <c:v>-0.19149791961815721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34-4DAB-A5BD-B5B29928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8-475D-900C-660989BDE0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8-475D-900C-660989BDE09D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8-475D-900C-660989BDE09D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8-475D-900C-660989BDE09D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8-475D-900C-660989BDE0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8-475D-900C-660989BDE09D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88-475D-900C-660989BDE0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88-475D-900C-660989BDE0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12">
                  <c:v>134848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88-475D-900C-660989BDE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8-475D-900C-660989BDE0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8-475D-900C-660989BDE0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8-475D-900C-660989BDE0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8-475D-900C-660989BDE0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8-475D-900C-660989BDE0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8-475D-900C-660989BDE0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8-475D-900C-660989BDE0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8-475D-900C-660989BDE0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8-475D-900C-660989BDE0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8-475D-900C-660989BDE0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8-475D-900C-660989BDE0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8-475D-900C-660989BDE0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8-475D-900C-660989BDE09D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12">
                  <c:v>0.96979169709895108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88-475D-900C-660989BDE09D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12">
                  <c:v>-0.1893474405602813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88-475D-900C-660989BDE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0-4C9A-AB29-952F050E0C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C9A-AB29-952F050E0C6A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0-4C9A-AB29-952F050E0C6A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0-4C9A-AB29-952F050E0C6A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0-4C9A-AB29-952F050E0C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0-4C9A-AB29-952F050E0C6A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30-4C9A-AB29-952F050E0C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30-4C9A-AB29-952F050E0C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12">
                  <c:v>171071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30-4C9A-AB29-952F050E0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30-4C9A-AB29-952F050E0C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30-4C9A-AB29-952F050E0C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0-4C9A-AB29-952F050E0C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0-4C9A-AB29-952F050E0C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0-4C9A-AB29-952F050E0C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0-4C9A-AB29-952F050E0C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0-4C9A-AB29-952F050E0C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0-4C9A-AB29-952F050E0C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0-4C9A-AB29-952F050E0C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0-4C9A-AB29-952F050E0C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0-4C9A-AB29-952F050E0C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0-4C9A-AB29-952F050E0C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0-4C9A-AB29-952F050E0C6A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12">
                  <c:v>0.64492927816613621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30-4C9A-AB29-952F050E0C6A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12">
                  <c:v>-0.34810973123544808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30-4C9A-AB29-952F050E0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F-4402-88F9-29658CA1F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F-4402-88F9-29658CA1F3E5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F-4402-88F9-29658CA1F3E5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F-4402-88F9-29658CA1F3E5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F-4402-88F9-29658CA1F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F-4402-88F9-29658CA1F3E5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5F-4402-88F9-29658CA1F3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5F-4402-88F9-29658CA1F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12">
                  <c:v>8770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5F-4402-88F9-29658CA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F-4402-88F9-29658CA1F3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F-4402-88F9-29658CA1F3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F-4402-88F9-29658CA1F3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F-4402-88F9-29658CA1F3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F-4402-88F9-29658CA1F3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F-4402-88F9-29658CA1F3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F-4402-88F9-29658CA1F3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F-4402-88F9-29658CA1F3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F-4402-88F9-29658CA1F3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F-4402-88F9-29658CA1F3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F-4402-88F9-29658CA1F3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F-4402-88F9-29658CA1F3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F-4402-88F9-29658CA1F3E5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12">
                  <c:v>0.79713114754098369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5F-4402-88F9-29658CA1F3E5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12">
                  <c:v>1.2708441222164684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5F-4402-88F9-29658CA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C-463A-873F-70E6CA257E7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C-463A-873F-70E6CA257E70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C-463A-873F-70E6CA257E70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C-463A-873F-70E6CA257E70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C-463A-873F-70E6CA257E7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C-463A-873F-70E6CA257E70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8C-463A-873F-70E6CA257E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8C-463A-873F-70E6CA257E7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12">
                  <c:v>5729940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8C-463A-873F-70E6CA2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C-463A-873F-70E6CA257E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C-463A-873F-70E6CA257E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C-463A-873F-70E6CA257E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C-463A-873F-70E6CA257E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C-463A-873F-70E6CA257E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C-463A-873F-70E6CA257E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C-463A-873F-70E6CA257E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C-463A-873F-70E6CA257E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C-463A-873F-70E6CA257E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C-463A-873F-70E6CA257E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8C-463A-873F-70E6CA257E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8C-463A-873F-70E6CA257E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8C-463A-873F-70E6CA257E7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12">
                  <c:v>0.34709183806611077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8C-463A-873F-70E6CA257E70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12">
                  <c:v>1.4618449887593865E-2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8C-463A-873F-70E6CA2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4-4737-B4A2-8A34F23CB7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4-4737-B4A2-8A34F23CB7C1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4-4737-B4A2-8A34F23CB7C1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4-4737-B4A2-8A34F23CB7C1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4-4737-B4A2-8A34F23CB7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4-4737-B4A2-8A34F23CB7C1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34-4737-B4A2-8A34F23CB7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34-4737-B4A2-8A34F23CB7C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12">
                  <c:v>4336611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34-4737-B4A2-8A34F23CB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34-4737-B4A2-8A34F23CB7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34-4737-B4A2-8A34F23CB7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34-4737-B4A2-8A34F23CB7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34-4737-B4A2-8A34F23CB7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34-4737-B4A2-8A34F23CB7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34-4737-B4A2-8A34F23CB7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34-4737-B4A2-8A34F23CB7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34-4737-B4A2-8A34F23CB7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34-4737-B4A2-8A34F23CB7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34-4737-B4A2-8A34F23CB7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34-4737-B4A2-8A34F23CB7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34-4737-B4A2-8A34F23CB7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34-4737-B4A2-8A34F23CB7C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12">
                  <c:v>0.36458740105696563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34-4737-B4A2-8A34F23CB7C1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12">
                  <c:v>0.10306395419673731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34-4737-B4A2-8A34F23CB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C-4B22-A58B-610A8E0FA2F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C-4B22-A58B-610A8E0FA2F5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C-4B22-A58B-610A8E0FA2F5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C-4B22-A58B-610A8E0FA2F5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C-4B22-A58B-610A8E0FA2F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8C-4B22-A58B-610A8E0FA2F5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8C-4B22-A58B-610A8E0FA2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8C-4B22-A58B-610A8E0FA2F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12">
                  <c:v>825955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8C-4B22-A58B-610A8E0F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8C-4B22-A58B-610A8E0FA2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C-4B22-A58B-610A8E0FA2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C-4B22-A58B-610A8E0FA2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C-4B22-A58B-610A8E0FA2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C-4B22-A58B-610A8E0FA2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C-4B22-A58B-610A8E0FA2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C-4B22-A58B-610A8E0FA2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C-4B22-A58B-610A8E0FA2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C-4B22-A58B-610A8E0FA2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C-4B22-A58B-610A8E0FA2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8C-4B22-A58B-610A8E0FA2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8C-4B22-A58B-610A8E0FA2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8C-4B22-A58B-610A8E0FA2F5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12">
                  <c:v>0.18036739150317826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8C-4B22-A58B-610A8E0FA2F5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12">
                  <c:v>0.33718482973439401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8C-4B22-A58B-610A8E0F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2-4F55-9893-8D235573FDC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2-4F55-9893-8D235573FDC9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C2-4F55-9893-8D235573FDC9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C2-4F55-9893-8D235573FDC9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C2-4F55-9893-8D235573FDC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C2-4F55-9893-8D235573FDC9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C2-4F55-9893-8D235573FD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C2-4F55-9893-8D235573FDC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12">
                  <c:v>2786643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C2-4F55-9893-8D235573F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C2-4F55-9893-8D235573FD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2-4F55-9893-8D235573FD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2-4F55-9893-8D235573FD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2-4F55-9893-8D235573FD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2-4F55-9893-8D235573FD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2-4F55-9893-8D235573FD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C2-4F55-9893-8D235573FD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C2-4F55-9893-8D235573FD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C2-4F55-9893-8D235573FD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C2-4F55-9893-8D235573FD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C2-4F55-9893-8D235573FD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C2-4F55-9893-8D235573FD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C2-4F55-9893-8D235573FDC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12">
                  <c:v>0.45752168648546876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C2-4F55-9893-8D235573FDC9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12">
                  <c:v>0.10910634456671242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C2-4F55-9893-8D235573F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09-4D34-8D48-39A6790F4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9-4D34-8D48-39A6790F4095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09-4D34-8D48-39A6790F4095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9-4D34-8D48-39A6790F4095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09-4D34-8D48-39A6790F4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09-4D34-8D48-39A6790F4095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09-4D34-8D48-39A6790F4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09-4D34-8D48-39A6790F4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12">
                  <c:v>25732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09-4D34-8D48-39A6790F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09-4D34-8D48-39A6790F4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9-4D34-8D48-39A6790F4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9-4D34-8D48-39A6790F4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9-4D34-8D48-39A6790F4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9-4D34-8D48-39A6790F4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9-4D34-8D48-39A6790F4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09-4D34-8D48-39A6790F4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09-4D34-8D48-39A6790F4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09-4D34-8D48-39A6790F4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09-4D34-8D48-39A6790F4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09-4D34-8D48-39A6790F4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09-4D34-8D48-39A6790F4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09-4D34-8D48-39A6790F409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12">
                  <c:v>1.9008395374623843E-2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09-4D34-8D48-39A6790F4095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12">
                  <c:v>0.17842095621908771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09-4D34-8D48-39A6790F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2-40A6-BF70-60A52C916AB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2-40A6-BF70-60A52C916AB5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2-40A6-BF70-60A52C916AB5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2-40A6-BF70-60A52C916AB5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2-40A6-BF70-60A52C916AB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2-40A6-BF70-60A52C916AB5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A2-40A6-BF70-60A52C916A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A2-40A6-BF70-60A52C916AB5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12">
                  <c:v>617625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A2-40A6-BF70-60A52C91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A2-40A6-BF70-60A52C916A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A2-40A6-BF70-60A52C916A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2-40A6-BF70-60A52C916A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2-40A6-BF70-60A52C916A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2-40A6-BF70-60A52C916A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2-40A6-BF70-60A52C916A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A2-40A6-BF70-60A52C916A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A2-40A6-BF70-60A52C916A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A2-40A6-BF70-60A52C916A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A2-40A6-BF70-60A52C916A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A2-40A6-BF70-60A52C916A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A2-40A6-BF70-60A52C916A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A2-40A6-BF70-60A52C916AB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12">
                  <c:v>0.24242875333677993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A2-40A6-BF70-60A52C916AB5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12">
                  <c:v>-7.1274119430276173E-2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A2-40A6-BF70-60A52C91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0-4779-9DE5-5665977CA68C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0-4779-9DE5-5665977CA68C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E0-4779-9DE5-5665977CA68C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0-4779-9DE5-5665977CA68C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0-4779-9DE5-5665977CA68C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0-4779-9DE5-5665977CA68C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E0-4779-9DE5-5665977CA6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E0-4779-9DE5-5665977CA68C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12">
                  <c:v>80384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E0-4779-9DE5-5665977C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E0-4779-9DE5-5665977CA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E0-4779-9DE5-5665977CA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0-4779-9DE5-5665977CA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0-4779-9DE5-5665977CA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0-4779-9DE5-5665977CA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0-4779-9DE5-5665977CA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0-4779-9DE5-5665977CA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0-4779-9DE5-5665977CA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0-4779-9DE5-5665977CA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0-4779-9DE5-5665977CA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E0-4779-9DE5-5665977CA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E0-4779-9DE5-5665977CA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E0-4779-9DE5-5665977CA68C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12">
                  <c:v>0.41106254498218275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E0-4779-9DE5-5665977CA68C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12">
                  <c:v>-0.16630539623933038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E0-4779-9DE5-5665977C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5-46B3-8301-1E41CAE86EA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5-46B3-8301-1E41CAE86EA8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A5-46B3-8301-1E41CAE86EA8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5-46B3-8301-1E41CAE86EA8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5-46B3-8301-1E41CAE86EA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5-46B3-8301-1E41CAE86EA8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A5-46B3-8301-1E41CAE86E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A5-46B3-8301-1E41CAE86EA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12">
                  <c:v>26004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A5-46B3-8301-1E41CAE8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A5-46B3-8301-1E41CAE86E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A5-46B3-8301-1E41CAE86E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A5-46B3-8301-1E41CAE86E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A5-46B3-8301-1E41CAE86E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A5-46B3-8301-1E41CAE86E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A5-46B3-8301-1E41CAE86E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A5-46B3-8301-1E41CAE86E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A5-46B3-8301-1E41CAE86E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A5-46B3-8301-1E41CAE86E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A5-46B3-8301-1E41CAE86E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A5-46B3-8301-1E41CAE86E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A5-46B3-8301-1E41CAE86E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A5-46B3-8301-1E41CAE86EA8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12">
                  <c:v>1.1248570027782319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A5-46B3-8301-1E41CAE86EA8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12">
                  <c:v>-0.34640325742723566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A5-46B3-8301-1E41CAE8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4-4AE6-8AA6-A0935ABE3AF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4-4AE6-8AA6-A0935ABE3AFD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4-4AE6-8AA6-A0935ABE3AFD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4-4AE6-8AA6-A0935ABE3AFD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4-4AE6-8AA6-A0935ABE3AF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4-4AE6-8AA6-A0935ABE3AFD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04-4AE6-8AA6-A0935ABE3A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04-4AE6-8AA6-A0935ABE3AF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12">
                  <c:v>1393329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04-4AE6-8AA6-A0935ABE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4-4AE6-8AA6-A0935ABE3A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4-4AE6-8AA6-A0935ABE3A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4-4AE6-8AA6-A0935ABE3A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4-4AE6-8AA6-A0935ABE3A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4-4AE6-8AA6-A0935ABE3A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4-4AE6-8AA6-A0935ABE3A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4-4AE6-8AA6-A0935ABE3A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4-4AE6-8AA6-A0935ABE3A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4-4AE6-8AA6-A0935ABE3A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4-4AE6-8AA6-A0935ABE3A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4-4AE6-8AA6-A0935ABE3A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4-4AE6-8AA6-A0935ABE3A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4-4AE6-8AA6-A0935ABE3AFD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12">
                  <c:v>0.29539939642877733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04-4AE6-8AA6-A0935ABE3AFD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12">
                  <c:v>-0.1880182591562396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04-4AE6-8AA6-A0935ABE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5-476E-BFA8-5C6C6F70432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5-476E-BFA8-5C6C6F704327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5-476E-BFA8-5C6C6F704327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95-476E-BFA8-5C6C6F704327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95-476E-BFA8-5C6C6F70432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95-476E-BFA8-5C6C6F704327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95-476E-BFA8-5C6C6F7043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95-476E-BFA8-5C6C6F70432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12">
                  <c:v>85043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95-476E-BFA8-5C6C6F70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95-476E-BFA8-5C6C6F7043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95-476E-BFA8-5C6C6F7043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95-476E-BFA8-5C6C6F7043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95-476E-BFA8-5C6C6F7043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5-476E-BFA8-5C6C6F7043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5-476E-BFA8-5C6C6F7043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5-476E-BFA8-5C6C6F7043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5-476E-BFA8-5C6C6F7043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5-476E-BFA8-5C6C6F7043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5-476E-BFA8-5C6C6F7043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5-476E-BFA8-5C6C6F7043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5-476E-BFA8-5C6C6F7043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5-476E-BFA8-5C6C6F704327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12">
                  <c:v>-7.6963987235982412E-2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95-476E-BFA8-5C6C6F704327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12">
                  <c:v>1.5390309716550865E-2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95-476E-BFA8-5C6C6F70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C-4561-8E20-CF4A44FD3D0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C-4561-8E20-CF4A44FD3D02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C-4561-8E20-CF4A44FD3D02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C-4561-8E20-CF4A44FD3D02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C-4561-8E20-CF4A44FD3D0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C-4561-8E20-CF4A44FD3D02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8C-4561-8E20-CF4A44FD3D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8C-4561-8E20-CF4A44FD3D0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12">
                  <c:v>826160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8C-4561-8E20-CF4A44FD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C-4561-8E20-CF4A44FD3D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C-4561-8E20-CF4A44FD3D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C-4561-8E20-CF4A44FD3D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C-4561-8E20-CF4A44FD3D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C-4561-8E20-CF4A44FD3D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C-4561-8E20-CF4A44FD3D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C-4561-8E20-CF4A44FD3D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C-4561-8E20-CF4A44FD3D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C-4561-8E20-CF4A44FD3D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C-4561-8E20-CF4A44FD3D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C-4561-8E20-CF4A44FD3D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C-4561-8E20-CF4A44FD3D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C-4561-8E20-CF4A44FD3D02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12">
                  <c:v>0.33968560781731916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8C-4561-8E20-CF4A44FD3D02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12">
                  <c:v>-0.13314733536399193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8C-4561-8E20-CF4A44FD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F8-405D-AB1E-88D3CFE78C8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8-405D-AB1E-88D3CFE78C8B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F8-405D-AB1E-88D3CFE78C8B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8-405D-AB1E-88D3CFE78C8B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F8-405D-AB1E-88D3CFE78C8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F8-405D-AB1E-88D3CFE78C8B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F8-405D-AB1E-88D3CFE78C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F8-405D-AB1E-88D3CFE78C8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12">
                  <c:v>343263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F8-405D-AB1E-88D3CFE7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F8-405D-AB1E-88D3CFE78C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F8-405D-AB1E-88D3CFE78C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8-405D-AB1E-88D3CFE78C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8-405D-AB1E-88D3CFE78C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8-405D-AB1E-88D3CFE78C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8-405D-AB1E-88D3CFE78C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8-405D-AB1E-88D3CFE78C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8-405D-AB1E-88D3CFE78C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8-405D-AB1E-88D3CFE78C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8-405D-AB1E-88D3CFE78C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F8-405D-AB1E-88D3CFE78C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F8-405D-AB1E-88D3CFE78C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F8-405D-AB1E-88D3CFE78C8B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12">
                  <c:v>0.34223430046140613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F8-405D-AB1E-88D3CFE78C8B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12">
                  <c:v>-0.26153002172837381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F8-405D-AB1E-88D3CFE7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7-4B11-BB75-20FFE4777B9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7-4B11-BB75-20FFE4777B92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27-4B11-BB75-20FFE4777B92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27-4B11-BB75-20FFE4777B92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27-4B11-BB75-20FFE4777B9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27-4B11-BB75-20FFE4777B92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27-4B11-BB75-20FFE4777B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27-4B11-BB75-20FFE4777B9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12">
                  <c:v>138863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27-4B11-BB75-20FFE4777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7-4B11-BB75-20FFE4777B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7-4B11-BB75-20FFE4777B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7-4B11-BB75-20FFE4777B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7-4B11-BB75-20FFE4777B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7-4B11-BB75-20FFE4777B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7-4B11-BB75-20FFE4777B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7-4B11-BB75-20FFE4777B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7-4B11-BB75-20FFE4777B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7-4B11-BB75-20FFE4777B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7-4B11-BB75-20FFE4777B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27-4B11-BB75-20FFE4777B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27-4B11-BB75-20FFE4777B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27-4B11-BB75-20FFE4777B92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12">
                  <c:v>0.25054483888978951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27-4B11-BB75-20FFE4777B92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12">
                  <c:v>-0.35207633445315412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27-4B11-BB75-20FFE4777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residen'!$AA$6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F2-4B3C-9F58-878E2DD6163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F2-4B3C-9F58-878E2DD616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F2-4B3C-9F58-878E2DD616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F2-4B3C-9F58-878E2DD616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F2-4B3C-9F58-878E2DD616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F2-4B3C-9F58-878E2DD6163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F2-4B3C-9F58-878E2DD6163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F2-4B3C-9F58-878E2DD6163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F2-4B3C-9F58-878E2DD6163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F2-4B3C-9F58-878E2DD6163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F2-4B3C-9F58-878E2DD6163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F2-4B3C-9F58-878E2DD6163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1F2-4B3C-9F58-878E2DD6163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1F2-4B3C-9F58-878E2DD6163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F2-4B3C-9F58-878E2DD6163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1F2-4B3C-9F58-878E2DD616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residen'!$AA$8,'Pernoctaciones lugar residen'!$AA$12:$AA$36)</c:f>
              <c:numCache>
                <c:formatCode>0.0%</c:formatCode>
                <c:ptCount val="26"/>
                <c:pt idx="0">
                  <c:v>0.27314773125218861</c:v>
                </c:pt>
                <c:pt idx="1">
                  <c:v>0.37700362579961899</c:v>
                </c:pt>
                <c:pt idx="2">
                  <c:v>0.46134155503220309</c:v>
                </c:pt>
                <c:pt idx="3">
                  <c:v>0.39212675260644025</c:v>
                </c:pt>
                <c:pt idx="4">
                  <c:v>-9.6691697148155731E-3</c:v>
                </c:pt>
                <c:pt idx="5">
                  <c:v>8.5145249934572176E-2</c:v>
                </c:pt>
                <c:pt idx="6">
                  <c:v>0.55012691731933261</c:v>
                </c:pt>
                <c:pt idx="7">
                  <c:v>8.821147284844244E-2</c:v>
                </c:pt>
                <c:pt idx="8">
                  <c:v>0.23869068821356931</c:v>
                </c:pt>
                <c:pt idx="9">
                  <c:v>0.38950325515027195</c:v>
                </c:pt>
                <c:pt idx="10">
                  <c:v>0.29277645084242465</c:v>
                </c:pt>
                <c:pt idx="11">
                  <c:v>0.48199752755743286</c:v>
                </c:pt>
                <c:pt idx="12">
                  <c:v>0.64492927816613621</c:v>
                </c:pt>
                <c:pt idx="13">
                  <c:v>0.81257802746566798</c:v>
                </c:pt>
                <c:pt idx="14">
                  <c:v>0.45979487924342566</c:v>
                </c:pt>
                <c:pt idx="15">
                  <c:v>0.39485330273725627</c:v>
                </c:pt>
                <c:pt idx="16">
                  <c:v>0.19491687891983678</c:v>
                </c:pt>
                <c:pt idx="17">
                  <c:v>0.96979169709895108</c:v>
                </c:pt>
                <c:pt idx="18">
                  <c:v>0.29877064742737791</c:v>
                </c:pt>
                <c:pt idx="19">
                  <c:v>-1.4127035479348682E-2</c:v>
                </c:pt>
                <c:pt idx="20">
                  <c:v>0.79713114754098369</c:v>
                </c:pt>
                <c:pt idx="21">
                  <c:v>0.22666752428121173</c:v>
                </c:pt>
                <c:pt idx="22">
                  <c:v>7.1332600464150575E-2</c:v>
                </c:pt>
                <c:pt idx="23">
                  <c:v>9.3994778067885143E-2</c:v>
                </c:pt>
                <c:pt idx="24">
                  <c:v>1.2041742286751362</c:v>
                </c:pt>
                <c:pt idx="25">
                  <c:v>0.28926902479789884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F2-4B3C-9F58-878E2DD61636}"/>
            </c:ext>
          </c:extLst>
        </c:ser>
        <c:ser>
          <c:idx val="1"/>
          <c:order val="1"/>
          <c:tx>
            <c:strRef>
              <c:f>'Pernoctaciones lugar residen'!$AC$6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01F2-4B3C-9F58-878E2DD6163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01F2-4B3C-9F58-878E2DD6163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01F2-4B3C-9F58-878E2DD6163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01F2-4B3C-9F58-878E2DD6163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01F2-4B3C-9F58-878E2DD6163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01F2-4B3C-9F58-878E2DD6163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01F2-4B3C-9F58-878E2DD6163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01F2-4B3C-9F58-878E2DD6163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01F2-4B3C-9F58-878E2DD6163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01F2-4B3C-9F58-878E2DD6163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01F2-4B3C-9F58-878E2DD6163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01F2-4B3C-9F58-878E2DD6163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01F2-4B3C-9F58-878E2DD6163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01F2-4B3C-9F58-878E2DD6163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01F2-4B3C-9F58-878E2DD6163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01F2-4B3C-9F58-878E2DD6163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01F2-4B3C-9F58-878E2DD6163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01F2-4B3C-9F58-878E2DD6163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01F2-4B3C-9F58-878E2DD6163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01F2-4B3C-9F58-878E2DD6163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01F2-4B3C-9F58-878E2DD6163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01F2-4B3C-9F58-878E2DD6163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01F2-4B3C-9F58-878E2DD6163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01F2-4B3C-9F58-878E2DD6163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01F2-4B3C-9F58-878E2DD6163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01F2-4B3C-9F58-878E2DD61636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2-4B3C-9F58-878E2DD61636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2-4B3C-9F58-878E2DD61636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F2-4B3C-9F58-878E2DD61636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F2-4B3C-9F58-878E2DD61636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F2-4B3C-9F58-878E2DD61636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F2-4B3C-9F58-878E2DD61636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F2-4B3C-9F58-878E2DD61636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F2-4B3C-9F58-878E2DD61636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F2-4B3C-9F58-878E2DD61636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F2-4B3C-9F58-878E2DD61636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F2-4B3C-9F58-878E2DD61636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F2-4B3C-9F58-878E2DD61636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F2-4B3C-9F58-878E2DD61636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F2-4B3C-9F58-878E2DD61636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F2-4B3C-9F58-878E2DD61636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F2-4B3C-9F58-878E2DD61636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F2-4B3C-9F58-878E2DD61636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F2-4B3C-9F58-878E2DD61636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F2-4B3C-9F58-878E2DD61636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F2-4B3C-9F58-878E2DD61636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F2-4B3C-9F58-878E2DD61636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F2-4B3C-9F58-878E2DD61636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F2-4B3C-9F58-878E2DD61636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F2-4B3C-9F58-878E2DD61636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F2-4B3C-9F58-878E2DD61636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1F2-4B3C-9F58-878E2DD6163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residen'!$AC$8,'Pernoctaciones lugar residen'!$AC$12:$AC$36)</c:f>
              <c:numCache>
                <c:formatCode>#,##0</c:formatCode>
                <c:ptCount val="26"/>
                <c:pt idx="0">
                  <c:v>109199</c:v>
                </c:pt>
                <c:pt idx="1">
                  <c:v>540374</c:v>
                </c:pt>
                <c:pt idx="2">
                  <c:v>218615</c:v>
                </c:pt>
                <c:pt idx="3">
                  <c:v>76351</c:v>
                </c:pt>
                <c:pt idx="4">
                  <c:v>-1898</c:v>
                </c:pt>
                <c:pt idx="5">
                  <c:v>16267</c:v>
                </c:pt>
                <c:pt idx="6">
                  <c:v>76071</c:v>
                </c:pt>
                <c:pt idx="7">
                  <c:v>13832</c:v>
                </c:pt>
                <c:pt idx="8">
                  <c:v>25464</c:v>
                </c:pt>
                <c:pt idx="9">
                  <c:v>52410</c:v>
                </c:pt>
                <c:pt idx="10">
                  <c:v>22677</c:v>
                </c:pt>
                <c:pt idx="11">
                  <c:v>18715</c:v>
                </c:pt>
                <c:pt idx="12">
                  <c:v>67072</c:v>
                </c:pt>
                <c:pt idx="13">
                  <c:v>10414</c:v>
                </c:pt>
                <c:pt idx="14">
                  <c:v>56981</c:v>
                </c:pt>
                <c:pt idx="15">
                  <c:v>7227</c:v>
                </c:pt>
                <c:pt idx="16">
                  <c:v>7117</c:v>
                </c:pt>
                <c:pt idx="17">
                  <c:v>66390</c:v>
                </c:pt>
                <c:pt idx="18">
                  <c:v>12589</c:v>
                </c:pt>
                <c:pt idx="19">
                  <c:v>-393</c:v>
                </c:pt>
                <c:pt idx="20">
                  <c:v>3890</c:v>
                </c:pt>
                <c:pt idx="21">
                  <c:v>3524</c:v>
                </c:pt>
                <c:pt idx="22">
                  <c:v>584</c:v>
                </c:pt>
                <c:pt idx="23">
                  <c:v>1080</c:v>
                </c:pt>
                <c:pt idx="24">
                  <c:v>3981</c:v>
                </c:pt>
                <c:pt idx="25">
                  <c:v>67844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01F2-4B3C-9F58-878E2DD616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1F2-4B3C-9F58-878E2DD6163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1F2-4B3C-9F58-878E2DD6163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1F2-4B3C-9F58-878E2DD6163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1F2-4B3C-9F58-878E2DD6163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1F2-4B3C-9F58-878E2DD616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1F2-4B3C-9F58-878E2DD616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1F2-4B3C-9F58-878E2DD6163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1F2-4B3C-9F58-878E2DD6163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1F2-4B3C-9F58-878E2DD6163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1F2-4B3C-9F58-878E2DD6163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1F2-4B3C-9F58-878E2DD6163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1F2-4B3C-9F58-878E2DD6163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1F2-4B3C-9F58-878E2DD6163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1F2-4B3C-9F58-878E2DD6163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1F2-4B3C-9F58-878E2DD6163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1F2-4B3C-9F58-878E2DD6163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1F2-4B3C-9F58-878E2DD6163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1F2-4B3C-9F58-878E2DD6163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1F2-4B3C-9F58-878E2DD61636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1F2-4B3C-9F58-878E2DD61636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1F2-4B3C-9F58-878E2DD6163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1F2-4B3C-9F58-878E2DD6163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1F2-4B3C-9F58-878E2DD6163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1F2-4B3C-9F58-878E2DD6163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1F2-4B3C-9F58-878E2DD6163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1F2-4B3C-9F58-878E2DD6163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1F2-4B3C-9F58-878E2DD6163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1F2-4B3C-9F58-878E2DD6163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1F2-4B3C-9F58-878E2DD6163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1F2-4B3C-9F58-878E2DD6163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1F2-4B3C-9F58-878E2DD6163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1F2-4B3C-9F58-878E2DD6163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1F2-4B3C-9F58-878E2DD6163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1F2-4B3C-9F58-878E2DD6163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1F2-4B3C-9F58-878E2DD6163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1F2-4B3C-9F58-878E2DD6163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1F2-4B3C-9F58-878E2DD6163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1F2-4B3C-9F58-878E2DD6163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1F2-4B3C-9F58-878E2DD6163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1F2-4B3C-9F58-878E2DD6163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1F2-4B3C-9F58-878E2DD6163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1F2-4B3C-9F58-878E2DD6163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1F2-4B3C-9F58-878E2DD6163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residen'!$AF$8,'Pernoctaciones lugar residen'!$AF$12:$AF$36)</c:f>
              <c:numCache>
                <c:formatCode>0.0%</c:formatCode>
                <c:ptCount val="26"/>
                <c:pt idx="0">
                  <c:v>0.45613667309341699</c:v>
                </c:pt>
                <c:pt idx="1">
                  <c:v>0.44004848951250297</c:v>
                </c:pt>
                <c:pt idx="2">
                  <c:v>0.2505653383413694</c:v>
                </c:pt>
                <c:pt idx="3">
                  <c:v>0.39536022016789651</c:v>
                </c:pt>
                <c:pt idx="4">
                  <c:v>0.26019531023363329</c:v>
                </c:pt>
                <c:pt idx="5">
                  <c:v>0.56220220280138877</c:v>
                </c:pt>
                <c:pt idx="6">
                  <c:v>0.49163258342184563</c:v>
                </c:pt>
                <c:pt idx="7">
                  <c:v>0.25857883386196234</c:v>
                </c:pt>
                <c:pt idx="8">
                  <c:v>0.27505972461898026</c:v>
                </c:pt>
                <c:pt idx="9">
                  <c:v>0.30506866539296851</c:v>
                </c:pt>
                <c:pt idx="10">
                  <c:v>0.6223736944376973</c:v>
                </c:pt>
                <c:pt idx="11">
                  <c:v>0.26741741353927218</c:v>
                </c:pt>
                <c:pt idx="12">
                  <c:v>0.20685461145246664</c:v>
                </c:pt>
                <c:pt idx="13">
                  <c:v>0.46439491619082707</c:v>
                </c:pt>
                <c:pt idx="14">
                  <c:v>0.38187307362794526</c:v>
                </c:pt>
                <c:pt idx="15">
                  <c:v>0.52746783732699221</c:v>
                </c:pt>
                <c:pt idx="16">
                  <c:v>0.51362957430918599</c:v>
                </c:pt>
                <c:pt idx="17">
                  <c:v>0.18078462996452668</c:v>
                </c:pt>
                <c:pt idx="18">
                  <c:v>0.38054947180571935</c:v>
                </c:pt>
                <c:pt idx="19">
                  <c:v>0.26642427733179741</c:v>
                </c:pt>
                <c:pt idx="20">
                  <c:v>0.41234251548152895</c:v>
                </c:pt>
                <c:pt idx="21">
                  <c:v>0.54102391052834553</c:v>
                </c:pt>
                <c:pt idx="22">
                  <c:v>0.23751427369433259</c:v>
                </c:pt>
                <c:pt idx="23">
                  <c:v>0.83832747995494006</c:v>
                </c:pt>
                <c:pt idx="24">
                  <c:v>0.53155963302752296</c:v>
                </c:pt>
                <c:pt idx="25">
                  <c:v>0.47876949362343857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01F2-4B3C-9F58-878E2DD6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6-4BC0-9D38-D76D1D189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6-4BC0-9D38-D76D1D189839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6-4BC0-9D38-D76D1D189839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6-4BC0-9D38-D76D1D189839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6-4BC0-9D38-D76D1D189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6-4BC0-9D38-D76D1D189839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F6-4BC0-9D38-D76D1D189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F6-4BC0-9D38-D76D1D189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12">
                  <c:v>7.0326808295459147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F6-4BC0-9D38-D76D1D18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6-4BC0-9D38-D76D1D189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6-4BC0-9D38-D76D1D189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6-4BC0-9D38-D76D1D189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6-4BC0-9D38-D76D1D189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6-4BC0-9D38-D76D1D189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6-4BC0-9D38-D76D1D189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6-4BC0-9D38-D76D1D189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6-4BC0-9D38-D76D1D189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6-4BC0-9D38-D76D1D189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6-4BC0-9D38-D76D1D189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6-4BC0-9D38-D76D1D189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6-4BC0-9D38-D76D1D189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6-4BC0-9D38-D76D1D18983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12">
                  <c:v>0.20289547446977441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F6-4BC0-9D38-D76D1D189839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12">
                  <c:v>-0.62240165320522767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F6-4BC0-9D38-D76D1D18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TF'!$C$495:$D$495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9-44F2-A7D2-A56990597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TF'!$C$497:$C$509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9-44F2-A7D2-A56990597442}"/>
            </c:ext>
          </c:extLst>
        </c:ser>
        <c:ser>
          <c:idx val="5"/>
          <c:order val="1"/>
          <c:tx>
            <c:strRef>
              <c:f>'Viajeros entr evol mensu TF'!$G$495:$H$495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F9-44F2-A7D2-A56990597442}"/>
              </c:ext>
            </c:extLst>
          </c:dPt>
          <c:val>
            <c:numRef>
              <c:f>'Viajeros entr evol mensu TF'!$G$497:$G$509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9-44F2-A7D2-A56990597442}"/>
            </c:ext>
          </c:extLst>
        </c:ser>
        <c:ser>
          <c:idx val="0"/>
          <c:order val="2"/>
          <c:tx>
            <c:strRef>
              <c:f>'Viajeros entr evol mensu TF'!$I$495:$J$495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F9-44F2-A7D2-A56990597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TF'!$I$497:$I$509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F9-44F2-A7D2-A56990597442}"/>
            </c:ext>
          </c:extLst>
        </c:ser>
        <c:ser>
          <c:idx val="1"/>
          <c:order val="3"/>
          <c:tx>
            <c:strRef>
              <c:f>'Viajeros entr evol mensu TF'!$K$495:$L$495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F9-44F2-A7D2-A569905974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F9-44F2-A7D2-A56990597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TF'!$K$497:$K$509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12">
                  <c:v>19544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F9-44F2-A7D2-A56990597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F9-44F2-A7D2-A569905974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F9-44F2-A7D2-A569905974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9-44F2-A7D2-A569905974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9-44F2-A7D2-A569905974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9-44F2-A7D2-A569905974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9-44F2-A7D2-A569905974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9-44F2-A7D2-A569905974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F9-44F2-A7D2-A569905974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F9-44F2-A7D2-A569905974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F9-44F2-A7D2-A569905974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F9-44F2-A7D2-A569905974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F9-44F2-A7D2-A569905974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F9-44F2-A7D2-A5699059744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TF'!$L$497:$L$509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12">
                  <c:v>0.26147292325566385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F9-44F2-A7D2-A56990597442}"/>
            </c:ext>
          </c:extLst>
        </c:ser>
        <c:ser>
          <c:idx val="4"/>
          <c:order val="5"/>
          <c:tx>
            <c:strRef>
              <c:f>'Viajeros entr evol mensu TF'!$M$496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TF'!$M$497:$M$509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12">
                  <c:v>1.4830390039385084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F9-44F2-A7D2-A56990597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D9-4BBD-8621-EFFB350B90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9-4BBD-8621-EFFB350B9006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D9-4BBD-8621-EFFB350B9006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D9-4BBD-8621-EFFB350B9006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D9-4BBD-8621-EFFB350B90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9-4BBD-8621-EFFB350B9006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D9-4BBD-8621-EFFB350B90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D9-4BBD-8621-EFFB350B90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12">
                  <c:v>25658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D9-4BBD-8621-EFFB350B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D9-4BBD-8621-EFFB350B90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D9-4BBD-8621-EFFB350B90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D9-4BBD-8621-EFFB350B90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D9-4BBD-8621-EFFB350B90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D9-4BBD-8621-EFFB350B90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D9-4BBD-8621-EFFB350B90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D9-4BBD-8621-EFFB350B90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D9-4BBD-8621-EFFB350B90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D9-4BBD-8621-EFFB350B90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D9-4BBD-8621-EFFB350B90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D9-4BBD-8621-EFFB350B90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D9-4BBD-8621-EFFB350B90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D9-4BBD-8621-EFFB350B900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12">
                  <c:v>-0.10505755144750606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D9-4BBD-8621-EFFB350B9006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12">
                  <c:v>0.22759676570499021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D9-4BBD-8621-EFFB350B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E-4E0F-89E2-2B43DBD234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E-4E0F-89E2-2B43DBD2347A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E-4E0F-89E2-2B43DBD2347A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E-4E0F-89E2-2B43DBD2347A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E-4E0F-89E2-2B43DBD234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E-4E0F-89E2-2B43DBD2347A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EE-4E0F-89E2-2B43DBD23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EE-4E0F-89E2-2B43DBD234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12">
                  <c:v>6.6670320513608914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EE-4E0F-89E2-2B43DBD2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EE-4E0F-89E2-2B43DBD23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E-4E0F-89E2-2B43DBD23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E-4E0F-89E2-2B43DBD23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E-4E0F-89E2-2B43DBD23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E-4E0F-89E2-2B43DBD23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E-4E0F-89E2-2B43DBD23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E-4E0F-89E2-2B43DBD23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E-4E0F-89E2-2B43DBD23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E-4E0F-89E2-2B43DBD23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E-4E0F-89E2-2B43DBD23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EE-4E0F-89E2-2B43DBD23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EE-4E0F-89E2-2B43DBD23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EE-4E0F-89E2-2B43DBD2347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12">
                  <c:v>0.2033788063800408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EE-4E0F-89E2-2B43DBD2347A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12">
                  <c:v>-0.52823689572818378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EE-4E0F-89E2-2B43DBD2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D-45A2-91D6-E08DE13F03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D-45A2-91D6-E08DE13F03F5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D-45A2-91D6-E08DE13F03F5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D-45A2-91D6-E08DE13F03F5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D-45A2-91D6-E08DE13F03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D-45A2-91D6-E08DE13F03F5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6D-45A2-91D6-E08DE13F03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6D-45A2-91D6-E08DE13F03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12">
                  <c:v>6.5154849804367032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6D-45A2-91D6-E08DE13F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6D-45A2-91D6-E08DE13F03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6D-45A2-91D6-E08DE13F03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D-45A2-91D6-E08DE13F03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D-45A2-91D6-E08DE13F03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D-45A2-91D6-E08DE13F03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D-45A2-91D6-E08DE13F03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D-45A2-91D6-E08DE13F03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D-45A2-91D6-E08DE13F03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D-45A2-91D6-E08DE13F03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D-45A2-91D6-E08DE13F03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D-45A2-91D6-E08DE13F03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D-45A2-91D6-E08DE13F03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D-45A2-91D6-E08DE13F03F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12">
                  <c:v>0.14525757115461779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6D-45A2-91D6-E08DE13F03F5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12">
                  <c:v>-0.30362719540591243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6D-45A2-91D6-E08DE13F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4-4C13-AA4B-0918F5E729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4-4C13-AA4B-0918F5E729C4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4-4C13-AA4B-0918F5E729C4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74-4C13-AA4B-0918F5E729C4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4-4C13-AA4B-0918F5E729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74-4C13-AA4B-0918F5E729C4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74-4C13-AA4B-0918F5E729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74-4C13-AA4B-0918F5E729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12">
                  <c:v>6.9388175357692443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74-4C13-AA4B-0918F5E72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74-4C13-AA4B-0918F5E729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74-4C13-AA4B-0918F5E729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4-4C13-AA4B-0918F5E729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4-4C13-AA4B-0918F5E729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4-4C13-AA4B-0918F5E729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4-4C13-AA4B-0918F5E729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74-4C13-AA4B-0918F5E729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74-4C13-AA4B-0918F5E729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4-4C13-AA4B-0918F5E729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4-4C13-AA4B-0918F5E729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4-4C13-AA4B-0918F5E729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4-4C13-AA4B-0918F5E729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4-4C13-AA4B-0918F5E729C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12">
                  <c:v>0.42971727975007035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74-4C13-AA4B-0918F5E729C4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12">
                  <c:v>-0.5832906204024475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74-4C13-AA4B-0918F5E72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B-4E7A-9C31-D6B4F75BA1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B-4E7A-9C31-D6B4F75BA17B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8B-4E7A-9C31-D6B4F75BA17B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B-4E7A-9C31-D6B4F75BA17B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8B-4E7A-9C31-D6B4F75BA1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8B-4E7A-9C31-D6B4F75BA17B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8B-4E7A-9C31-D6B4F75BA1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8B-4E7A-9C31-D6B4F75BA1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12">
                  <c:v>6.4076959787525416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8B-4E7A-9C31-D6B4F75B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8B-4E7A-9C31-D6B4F75BA1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8B-4E7A-9C31-D6B4F75BA1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8B-4E7A-9C31-D6B4F75BA1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8B-4E7A-9C31-D6B4F75BA1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8B-4E7A-9C31-D6B4F75BA1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8B-4E7A-9C31-D6B4F75BA1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8B-4E7A-9C31-D6B4F75BA1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8B-4E7A-9C31-D6B4F75BA1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8B-4E7A-9C31-D6B4F75BA1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8B-4E7A-9C31-D6B4F75BA1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8B-4E7A-9C31-D6B4F75BA1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8B-4E7A-9C31-D6B4F75BA1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8B-4E7A-9C31-D6B4F75BA17B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12">
                  <c:v>-0.38696518414623071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8B-4E7A-9C31-D6B4F75BA17B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12">
                  <c:v>-1.0254804997255569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8B-4E7A-9C31-D6B4F75B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4-4DA5-AE45-980EA1A46C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4-4DA5-AE45-980EA1A46C4F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84-4DA5-AE45-980EA1A46C4F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84-4DA5-AE45-980EA1A46C4F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4-4DA5-AE45-980EA1A46C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84-4DA5-AE45-980EA1A46C4F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84-4DA5-AE45-980EA1A46C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84-4DA5-AE45-980EA1A46C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12">
                  <c:v>4.2497488765530003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4-4DA5-AE45-980EA1A4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84-4DA5-AE45-980EA1A46C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84-4DA5-AE45-980EA1A46C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4-4DA5-AE45-980EA1A46C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4-4DA5-AE45-980EA1A46C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4-4DA5-AE45-980EA1A46C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4-4DA5-AE45-980EA1A46C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84-4DA5-AE45-980EA1A46C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84-4DA5-AE45-980EA1A46C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84-4DA5-AE45-980EA1A46C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84-4DA5-AE45-980EA1A46C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84-4DA5-AE45-980EA1A46C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84-4DA5-AE45-980EA1A46C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84-4DA5-AE45-980EA1A46C4F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12">
                  <c:v>-0.59520774872340709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84-4DA5-AE45-980EA1A46C4F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12">
                  <c:v>0.1667931280880417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84-4DA5-AE45-980EA1A4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3-47C6-8FA1-82CC9A6B17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3-47C6-8FA1-82CC9A6B17C7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3-47C6-8FA1-82CC9A6B17C7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3-47C6-8FA1-82CC9A6B17C7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3-47C6-8FA1-82CC9A6B17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3-47C6-8FA1-82CC9A6B17C7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43-47C6-8FA1-82CC9A6B17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43-47C6-8FA1-82CC9A6B17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12">
                  <c:v>3.8337019018133569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43-47C6-8FA1-82CC9A6B1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43-47C6-8FA1-82CC9A6B17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3-47C6-8FA1-82CC9A6B17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3-47C6-8FA1-82CC9A6B17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3-47C6-8FA1-82CC9A6B17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3-47C6-8FA1-82CC9A6B17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3-47C6-8FA1-82CC9A6B17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3-47C6-8FA1-82CC9A6B17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3-47C6-8FA1-82CC9A6B17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3-47C6-8FA1-82CC9A6B17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3-47C6-8FA1-82CC9A6B17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3-47C6-8FA1-82CC9A6B17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3-47C6-8FA1-82CC9A6B17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3-47C6-8FA1-82CC9A6B17C7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12">
                  <c:v>-2.3215841647090674E-2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43-47C6-8FA1-82CC9A6B17C7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12">
                  <c:v>-0.73415114066655107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43-47C6-8FA1-82CC9A6B1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5-408B-AC3F-9911C84DB4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5-408B-AC3F-9911C84DB4E4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95-408B-AC3F-9911C84DB4E4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95-408B-AC3F-9911C84DB4E4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95-408B-AC3F-9911C84DB4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95-408B-AC3F-9911C84DB4E4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95-408B-AC3F-9911C84DB4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95-408B-AC3F-9911C84DB4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12">
                  <c:v>8.4802407746663171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95-408B-AC3F-9911C84DB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95-408B-AC3F-9911C84DB4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95-408B-AC3F-9911C84DB4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95-408B-AC3F-9911C84DB4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95-408B-AC3F-9911C84DB4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95-408B-AC3F-9911C84DB4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95-408B-AC3F-9911C84DB4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95-408B-AC3F-9911C84DB4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95-408B-AC3F-9911C84DB4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95-408B-AC3F-9911C84DB4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95-408B-AC3F-9911C84DB4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95-408B-AC3F-9911C84DB4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95-408B-AC3F-9911C84DB4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95-408B-AC3F-9911C84DB4E4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12">
                  <c:v>0.27764638288417842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95-408B-AC3F-9911C84DB4E4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12">
                  <c:v>-0.48788402934748021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95-408B-AC3F-9911C84DB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8-4EF7-9E17-6610BCF4263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8-4EF7-9E17-6610BCF42631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8-4EF7-9E17-6610BCF42631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8-4EF7-9E17-6610BCF42631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8-4EF7-9E17-6610BCF4263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8-4EF7-9E17-6610BCF42631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68-4EF7-9E17-6610BCF426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68-4EF7-9E17-6610BCF4263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12">
                  <c:v>6.5705786911844237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68-4EF7-9E17-6610BCF4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68-4EF7-9E17-6610BCF426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8-4EF7-9E17-6610BCF426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8-4EF7-9E17-6610BCF426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8-4EF7-9E17-6610BCF426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8-4EF7-9E17-6610BCF426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8-4EF7-9E17-6610BCF426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8-4EF7-9E17-6610BCF426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8-4EF7-9E17-6610BCF426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8-4EF7-9E17-6610BCF426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8-4EF7-9E17-6610BCF426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8-4EF7-9E17-6610BCF426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8-4EF7-9E17-6610BCF426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8-4EF7-9E17-6610BCF42631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-1.9733028808909259</c:v>
                </c:pt>
                <c:pt idx="1">
                  <c:v>-2.011174398265954</c:v>
                </c:pt>
                <c:pt idx="12">
                  <c:v>-0.6027318039884193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68-4EF7-9E17-6610BCF42631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-2.303469919458947</c:v>
                </c:pt>
                <c:pt idx="1">
                  <c:v>-2.6836863534945934</c:v>
                </c:pt>
                <c:pt idx="12">
                  <c:v>-1.6632003099952852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68-4EF7-9E17-6610BCF4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7-4C65-8761-F76C8DCD6E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7-4C65-8761-F76C8DCD6E90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97-4C65-8761-F76C8DCD6E90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7-4C65-8761-F76C8DCD6E90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7-4C65-8761-F76C8DCD6E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97-4C65-8761-F76C8DCD6E90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97-4C65-8761-F76C8DCD6E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97-4C65-8761-F76C8DCD6E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12">
                  <c:v>9.1353001017293991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97-4C65-8761-F76C8DCD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97-4C65-8761-F76C8DCD6E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97-4C65-8761-F76C8DCD6E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97-4C65-8761-F76C8DCD6E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97-4C65-8761-F76C8DCD6E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97-4C65-8761-F76C8DCD6E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97-4C65-8761-F76C8DCD6E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97-4C65-8761-F76C8DCD6E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97-4C65-8761-F76C8DCD6E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97-4C65-8761-F76C8DCD6E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97-4C65-8761-F76C8DCD6E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97-4C65-8761-F76C8DCD6E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97-4C65-8761-F76C8DCD6E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97-4C65-8761-F76C8DCD6E90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12">
                  <c:v>0.57954106291034257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97-4C65-8761-F76C8DCD6E90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12">
                  <c:v>4.2025669190207893E-2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97-4C65-8761-F76C8DCD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0-4473-866C-E5786CE624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0-4473-866C-E5786CE6248E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0-4473-866C-E5786CE6248E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0-4473-866C-E5786CE6248E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0-4473-866C-E5786CE624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0-4473-866C-E5786CE6248E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A0-4473-866C-E5786CE62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A0-4473-866C-E5786CE624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12">
                  <c:v>7.7904543597657847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A0-4473-866C-E5786CE6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0-4473-866C-E5786CE62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0-4473-866C-E5786CE62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0-4473-866C-E5786CE62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0-4473-866C-E5786CE62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0-4473-866C-E5786CE62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0-4473-866C-E5786CE62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A0-4473-866C-E5786CE62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A0-4473-866C-E5786CE62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A0-4473-866C-E5786CE62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A0-4473-866C-E5786CE62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A0-4473-866C-E5786CE62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A0-4473-866C-E5786CE62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A0-4473-866C-E5786CE6248E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12">
                  <c:v>-0.21492972587874082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A0-4473-866C-E5786CE6248E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12">
                  <c:v>-0.96785966054586137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A0-4473-866C-E5786CE6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8-472C-B38B-C6B681521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8-472C-B38B-C6B68152139A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8-472C-B38B-C6B68152139A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8-472C-B38B-C6B68152139A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8-472C-B38B-C6B681521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D8-472C-B38B-C6B68152139A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D8-472C-B38B-C6B681521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D8-472C-B38B-C6B681521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8-472C-B38B-C6B68152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8-472C-B38B-C6B681521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8-472C-B38B-C6B681521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8-472C-B38B-C6B681521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8-472C-B38B-C6B681521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8-472C-B38B-C6B681521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8-472C-B38B-C6B681521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8-472C-B38B-C6B681521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8-472C-B38B-C6B681521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8-472C-B38B-C6B681521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8-472C-B38B-C6B681521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D8-472C-B38B-C6B681521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D8-472C-B38B-C6B681521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D8-472C-B38B-C6B68152139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12">
                  <c:v>0.39769190250442943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D8-472C-B38B-C6B68152139A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12">
                  <c:v>0.19275877569367816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D8-472C-B38B-C6B68152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C-4413-82CD-55CB849EA6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C-4413-82CD-55CB849EA61C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C-4413-82CD-55CB849EA61C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C-4413-82CD-55CB849EA61C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C-4413-82CD-55CB849EA6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BC-4413-82CD-55CB849EA61C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BC-4413-82CD-55CB849EA6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BC-4413-82CD-55CB849EA61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12">
                  <c:v>8.2352627209109244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BC-4413-82CD-55CB849E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BC-4413-82CD-55CB849EA6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BC-4413-82CD-55CB849EA6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C-4413-82CD-55CB849EA6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C-4413-82CD-55CB849EA6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C-4413-82CD-55CB849EA6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C-4413-82CD-55CB849EA6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BC-4413-82CD-55CB849EA6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BC-4413-82CD-55CB849EA6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BC-4413-82CD-55CB849EA6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BC-4413-82CD-55CB849EA6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BC-4413-82CD-55CB849EA6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BC-4413-82CD-55CB849EA6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BC-4413-82CD-55CB849EA61C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12">
                  <c:v>0.44885223076296832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BC-4413-82CD-55CB849EA61C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12">
                  <c:v>-0.96855072923079177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BC-4413-82CD-55CB849E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4-4DDA-948B-2447D75F0D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0.46632500000000016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4-4DDA-948B-2447D75F0DF8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4-4DDA-948B-2447D75F0DF8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0.20745833333333333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4-4DDA-948B-2447D75F0DF8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4-4DDA-948B-2447D75F0D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0.37194166666666667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4-4DDA-948B-2447D75F0DF8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4-4DDA-948B-2447D75F0D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B4-4DDA-948B-2447D75F0D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12">
                  <c:v>0.76713900878443608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B4-4DDA-948B-2447D75F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4-4DDA-948B-2447D75F0D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B4-4DDA-948B-2447D75F0D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B4-4DDA-948B-2447D75F0D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B4-4DDA-948B-2447D75F0D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B4-4DDA-948B-2447D75F0D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B4-4DDA-948B-2447D75F0D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B4-4DDA-948B-2447D75F0D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B4-4DDA-948B-2447D75F0D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B4-4DDA-948B-2447D75F0D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B4-4DDA-948B-2447D75F0D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B4-4DDA-948B-2447D75F0D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B4-4DDA-948B-2447D75F0D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B4-4DDA-948B-2447D75F0DF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12">
                  <c:v>0.27705210101239008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B4-4DDA-948B-2447D75F0DF8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12">
                  <c:v>6.6458958682888314E-2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B4-4DDA-948B-2447D75F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BC-46FA-8141-A40DCC67B6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0.42249999999999999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C-46FA-8141-A40DCC67B633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BC-46FA-8141-A40DCC67B6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0.61450000000000005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C-46FA-8141-A40DCC67B633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BC-46FA-8141-A40DCC67B6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12">
                  <c:v>0.69257862961102334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BC-46FA-8141-A40DCC67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BC-46FA-8141-A40DCC67B6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BC-46FA-8141-A40DCC67B6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BC-46FA-8141-A40DCC67B6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BC-46FA-8141-A40DCC67B6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BC-46FA-8141-A40DCC67B6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BC-46FA-8141-A40DCC67B6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BC-46FA-8141-A40DCC67B6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C-46FA-8141-A40DCC67B6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C-46FA-8141-A40DCC67B6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BC-46FA-8141-A40DCC67B6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C-46FA-8141-A40DCC67B6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BC-46FA-8141-A40DCC67B6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BC-46FA-8141-A40DCC67B63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12">
                  <c:v>0.24021076745768877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BC-46FA-8141-A40DCC67B633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12">
                  <c:v>-1.6640489802782765E-2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BC-46FA-8141-A40DCC67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F-45AF-829C-8967CE746D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0.44990000000000002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F-45AF-829C-8967CE746DA4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F-45AF-829C-8967CE746D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F-45AF-829C-8967CE746DA4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F-45AF-829C-8967CE746D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12">
                  <c:v>0.62558076189735012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F-45AF-829C-8967CE74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7F-45AF-829C-8967CE746D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7F-45AF-829C-8967CE746D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7F-45AF-829C-8967CE746D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7F-45AF-829C-8967CE746D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7F-45AF-829C-8967CE746D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F-45AF-829C-8967CE746D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F-45AF-829C-8967CE746D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F-45AF-829C-8967CE746D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F-45AF-829C-8967CE746D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F-45AF-829C-8967CE746D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F-45AF-829C-8967CE746D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F-45AF-829C-8967CE746D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F-45AF-829C-8967CE746DA4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12">
                  <c:v>0.14422407826735295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7F-45AF-829C-8967CE746DA4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12">
                  <c:v>2.1723482320754606E-3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7F-45AF-829C-8967CE74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E-456C-8581-0335A15140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0.49630000000000002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E-456C-8581-0335A1514024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E-456C-8581-0335A15140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0.61929999999999996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E-456C-8581-0335A1514024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E-456C-8581-0335A15140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12">
                  <c:v>0.75341156019122124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E-456C-8581-0335A1514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0E-456C-8581-0335A15140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0E-456C-8581-0335A15140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0E-456C-8581-0335A15140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E-456C-8581-0335A15140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E-456C-8581-0335A15140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E-456C-8581-0335A15140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E-456C-8581-0335A15140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E-456C-8581-0335A15140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E-456C-8581-0335A15140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E-456C-8581-0335A15140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E-456C-8581-0335A15140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E-456C-8581-0335A15140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E-456C-8581-0335A1514024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12">
                  <c:v>0.34589667665472112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0E-456C-8581-0335A1514024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12">
                  <c:v>0.17647413663097566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0E-456C-8581-0335A1514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D-4E30-9BC9-6AD49AAA9B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0.16240833333333332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D-4E30-9BC9-6AD49AAA9B2D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D-4E30-9BC9-6AD49AAA9B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0.30474166666666663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D-4E30-9BC9-6AD49AAA9B2D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D-4E30-9BC9-6AD49AAA9B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12">
                  <c:v>0.6467730719990642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D-4E30-9BC9-6AD49AAA9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D-4E30-9BC9-6AD49AAA9B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9D-4E30-9BC9-6AD49AAA9B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D-4E30-9BC9-6AD49AAA9B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D-4E30-9BC9-6AD49AAA9B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D-4E30-9BC9-6AD49AAA9B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D-4E30-9BC9-6AD49AAA9B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D-4E30-9BC9-6AD49AAA9B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D-4E30-9BC9-6AD49AAA9B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D-4E30-9BC9-6AD49AAA9B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D-4E30-9BC9-6AD49AAA9B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D-4E30-9BC9-6AD49AAA9B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D-4E30-9BC9-6AD49AAA9B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D-4E30-9BC9-6AD49AAA9B2D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12">
                  <c:v>0.13571782732801707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9D-4E30-9BC9-6AD49AAA9B2D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12">
                  <c:v>-2.3438663033572782E-2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9D-4E30-9BC9-6AD49AAA9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E-41A8-BF43-EB0C2029D1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E-41A8-BF43-EB0C2029D121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E-41A8-BF43-EB0C2029D1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0.77379999999999993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E-41A8-BF43-EB0C2029D121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E-41A8-BF43-EB0C2029D1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12">
                  <c:v>0.85692685175418826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2E-41A8-BF43-EB0C2029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E-41A8-BF43-EB0C2029D1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2E-41A8-BF43-EB0C2029D1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E-41A8-BF43-EB0C2029D1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E-41A8-BF43-EB0C2029D1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E-41A8-BF43-EB0C2029D1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E-41A8-BF43-EB0C2029D1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E-41A8-BF43-EB0C2029D1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E-41A8-BF43-EB0C2029D1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E-41A8-BF43-EB0C2029D1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E-41A8-BF43-EB0C2029D1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E-41A8-BF43-EB0C2029D1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E-41A8-BF43-EB0C2029D1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E-41A8-BF43-EB0C2029D12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12">
                  <c:v>0.39722904637104195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2E-41A8-BF43-EB0C2029D121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12">
                  <c:v>8.2131268773207644E-2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2E-41A8-BF43-EB0C2029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3-4C2D-A3C4-7FBE58FDB7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0.18468333333333334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3-4C2D-A3C4-7FBE58FDB75A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3-4C2D-A3C4-7FBE58FDB7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0.34525833333333333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3-4C2D-A3C4-7FBE58FDB75A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3-4C2D-A3C4-7FBE58FDB7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12">
                  <c:v>0.6808723569489924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3-4C2D-A3C4-7FBE58FDB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23-4C2D-A3C4-7FBE58FDB7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23-4C2D-A3C4-7FBE58FDB7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3-4C2D-A3C4-7FBE58FDB7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3-4C2D-A3C4-7FBE58FDB7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3-4C2D-A3C4-7FBE58FDB7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3-4C2D-A3C4-7FBE58FDB7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3-4C2D-A3C4-7FBE58FDB7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3-4C2D-A3C4-7FBE58FDB7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3-4C2D-A3C4-7FBE58FDB7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3-4C2D-A3C4-7FBE58FDB7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3-4C2D-A3C4-7FBE58FDB7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3-4C2D-A3C4-7FBE58FDB7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3-4C2D-A3C4-7FBE58FDB75A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12">
                  <c:v>-2.7694705496570937E-2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23-4C2D-A3C4-7FBE58FDB75A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12">
                  <c:v>-7.2862792308883928E-2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23-4C2D-A3C4-7FBE58FDB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CE-4080-8352-88BADD21C4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0.35729999999999995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E-4080-8352-88BADD21C4B1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CE-4080-8352-88BADD21C4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E-4080-8352-88BADD21C4B1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CE-4080-8352-88BADD21C4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12">
                  <c:v>0.64650777341552146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E-4080-8352-88BADD21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CE-4080-8352-88BADD21C4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CE-4080-8352-88BADD21C4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CE-4080-8352-88BADD21C4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CE-4080-8352-88BADD21C4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CE-4080-8352-88BADD21C4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CE-4080-8352-88BADD21C4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CE-4080-8352-88BADD21C4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CE-4080-8352-88BADD21C4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CE-4080-8352-88BADD21C4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CE-4080-8352-88BADD21C4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CE-4080-8352-88BADD21C4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CE-4080-8352-88BADD21C4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CE-4080-8352-88BADD21C4B1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12">
                  <c:v>0.1773368652184526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CE-4080-8352-88BADD21C4B1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12">
                  <c:v>-4.0774836634599576E-2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CE-4080-8352-88BADD21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3-48E9-B03F-17E4C154DB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0.27750000000000002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3-48E9-B03F-17E4C154DBF9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3-48E9-B03F-17E4C154DB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0.52910000000000001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3-48E9-B03F-17E4C154DBF9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3-48E9-B03F-17E4C154DB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12">
                  <c:v>0.62391602671877133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3-48E9-B03F-17E4C154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D3-48E9-B03F-17E4C154DB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D3-48E9-B03F-17E4C154DB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3-48E9-B03F-17E4C154DB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3-48E9-B03F-17E4C154DB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3-48E9-B03F-17E4C154DB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3-48E9-B03F-17E4C154DB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3-48E9-B03F-17E4C154DB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3-48E9-B03F-17E4C154DB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3-48E9-B03F-17E4C154DB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3-48E9-B03F-17E4C154DB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3-48E9-B03F-17E4C154DB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3-48E9-B03F-17E4C154DBF9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12">
                  <c:v>0.11552984756846074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D3-48E9-B03F-17E4C154DBF9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12">
                  <c:v>-1.5637337274389873E-2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D3-48E9-B03F-17E4C154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A1-4F54-A882-6B30A9B47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1-4F54-A882-6B30A9B4797C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A1-4F54-A882-6B30A9B4797C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1-4F54-A882-6B30A9B4797C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A1-4F54-A882-6B30A9B47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1-4F54-A882-6B30A9B4797C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A1-4F54-A882-6B30A9B47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A1-4F54-A882-6B30A9B47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12">
                  <c:v>23270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A1-4F54-A882-6B30A9B4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A1-4F54-A882-6B30A9B47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A1-4F54-A882-6B30A9B47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A1-4F54-A882-6B30A9B47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A1-4F54-A882-6B30A9B47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A1-4F54-A882-6B30A9B47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A1-4F54-A882-6B30A9B47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A1-4F54-A882-6B30A9B47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A1-4F54-A882-6B30A9B47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A1-4F54-A882-6B30A9B47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A1-4F54-A882-6B30A9B47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A1-4F54-A882-6B30A9B47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A1-4F54-A882-6B30A9B47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A1-4F54-A882-6B30A9B4797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12">
                  <c:v>4.2843058169758974E-2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A1-4F54-A882-6B30A9B4797C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12">
                  <c:v>0.53213062944429823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A1-4F54-A882-6B30A9B4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4-4FC8-98E3-BF5AD20D4A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4-4FC8-98E3-BF5AD20D4AFD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34-4FC8-98E3-BF5AD20D4A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4-4FC8-98E3-BF5AD20D4AFD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34-4FC8-98E3-BF5AD20D4A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12">
                  <c:v>0.68976599327435562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34-4FC8-98E3-BF5AD20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34-4FC8-98E3-BF5AD20D4A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34-4FC8-98E3-BF5AD20D4A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34-4FC8-98E3-BF5AD20D4A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4-4FC8-98E3-BF5AD20D4A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4-4FC8-98E3-BF5AD20D4A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4-4FC8-98E3-BF5AD20D4A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4-4FC8-98E3-BF5AD20D4A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4-4FC8-98E3-BF5AD20D4A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4-4FC8-98E3-BF5AD20D4A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4-4FC8-98E3-BF5AD20D4A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4-4FC8-98E3-BF5AD20D4A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4-4FC8-98E3-BF5AD20D4A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4-4FC8-98E3-BF5AD20D4AFD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12">
                  <c:v>9.8748117130046165E-2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34-4FC8-98E3-BF5AD20D4AFD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12">
                  <c:v>6.0318892684752212E-2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34-4FC8-98E3-BF5AD20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8-4432-9DAC-FC98187268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0.49644166666666673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8-4432-9DAC-FC981872687E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8-4432-9DAC-FC981872687E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0.22956666666666667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8-4432-9DAC-FC981872687E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8-4432-9DAC-FC98187268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0.39774166666666666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8-4432-9DAC-FC981872687E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58-4432-9DAC-FC98187268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58-4432-9DAC-FC98187268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12">
                  <c:v>0.81592619316626391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58-4432-9DAC-FC9818726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8-4432-9DAC-FC98187268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8-4432-9DAC-FC98187268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8-4432-9DAC-FC98187268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8-4432-9DAC-FC98187268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8-4432-9DAC-FC98187268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8-4432-9DAC-FC98187268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8-4432-9DAC-FC98187268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8-4432-9DAC-FC98187268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8-4432-9DAC-FC98187268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8-4432-9DAC-FC98187268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58-4432-9DAC-FC98187268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58-4432-9DAC-FC98187268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58-4432-9DAC-FC981872687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12">
                  <c:v>0.33306015868140637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58-4432-9DAC-FC981872687E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12">
                  <c:v>9.1645537176838765E-2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58-4432-9DAC-FC9818726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07-4312-B1D2-B754D843AF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0.66489999999999994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7-4312-B1D2-B754D843AF6E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7-4312-B1D2-B754D843AF6E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0.51219999999999999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7-4312-B1D2-B754D843AF6E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07-4312-B1D2-B754D843AF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0.77670000000000006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7-4312-B1D2-B754D843AF6E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07-4312-B1D2-B754D843AF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07-4312-B1D2-B754D843AF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12">
                  <c:v>0.81918362812987844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07-4312-B1D2-B754D843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07-4312-B1D2-B754D843AF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07-4312-B1D2-B754D843AF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7-4312-B1D2-B754D843AF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7-4312-B1D2-B754D843AF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07-4312-B1D2-B754D843AF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07-4312-B1D2-B754D843AF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07-4312-B1D2-B754D843AF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07-4312-B1D2-B754D843AF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07-4312-B1D2-B754D843AF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07-4312-B1D2-B754D843AF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07-4312-B1D2-B754D843AF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07-4312-B1D2-B754D843AF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07-4312-B1D2-B754D843AF6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12">
                  <c:v>0.23921565975389969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07-4312-B1D2-B754D843AF6E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12">
                  <c:v>0.22847969462718098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07-4312-B1D2-B754D843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(2)'!$C$7:$D$7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01-46CE-A0BA-E616399013DD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(2)'!$C$9:$C$21</c:f>
              <c:numCache>
                <c:formatCode>#,##0</c:formatCode>
                <c:ptCount val="13"/>
                <c:pt idx="0">
                  <c:v>484978</c:v>
                </c:pt>
                <c:pt idx="1">
                  <c:v>486791</c:v>
                </c:pt>
                <c:pt idx="2">
                  <c:v>226262</c:v>
                </c:pt>
                <c:pt idx="3">
                  <c:v>0</c:v>
                </c:pt>
                <c:pt idx="4">
                  <c:v>1121</c:v>
                </c:pt>
                <c:pt idx="5">
                  <c:v>4801</c:v>
                </c:pt>
                <c:pt idx="6">
                  <c:v>96401</c:v>
                </c:pt>
                <c:pt idx="7">
                  <c:v>169949</c:v>
                </c:pt>
                <c:pt idx="8">
                  <c:v>123422</c:v>
                </c:pt>
                <c:pt idx="9">
                  <c:v>104248</c:v>
                </c:pt>
                <c:pt idx="10">
                  <c:v>83016</c:v>
                </c:pt>
                <c:pt idx="11">
                  <c:v>94228</c:v>
                </c:pt>
                <c:pt idx="12">
                  <c:v>1664028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1-46CE-A0BA-E616399013DD}"/>
            </c:ext>
          </c:extLst>
        </c:ser>
        <c:ser>
          <c:idx val="5"/>
          <c:order val="1"/>
          <c:tx>
            <c:strRef>
              <c:f>'Viajeros ALOJ evol mensu TF (2)'!$E$7:$F$7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01-46CE-A0BA-E616399013DD}"/>
              </c:ext>
            </c:extLst>
          </c:dPt>
          <c:val>
            <c:numRef>
              <c:f>'Viajeros ALOJ evol mensu TF (2)'!$E$9:$E$21</c:f>
              <c:numCache>
                <c:formatCode>#,##0</c:formatCode>
                <c:ptCount val="13"/>
                <c:pt idx="0">
                  <c:v>58605</c:v>
                </c:pt>
                <c:pt idx="1">
                  <c:v>62524</c:v>
                </c:pt>
                <c:pt idx="2">
                  <c:v>81593</c:v>
                </c:pt>
                <c:pt idx="3">
                  <c:v>98256</c:v>
                </c:pt>
                <c:pt idx="4">
                  <c:v>126630</c:v>
                </c:pt>
                <c:pt idx="5">
                  <c:v>154087</c:v>
                </c:pt>
                <c:pt idx="6">
                  <c:v>246325</c:v>
                </c:pt>
                <c:pt idx="7">
                  <c:v>323520</c:v>
                </c:pt>
                <c:pt idx="8">
                  <c:v>325738</c:v>
                </c:pt>
                <c:pt idx="9">
                  <c:v>412044</c:v>
                </c:pt>
                <c:pt idx="10">
                  <c:v>411047</c:v>
                </c:pt>
                <c:pt idx="11">
                  <c:v>370663</c:v>
                </c:pt>
                <c:pt idx="12">
                  <c:v>2347681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1-46CE-A0BA-E616399013DD}"/>
            </c:ext>
          </c:extLst>
        </c:ser>
        <c:ser>
          <c:idx val="0"/>
          <c:order val="2"/>
          <c:tx>
            <c:strRef>
              <c:f>'Viajeros ALOJ evol mensu TF (2)'!$G$7:$H$7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01-46CE-A0BA-E616399013DD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(2)'!$G$9:$G$21</c:f>
              <c:numCache>
                <c:formatCode>#,##0</c:formatCode>
                <c:ptCount val="13"/>
                <c:pt idx="0">
                  <c:v>348878</c:v>
                </c:pt>
                <c:pt idx="1">
                  <c:v>401172</c:v>
                </c:pt>
                <c:pt idx="2">
                  <c:v>468438</c:v>
                </c:pt>
                <c:pt idx="3">
                  <c:v>492922</c:v>
                </c:pt>
                <c:pt idx="4">
                  <c:v>442696</c:v>
                </c:pt>
                <c:pt idx="5">
                  <c:v>447309</c:v>
                </c:pt>
                <c:pt idx="6">
                  <c:v>525893</c:v>
                </c:pt>
                <c:pt idx="7">
                  <c:v>524175</c:v>
                </c:pt>
                <c:pt idx="8">
                  <c:v>465229</c:v>
                </c:pt>
                <c:pt idx="9">
                  <c:v>499612</c:v>
                </c:pt>
                <c:pt idx="10">
                  <c:v>487953</c:v>
                </c:pt>
                <c:pt idx="11">
                  <c:v>494720</c:v>
                </c:pt>
                <c:pt idx="12">
                  <c:v>4832844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01-46CE-A0BA-E616399013DD}"/>
            </c:ext>
          </c:extLst>
        </c:ser>
        <c:ser>
          <c:idx val="1"/>
          <c:order val="3"/>
          <c:tx>
            <c:strRef>
              <c:f>'Viajeros ALOJ evol mensu TF (2)'!$I$7:$J$7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01-46CE-A0BA-E616399013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01-46CE-A0BA-E616399013DD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(2)'!$I$9:$I$21</c:f>
              <c:numCache>
                <c:formatCode>#,##0</c:formatCode>
                <c:ptCount val="13"/>
                <c:pt idx="0">
                  <c:v>496191</c:v>
                </c:pt>
                <c:pt idx="1">
                  <c:v>491339</c:v>
                </c:pt>
                <c:pt idx="12">
                  <c:v>907313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01-46CE-A0BA-E61639901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1-46CE-A0BA-E616399013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1-46CE-A0BA-E616399013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1-46CE-A0BA-E616399013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1-46CE-A0BA-E616399013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1-46CE-A0BA-E616399013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1-46CE-A0BA-E616399013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1-46CE-A0BA-E616399013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1-46CE-A0BA-E616399013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1-46CE-A0BA-E616399013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1-46CE-A0BA-E616399013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1-46CE-A0BA-E616399013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1-46CE-A0BA-E616399013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1-46CE-A0BA-E616399013DD}"/>
              </c:ext>
            </c:extLst>
          </c:dPt>
          <c:cat>
            <c:strRef>
              <c:f>'Viajeros ALOJ evol mensu TF (2)'!$B$9:$B$20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(2)'!$J$9:$J$21</c:f>
              <c:numCache>
                <c:formatCode>0.0%</c:formatCode>
                <c:ptCount val="13"/>
                <c:pt idx="0">
                  <c:v>0.42224789181318401</c:v>
                </c:pt>
                <c:pt idx="1">
                  <c:v>0.22475895625816356</c:v>
                </c:pt>
                <c:pt idx="12">
                  <c:v>0.29995544138105923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01-46CE-A0BA-E616399013DD}"/>
            </c:ext>
          </c:extLst>
        </c:ser>
        <c:ser>
          <c:idx val="4"/>
          <c:order val="5"/>
          <c:tx>
            <c:strRef>
              <c:f>'Viajeros ALOJ evol mensu TF (2)'!$K$8</c:f>
              <c:strCache>
                <c:ptCount val="1"/>
                <c:pt idx="0">
                  <c:v>var 23/20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ALOJ evol mensu TF (2)'!$K$9:$K$21</c:f>
              <c:numCache>
                <c:formatCode>0.0%</c:formatCode>
                <c:ptCount val="13"/>
                <c:pt idx="0">
                  <c:v>2.3120636400001615E-2</c:v>
                </c:pt>
                <c:pt idx="1">
                  <c:v>9.3428185812802766E-3</c:v>
                </c:pt>
                <c:pt idx="12">
                  <c:v>1.9928393576780223E-2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01-46CE-A0BA-E61639901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(2)'!$C$29:$D$29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0-403C-99BD-0166300A4F6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(2)'!$C$31:$C$43</c:f>
              <c:numCache>
                <c:formatCode>#,##0</c:formatCode>
                <c:ptCount val="13"/>
                <c:pt idx="0">
                  <c:v>362470</c:v>
                </c:pt>
                <c:pt idx="1">
                  <c:v>369956</c:v>
                </c:pt>
                <c:pt idx="2">
                  <c:v>170147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70523</c:v>
                </c:pt>
                <c:pt idx="7">
                  <c:v>132374</c:v>
                </c:pt>
                <c:pt idx="8">
                  <c:v>97942</c:v>
                </c:pt>
                <c:pt idx="9">
                  <c:v>78663</c:v>
                </c:pt>
                <c:pt idx="10">
                  <c:v>61913</c:v>
                </c:pt>
                <c:pt idx="11">
                  <c:v>73100</c:v>
                </c:pt>
                <c:pt idx="12">
                  <c:v>1269527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0-403C-99BD-0166300A4F6A}"/>
            </c:ext>
          </c:extLst>
        </c:ser>
        <c:ser>
          <c:idx val="5"/>
          <c:order val="1"/>
          <c:tx>
            <c:strRef>
              <c:f>'Viajeros ALOJ evol mensu TF (2)'!$E$29:$F$29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0-403C-99BD-0166300A4F6A}"/>
              </c:ext>
            </c:extLst>
          </c:dPt>
          <c:val>
            <c:numRef>
              <c:f>'Viajeros ALOJ evol mensu TF (2)'!$E$31:$E$43</c:f>
              <c:numCache>
                <c:formatCode>#,##0</c:formatCode>
                <c:ptCount val="13"/>
                <c:pt idx="0">
                  <c:v>44550</c:v>
                </c:pt>
                <c:pt idx="1">
                  <c:v>47335</c:v>
                </c:pt>
                <c:pt idx="2">
                  <c:v>61909</c:v>
                </c:pt>
                <c:pt idx="3">
                  <c:v>72612</c:v>
                </c:pt>
                <c:pt idx="4">
                  <c:v>97206</c:v>
                </c:pt>
                <c:pt idx="5">
                  <c:v>120557</c:v>
                </c:pt>
                <c:pt idx="6">
                  <c:v>194054</c:v>
                </c:pt>
                <c:pt idx="7">
                  <c:v>258982</c:v>
                </c:pt>
                <c:pt idx="8">
                  <c:v>265698</c:v>
                </c:pt>
                <c:pt idx="9">
                  <c:v>333634</c:v>
                </c:pt>
                <c:pt idx="10">
                  <c:v>327982</c:v>
                </c:pt>
                <c:pt idx="11">
                  <c:v>290180</c:v>
                </c:pt>
                <c:pt idx="12">
                  <c:v>1866910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0-403C-99BD-0166300A4F6A}"/>
            </c:ext>
          </c:extLst>
        </c:ser>
        <c:ser>
          <c:idx val="0"/>
          <c:order val="2"/>
          <c:tx>
            <c:strRef>
              <c:f>'Viajeros ALOJ evol mensu TF (2)'!$G$29:$H$29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0-403C-99BD-0166300A4F6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(2)'!$G$31:$G$43</c:f>
              <c:numCache>
                <c:formatCode>#,##0</c:formatCode>
                <c:ptCount val="13"/>
                <c:pt idx="0">
                  <c:v>267628</c:v>
                </c:pt>
                <c:pt idx="1">
                  <c:v>317651</c:v>
                </c:pt>
                <c:pt idx="2">
                  <c:v>372628</c:v>
                </c:pt>
                <c:pt idx="3">
                  <c:v>389110</c:v>
                </c:pt>
                <c:pt idx="4">
                  <c:v>354328</c:v>
                </c:pt>
                <c:pt idx="5">
                  <c:v>357862</c:v>
                </c:pt>
                <c:pt idx="6">
                  <c:v>410748</c:v>
                </c:pt>
                <c:pt idx="7">
                  <c:v>409094</c:v>
                </c:pt>
                <c:pt idx="8">
                  <c:v>369493</c:v>
                </c:pt>
                <c:pt idx="9">
                  <c:v>397147</c:v>
                </c:pt>
                <c:pt idx="10">
                  <c:v>385264</c:v>
                </c:pt>
                <c:pt idx="11">
                  <c:v>389618</c:v>
                </c:pt>
                <c:pt idx="12">
                  <c:v>3832779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F0-403C-99BD-0166300A4F6A}"/>
            </c:ext>
          </c:extLst>
        </c:ser>
        <c:ser>
          <c:idx val="1"/>
          <c:order val="3"/>
          <c:tx>
            <c:strRef>
              <c:f>'Viajeros ALOJ evol mensu TF (2)'!$I$29:$J$29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F0-403C-99BD-0166300A4F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F0-403C-99BD-0166300A4F6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(2)'!$I$31:$I$43</c:f>
              <c:numCache>
                <c:formatCode>#,##0</c:formatCode>
                <c:ptCount val="13"/>
                <c:pt idx="0">
                  <c:v>393840</c:v>
                </c:pt>
                <c:pt idx="1">
                  <c:v>386535</c:v>
                </c:pt>
                <c:pt idx="12">
                  <c:v>721137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F0-403C-99BD-0166300A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(2)'!$J$30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0-403C-99BD-0166300A4F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0-403C-99BD-0166300A4F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0-403C-99BD-0166300A4F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0-403C-99BD-0166300A4F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0-403C-99BD-0166300A4F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0-403C-99BD-0166300A4F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0-403C-99BD-0166300A4F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0-403C-99BD-0166300A4F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0-403C-99BD-0166300A4F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0-403C-99BD-0166300A4F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0-403C-99BD-0166300A4F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0-403C-99BD-0166300A4F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0-403C-99BD-0166300A4F6A}"/>
              </c:ext>
            </c:extLst>
          </c:dPt>
          <c:cat>
            <c:strRef>
              <c:f>'Viajeros ALOJ evol mensu TF (2)'!$B$31:$B$42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(2)'!$J$31:$J$43</c:f>
              <c:numCache>
                <c:formatCode>0.0%</c:formatCode>
                <c:ptCount val="13"/>
                <c:pt idx="0">
                  <c:v>0.47159490038411533</c:v>
                </c:pt>
                <c:pt idx="1">
                  <c:v>0.21685434643681267</c:v>
                </c:pt>
                <c:pt idx="12">
                  <c:v>0.31696960953151443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F0-403C-99BD-0166300A4F6A}"/>
            </c:ext>
          </c:extLst>
        </c:ser>
        <c:ser>
          <c:idx val="4"/>
          <c:order val="5"/>
          <c:tx>
            <c:strRef>
              <c:f>'Viajeros ALOJ evol mensu TF (2)'!$K$30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(2)'!$K$31:$K$43</c:f>
              <c:numCache>
                <c:formatCode>0.0%</c:formatCode>
                <c:ptCount val="13"/>
                <c:pt idx="0">
                  <c:v>8.6545093387038863E-2</c:v>
                </c:pt>
                <c:pt idx="1">
                  <c:v>4.4813437273621748E-2</c:v>
                </c:pt>
                <c:pt idx="12">
                  <c:v>0.18172879806108755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F0-403C-99BD-0166300A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(2)'!$C$51:$D$51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2-4374-A7E0-56B2885CF6B0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(2)'!$C$53:$C$65</c:f>
              <c:numCache>
                <c:formatCode>#,##0</c:formatCode>
                <c:ptCount val="13"/>
                <c:pt idx="0">
                  <c:v>70227</c:v>
                </c:pt>
                <c:pt idx="1">
                  <c:v>70416</c:v>
                </c:pt>
                <c:pt idx="2">
                  <c:v>28706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2-4374-A7E0-56B2885CF6B0}"/>
            </c:ext>
          </c:extLst>
        </c:ser>
        <c:ser>
          <c:idx val="5"/>
          <c:order val="1"/>
          <c:tx>
            <c:strRef>
              <c:f>'Viajeros ALOJ evol mensu TF (2)'!$E$51:$F$51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2-4374-A7E0-56B2885CF6B0}"/>
              </c:ext>
            </c:extLst>
          </c:dPt>
          <c:val>
            <c:numRef>
              <c:f>'Viajeros ALOJ evol mensu TF (2)'!$E$53:$E$65</c:f>
              <c:numCache>
                <c:formatCode>#,##0</c:formatCode>
                <c:ptCount val="13"/>
                <c:pt idx="0">
                  <c:v>9495</c:v>
                </c:pt>
                <c:pt idx="1">
                  <c:v>9324</c:v>
                </c:pt>
                <c:pt idx="2">
                  <c:v>14841</c:v>
                </c:pt>
                <c:pt idx="3">
                  <c:v>21109</c:v>
                </c:pt>
                <c:pt idx="4">
                  <c:v>26470</c:v>
                </c:pt>
                <c:pt idx="5">
                  <c:v>33799</c:v>
                </c:pt>
                <c:pt idx="6">
                  <c:v>45374</c:v>
                </c:pt>
                <c:pt idx="7">
                  <c:v>57585</c:v>
                </c:pt>
                <c:pt idx="8">
                  <c:v>59569</c:v>
                </c:pt>
                <c:pt idx="9">
                  <c:v>78497</c:v>
                </c:pt>
                <c:pt idx="10">
                  <c:v>67359</c:v>
                </c:pt>
                <c:pt idx="11">
                  <c:v>61625</c:v>
                </c:pt>
                <c:pt idx="12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2-4374-A7E0-56B2885CF6B0}"/>
            </c:ext>
          </c:extLst>
        </c:ser>
        <c:ser>
          <c:idx val="0"/>
          <c:order val="2"/>
          <c:tx>
            <c:strRef>
              <c:f>'Viajeros ALOJ evol mensu TF (2)'!$G$51:$H$51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2-4374-A7E0-56B2885CF6B0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(2)'!$G$53:$G$65</c:f>
              <c:numCache>
                <c:formatCode>#,##0</c:formatCode>
                <c:ptCount val="13"/>
                <c:pt idx="0">
                  <c:v>61651</c:v>
                </c:pt>
                <c:pt idx="1">
                  <c:v>68942</c:v>
                </c:pt>
                <c:pt idx="2">
                  <c:v>75089</c:v>
                </c:pt>
                <c:pt idx="3">
                  <c:v>82385</c:v>
                </c:pt>
                <c:pt idx="4">
                  <c:v>72647</c:v>
                </c:pt>
                <c:pt idx="5">
                  <c:v>68780</c:v>
                </c:pt>
                <c:pt idx="6">
                  <c:v>90630</c:v>
                </c:pt>
                <c:pt idx="7">
                  <c:v>85716</c:v>
                </c:pt>
                <c:pt idx="8">
                  <c:v>72416</c:v>
                </c:pt>
                <c:pt idx="9">
                  <c:v>84583</c:v>
                </c:pt>
                <c:pt idx="10">
                  <c:v>77597</c:v>
                </c:pt>
                <c:pt idx="11">
                  <c:v>79212</c:v>
                </c:pt>
                <c:pt idx="12">
                  <c:v>797992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2-4374-A7E0-56B2885CF6B0}"/>
            </c:ext>
          </c:extLst>
        </c:ser>
        <c:ser>
          <c:idx val="1"/>
          <c:order val="3"/>
          <c:tx>
            <c:strRef>
              <c:f>'Viajeros ALOJ evol mensu TF (2)'!$I$51:$J$51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12-4374-A7E0-56B2885CF6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12-4374-A7E0-56B2885CF6B0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(2)'!$I$53:$I$65</c:f>
              <c:numCache>
                <c:formatCode>#,##0</c:formatCode>
                <c:ptCount val="13"/>
                <c:pt idx="0">
                  <c:v>75904</c:v>
                </c:pt>
                <c:pt idx="1">
                  <c:v>76454</c:v>
                </c:pt>
                <c:pt idx="12">
                  <c:v>142012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12-4374-A7E0-56B2885C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(2)'!$J$52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2-4374-A7E0-56B2885CF6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2-4374-A7E0-56B2885CF6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2-4374-A7E0-56B2885CF6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2-4374-A7E0-56B2885CF6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2-4374-A7E0-56B2885CF6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2-4374-A7E0-56B2885CF6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2-4374-A7E0-56B2885CF6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2-4374-A7E0-56B2885CF6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2-4374-A7E0-56B2885CF6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2-4374-A7E0-56B2885CF6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12-4374-A7E0-56B2885CF6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12-4374-A7E0-56B2885CF6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12-4374-A7E0-56B2885CF6B0}"/>
              </c:ext>
            </c:extLst>
          </c:dPt>
          <c:cat>
            <c:strRef>
              <c:f>'Viajeros ALOJ evol mensu TF (2)'!$B$53:$B$64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(2)'!$J$53:$J$65</c:f>
              <c:numCache>
                <c:formatCode>0.0%</c:formatCode>
                <c:ptCount val="13"/>
                <c:pt idx="0">
                  <c:v>0.23118846409628402</c:v>
                </c:pt>
                <c:pt idx="1">
                  <c:v>0.10896115575411214</c:v>
                </c:pt>
                <c:pt idx="12">
                  <c:v>0.1565813692114737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2-4374-A7E0-56B2885CF6B0}"/>
            </c:ext>
          </c:extLst>
        </c:ser>
        <c:ser>
          <c:idx val="4"/>
          <c:order val="5"/>
          <c:tx>
            <c:strRef>
              <c:f>'Viajeros ALOJ evol mensu TF (2)'!$K$52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(2)'!$K$53:$K$65</c:f>
              <c:numCache>
                <c:formatCode>0.0%</c:formatCode>
                <c:ptCount val="13"/>
                <c:pt idx="0">
                  <c:v>8.0837854386489605E-2</c:v>
                </c:pt>
                <c:pt idx="1">
                  <c:v>8.5747557373324179E-2</c:v>
                </c:pt>
                <c:pt idx="12">
                  <c:v>0.39425654116145492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12-4374-A7E0-56B2885C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(2)'!$C$73:$D$73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B6-4C1C-BBDE-0E6D227AE4B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(2)'!$C$75:$C$87</c:f>
              <c:numCache>
                <c:formatCode>#,##0</c:formatCode>
                <c:ptCount val="13"/>
                <c:pt idx="0">
                  <c:v>219824</c:v>
                </c:pt>
                <c:pt idx="1">
                  <c:v>224956</c:v>
                </c:pt>
                <c:pt idx="2">
                  <c:v>105537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6-4C1C-BBDE-0E6D227AE4BA}"/>
            </c:ext>
          </c:extLst>
        </c:ser>
        <c:ser>
          <c:idx val="5"/>
          <c:order val="1"/>
          <c:tx>
            <c:strRef>
              <c:f>'Viajeros ALOJ evol mensu TF (2)'!$E$73:$F$73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B6-4C1C-BBDE-0E6D227AE4BA}"/>
              </c:ext>
            </c:extLst>
          </c:dPt>
          <c:val>
            <c:numRef>
              <c:f>'Viajeros ALOJ evol mensu TF (2)'!$E$75:$E$87</c:f>
              <c:numCache>
                <c:formatCode>#,##0</c:formatCode>
                <c:ptCount val="13"/>
                <c:pt idx="0">
                  <c:v>23654</c:v>
                </c:pt>
                <c:pt idx="1">
                  <c:v>26628</c:v>
                </c:pt>
                <c:pt idx="2">
                  <c:v>32087</c:v>
                </c:pt>
                <c:pt idx="3">
                  <c:v>39380</c:v>
                </c:pt>
                <c:pt idx="4">
                  <c:v>51582</c:v>
                </c:pt>
                <c:pt idx="5">
                  <c:v>64754</c:v>
                </c:pt>
                <c:pt idx="6">
                  <c:v>121562</c:v>
                </c:pt>
                <c:pt idx="7">
                  <c:v>160956</c:v>
                </c:pt>
                <c:pt idx="8">
                  <c:v>163066</c:v>
                </c:pt>
                <c:pt idx="9">
                  <c:v>197804</c:v>
                </c:pt>
                <c:pt idx="10">
                  <c:v>198152</c:v>
                </c:pt>
                <c:pt idx="11">
                  <c:v>176050</c:v>
                </c:pt>
                <c:pt idx="12">
                  <c:v>42332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6-4C1C-BBDE-0E6D227AE4BA}"/>
            </c:ext>
          </c:extLst>
        </c:ser>
        <c:ser>
          <c:idx val="0"/>
          <c:order val="2"/>
          <c:tx>
            <c:strRef>
              <c:f>'Viajeros ALOJ evol mensu TF (2)'!$G$73:$H$73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B6-4C1C-BBDE-0E6D227AE4B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(2)'!$G$75:$G$87</c:f>
              <c:numCache>
                <c:formatCode>#,##0</c:formatCode>
                <c:ptCount val="13"/>
                <c:pt idx="0">
                  <c:v>158587</c:v>
                </c:pt>
                <c:pt idx="1">
                  <c:v>191015</c:v>
                </c:pt>
                <c:pt idx="2">
                  <c:v>224636</c:v>
                </c:pt>
                <c:pt idx="3">
                  <c:v>238828</c:v>
                </c:pt>
                <c:pt idx="4">
                  <c:v>222853</c:v>
                </c:pt>
                <c:pt idx="5">
                  <c:v>229600</c:v>
                </c:pt>
                <c:pt idx="6">
                  <c:v>253497</c:v>
                </c:pt>
                <c:pt idx="7">
                  <c:v>252934</c:v>
                </c:pt>
                <c:pt idx="8">
                  <c:v>232083</c:v>
                </c:pt>
                <c:pt idx="9">
                  <c:v>244276</c:v>
                </c:pt>
                <c:pt idx="10">
                  <c:v>238537</c:v>
                </c:pt>
                <c:pt idx="11">
                  <c:v>239816</c:v>
                </c:pt>
                <c:pt idx="12">
                  <c:v>2352214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6-4C1C-BBDE-0E6D227AE4BA}"/>
            </c:ext>
          </c:extLst>
        </c:ser>
        <c:ser>
          <c:idx val="1"/>
          <c:order val="3"/>
          <c:tx>
            <c:strRef>
              <c:f>'Viajeros ALOJ evol mensu TF (2)'!$I$73:$J$73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B6-4C1C-BBDE-0E6D227AE4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B6-4C1C-BBDE-0E6D227AE4B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(2)'!$I$75:$I$87</c:f>
              <c:numCache>
                <c:formatCode>#,##0</c:formatCode>
                <c:ptCount val="13"/>
                <c:pt idx="0">
                  <c:v>247044</c:v>
                </c:pt>
                <c:pt idx="1">
                  <c:v>238487</c:v>
                </c:pt>
                <c:pt idx="12">
                  <c:v>446117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B6-4C1C-BBDE-0E6D227A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(2)'!$J$74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B6-4C1C-BBDE-0E6D227AE4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B6-4C1C-BBDE-0E6D227AE4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B6-4C1C-BBDE-0E6D227AE4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B6-4C1C-BBDE-0E6D227AE4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B6-4C1C-BBDE-0E6D227AE4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B6-4C1C-BBDE-0E6D227AE4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B6-4C1C-BBDE-0E6D227AE4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B6-4C1C-BBDE-0E6D227AE4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B6-4C1C-BBDE-0E6D227AE4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B6-4C1C-BBDE-0E6D227AE4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B6-4C1C-BBDE-0E6D227AE4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B6-4C1C-BBDE-0E6D227AE4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B6-4C1C-BBDE-0E6D227AE4BA}"/>
              </c:ext>
            </c:extLst>
          </c:dPt>
          <c:cat>
            <c:strRef>
              <c:f>'Viajeros ALOJ evol mensu TF (2)'!$B$75:$B$86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(2)'!$J$75:$J$87</c:f>
              <c:numCache>
                <c:formatCode>0.0%</c:formatCode>
                <c:ptCount val="13"/>
                <c:pt idx="0">
                  <c:v>0.55778216373347123</c:v>
                </c:pt>
                <c:pt idx="1">
                  <c:v>0.24852498494882602</c:v>
                </c:pt>
                <c:pt idx="12">
                  <c:v>0.36592632055945429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B6-4C1C-BBDE-0E6D227AE4BA}"/>
            </c:ext>
          </c:extLst>
        </c:ser>
        <c:ser>
          <c:idx val="4"/>
          <c:order val="5"/>
          <c:tx>
            <c:strRef>
              <c:f>'Viajeros ALOJ evol mensu TF (2)'!$K$74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(2)'!$K$75:$K$87</c:f>
              <c:numCache>
                <c:formatCode>0.0%</c:formatCode>
                <c:ptCount val="13"/>
                <c:pt idx="0">
                  <c:v>0.12382633379430819</c:v>
                </c:pt>
                <c:pt idx="1">
                  <c:v>6.0149540354558217E-2</c:v>
                </c:pt>
                <c:pt idx="12">
                  <c:v>0.19448059076474911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B6-4C1C-BBDE-0E6D227A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(2)'!$C$95:$D$95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3-4024-8FC3-5276D8A4A68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(2)'!$C$97:$C$109</c:f>
              <c:numCache>
                <c:formatCode>#,##0</c:formatCode>
                <c:ptCount val="13"/>
                <c:pt idx="0">
                  <c:v>54756</c:v>
                </c:pt>
                <c:pt idx="1">
                  <c:v>56949</c:v>
                </c:pt>
                <c:pt idx="2">
                  <c:v>27692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3-4024-8FC3-5276D8A4A687}"/>
            </c:ext>
          </c:extLst>
        </c:ser>
        <c:ser>
          <c:idx val="5"/>
          <c:order val="1"/>
          <c:tx>
            <c:strRef>
              <c:f>'Viajeros ALOJ evol mensu TF (2)'!$E$95:$F$95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3-4024-8FC3-5276D8A4A687}"/>
              </c:ext>
            </c:extLst>
          </c:dPt>
          <c:val>
            <c:numRef>
              <c:f>'Viajeros ALOJ evol mensu TF (2)'!$E$97:$E$109</c:f>
              <c:numCache>
                <c:formatCode>#,##0</c:formatCode>
                <c:ptCount val="13"/>
                <c:pt idx="0">
                  <c:v>9797</c:v>
                </c:pt>
                <c:pt idx="1">
                  <c:v>9631</c:v>
                </c:pt>
                <c:pt idx="2">
                  <c:v>12904</c:v>
                </c:pt>
                <c:pt idx="3">
                  <c:v>11066</c:v>
                </c:pt>
                <c:pt idx="4">
                  <c:v>16700</c:v>
                </c:pt>
                <c:pt idx="5">
                  <c:v>20133</c:v>
                </c:pt>
                <c:pt idx="6">
                  <c:v>23759</c:v>
                </c:pt>
                <c:pt idx="7">
                  <c:v>35431</c:v>
                </c:pt>
                <c:pt idx="8">
                  <c:v>37125</c:v>
                </c:pt>
                <c:pt idx="9">
                  <c:v>49577</c:v>
                </c:pt>
                <c:pt idx="10">
                  <c:v>55031</c:v>
                </c:pt>
                <c:pt idx="11">
                  <c:v>44351</c:v>
                </c:pt>
                <c:pt idx="12">
                  <c:v>11022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3-4024-8FC3-5276D8A4A687}"/>
            </c:ext>
          </c:extLst>
        </c:ser>
        <c:ser>
          <c:idx val="0"/>
          <c:order val="2"/>
          <c:tx>
            <c:strRef>
              <c:f>'Viajeros ALOJ evol mensu TF (2)'!$G$95:$H$95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3-4024-8FC3-5276D8A4A68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(2)'!$G$97:$G$109</c:f>
              <c:numCache>
                <c:formatCode>#,##0</c:formatCode>
                <c:ptCount val="13"/>
                <c:pt idx="0">
                  <c:v>39482</c:v>
                </c:pt>
                <c:pt idx="1">
                  <c:v>48963</c:v>
                </c:pt>
                <c:pt idx="2">
                  <c:v>62228</c:v>
                </c:pt>
                <c:pt idx="3">
                  <c:v>56673</c:v>
                </c:pt>
                <c:pt idx="4">
                  <c:v>48485</c:v>
                </c:pt>
                <c:pt idx="5">
                  <c:v>48522</c:v>
                </c:pt>
                <c:pt idx="6">
                  <c:v>55168</c:v>
                </c:pt>
                <c:pt idx="7">
                  <c:v>58436</c:v>
                </c:pt>
                <c:pt idx="8">
                  <c:v>51948</c:v>
                </c:pt>
                <c:pt idx="9">
                  <c:v>54476</c:v>
                </c:pt>
                <c:pt idx="10">
                  <c:v>54148</c:v>
                </c:pt>
                <c:pt idx="11">
                  <c:v>55495</c:v>
                </c:pt>
                <c:pt idx="12">
                  <c:v>552906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3-4024-8FC3-5276D8A4A687}"/>
            </c:ext>
          </c:extLst>
        </c:ser>
        <c:ser>
          <c:idx val="1"/>
          <c:order val="3"/>
          <c:tx>
            <c:strRef>
              <c:f>'Viajeros ALOJ evol mensu TF (2)'!$I$95:$J$95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D3-4024-8FC3-5276D8A4A6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D3-4024-8FC3-5276D8A4A68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(2)'!$I$97:$I$109</c:f>
              <c:numCache>
                <c:formatCode>#,##0</c:formatCode>
                <c:ptCount val="13"/>
                <c:pt idx="0">
                  <c:v>55963</c:v>
                </c:pt>
                <c:pt idx="1">
                  <c:v>58034</c:v>
                </c:pt>
                <c:pt idx="12">
                  <c:v>105859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3-4024-8FC3-5276D8A4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(2)'!$J$96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D3-4024-8FC3-5276D8A4A6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D3-4024-8FC3-5276D8A4A6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3-4024-8FC3-5276D8A4A6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3-4024-8FC3-5276D8A4A6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3-4024-8FC3-5276D8A4A6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3-4024-8FC3-5276D8A4A6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3-4024-8FC3-5276D8A4A6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3-4024-8FC3-5276D8A4A6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3-4024-8FC3-5276D8A4A6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3-4024-8FC3-5276D8A4A6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3-4024-8FC3-5276D8A4A6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3-4024-8FC3-5276D8A4A6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3-4024-8FC3-5276D8A4A687}"/>
              </c:ext>
            </c:extLst>
          </c:dPt>
          <c:cat>
            <c:strRef>
              <c:f>'Viajeros ALOJ evol mensu TF (2)'!$B$97:$B$108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(2)'!$J$97:$J$109</c:f>
              <c:numCache>
                <c:formatCode>0.0%</c:formatCode>
                <c:ptCount val="13"/>
                <c:pt idx="0">
                  <c:v>0.41743072792665004</c:v>
                </c:pt>
                <c:pt idx="1">
                  <c:v>0.18526234095133054</c:v>
                </c:pt>
                <c:pt idx="12">
                  <c:v>0.28694563314530241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D3-4024-8FC3-5276D8A4A687}"/>
            </c:ext>
          </c:extLst>
        </c:ser>
        <c:ser>
          <c:idx val="4"/>
          <c:order val="5"/>
          <c:tx>
            <c:strRef>
              <c:f>'Viajeros ALOJ evol mensu TF (2)'!$K$96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(2)'!$K$97:$K$109</c:f>
              <c:numCache>
                <c:formatCode>0.0%</c:formatCode>
                <c:ptCount val="13"/>
                <c:pt idx="0">
                  <c:v>2.2043246402220662E-2</c:v>
                </c:pt>
                <c:pt idx="1">
                  <c:v>1.9052134365836082E-2</c:v>
                </c:pt>
                <c:pt idx="12">
                  <c:v>5.3134761933186114E-2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D3-4024-8FC3-5276D8A4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(2)'!$C$117:$D$117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C-4C20-ACC2-31DEA949B21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(2)'!$C$119:$C$131</c:f>
              <c:numCache>
                <c:formatCode>#,##0</c:formatCode>
                <c:ptCount val="13"/>
                <c:pt idx="0">
                  <c:v>12322</c:v>
                </c:pt>
                <c:pt idx="1">
                  <c:v>12034</c:v>
                </c:pt>
                <c:pt idx="2">
                  <c:v>5232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C-4C20-ACC2-31DEA949B21A}"/>
            </c:ext>
          </c:extLst>
        </c:ser>
        <c:ser>
          <c:idx val="5"/>
          <c:order val="1"/>
          <c:tx>
            <c:strRef>
              <c:f>'Viajeros ALOJ evol mensu TF (2)'!$E$117:$F$117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C-4C20-ACC2-31DEA949B21A}"/>
              </c:ext>
            </c:extLst>
          </c:dPt>
          <c:val>
            <c:numRef>
              <c:f>'Viajeros ALOJ evol mensu TF (2)'!$E$119:$E$131</c:f>
              <c:numCache>
                <c:formatCode>#,##0</c:formatCode>
                <c:ptCount val="13"/>
                <c:pt idx="0">
                  <c:v>463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383</c:v>
                </c:pt>
                <c:pt idx="6">
                  <c:v>2590</c:v>
                </c:pt>
                <c:pt idx="7">
                  <c:v>4240</c:v>
                </c:pt>
                <c:pt idx="8">
                  <c:v>4811</c:v>
                </c:pt>
                <c:pt idx="9">
                  <c:v>6211</c:v>
                </c:pt>
                <c:pt idx="10">
                  <c:v>6106</c:v>
                </c:pt>
                <c:pt idx="11">
                  <c:v>6534</c:v>
                </c:pt>
                <c:pt idx="12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C-4C20-ACC2-31DEA949B21A}"/>
            </c:ext>
          </c:extLst>
        </c:ser>
        <c:ser>
          <c:idx val="0"/>
          <c:order val="2"/>
          <c:tx>
            <c:strRef>
              <c:f>'Viajeros ALOJ evol mensu TF (2)'!$G$117:$H$117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BC-4C20-ACC2-31DEA949B21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(2)'!$G$119:$G$131</c:f>
              <c:numCache>
                <c:formatCode>#,##0</c:formatCode>
                <c:ptCount val="13"/>
                <c:pt idx="0">
                  <c:v>6416</c:v>
                </c:pt>
                <c:pt idx="1">
                  <c:v>6859</c:v>
                </c:pt>
                <c:pt idx="2">
                  <c:v>8043</c:v>
                </c:pt>
                <c:pt idx="3">
                  <c:v>8365</c:v>
                </c:pt>
                <c:pt idx="4">
                  <c:v>7653</c:v>
                </c:pt>
                <c:pt idx="5">
                  <c:v>7970</c:v>
                </c:pt>
                <c:pt idx="6">
                  <c:v>8036</c:v>
                </c:pt>
                <c:pt idx="7">
                  <c:v>8319</c:v>
                </c:pt>
                <c:pt idx="8">
                  <c:v>9325</c:v>
                </c:pt>
                <c:pt idx="9">
                  <c:v>10492</c:v>
                </c:pt>
                <c:pt idx="10">
                  <c:v>11371</c:v>
                </c:pt>
                <c:pt idx="11">
                  <c:v>11462</c:v>
                </c:pt>
                <c:pt idx="12">
                  <c:v>96238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C-4C20-ACC2-31DEA949B21A}"/>
            </c:ext>
          </c:extLst>
        </c:ser>
        <c:ser>
          <c:idx val="1"/>
          <c:order val="3"/>
          <c:tx>
            <c:strRef>
              <c:f>'Viajeros ALOJ evol mensu TF (2)'!$I$117:$J$117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BC-4C20-ACC2-31DEA949B2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BC-4C20-ACC2-31DEA949B21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(2)'!$I$119:$I$131</c:f>
              <c:numCache>
                <c:formatCode>#,##0</c:formatCode>
                <c:ptCount val="13"/>
                <c:pt idx="0">
                  <c:v>11114</c:v>
                </c:pt>
                <c:pt idx="1">
                  <c:v>9908</c:v>
                </c:pt>
                <c:pt idx="12">
                  <c:v>20024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BC-4C20-ACC2-31DEA949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(2)'!$J$118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BC-4C20-ACC2-31DEA949B2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C-4C20-ACC2-31DEA949B2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C-4C20-ACC2-31DEA949B2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C-4C20-ACC2-31DEA949B2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C-4C20-ACC2-31DEA949B2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C-4C20-ACC2-31DEA949B2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C-4C20-ACC2-31DEA949B2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BC-4C20-ACC2-31DEA949B2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BC-4C20-ACC2-31DEA949B2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BC-4C20-ACC2-31DEA949B2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BC-4C20-ACC2-31DEA949B2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BC-4C20-ACC2-31DEA949B2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BC-4C20-ACC2-31DEA949B21A}"/>
              </c:ext>
            </c:extLst>
          </c:dPt>
          <c:cat>
            <c:strRef>
              <c:f>'Viajeros ALOJ evol mensu TF (2)'!$B$119:$B$130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(2)'!$J$119:$J$131</c:f>
              <c:numCache>
                <c:formatCode>0.0%</c:formatCode>
                <c:ptCount val="13"/>
                <c:pt idx="0">
                  <c:v>0.73223192019950134</c:v>
                </c:pt>
                <c:pt idx="1">
                  <c:v>0.44452544102638858</c:v>
                </c:pt>
                <c:pt idx="12">
                  <c:v>0.58380131297951432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BC-4C20-ACC2-31DEA949B21A}"/>
            </c:ext>
          </c:extLst>
        </c:ser>
        <c:ser>
          <c:idx val="4"/>
          <c:order val="5"/>
          <c:tx>
            <c:strRef>
              <c:f>'Viajeros ALOJ evol mensu TF (2)'!$K$118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(2)'!$K$119:$K$131</c:f>
              <c:numCache>
                <c:formatCode>0.0%</c:formatCode>
                <c:ptCount val="13"/>
                <c:pt idx="0">
                  <c:v>-9.8036033111507881E-2</c:v>
                </c:pt>
                <c:pt idx="1">
                  <c:v>-0.17666611268073795</c:v>
                </c:pt>
                <c:pt idx="12">
                  <c:v>-0.20098958541159573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BC-4C20-ACC2-31DEA949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(2)'!$C$139:$D$139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5-4C26-8008-02F01F1CD71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(2)'!$C$141:$C$153</c:f>
              <c:numCache>
                <c:formatCode>#,##0</c:formatCode>
                <c:ptCount val="13"/>
                <c:pt idx="0">
                  <c:v>5341</c:v>
                </c:pt>
                <c:pt idx="1">
                  <c:v>5601</c:v>
                </c:pt>
                <c:pt idx="2">
                  <c:v>2980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5-4C26-8008-02F01F1CD71E}"/>
            </c:ext>
          </c:extLst>
        </c:ser>
        <c:ser>
          <c:idx val="5"/>
          <c:order val="1"/>
          <c:tx>
            <c:strRef>
              <c:f>'Viajeros ALOJ evol mensu TF (2)'!$E$139:$F$139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5-4C26-8008-02F01F1CD71E}"/>
              </c:ext>
            </c:extLst>
          </c:dPt>
          <c:val>
            <c:numRef>
              <c:f>'Viajeros ALOJ evol mensu TF (2)'!$E$141:$E$153</c:f>
              <c:numCache>
                <c:formatCode>#,##0</c:formatCode>
                <c:ptCount val="13"/>
                <c:pt idx="0">
                  <c:v>1141</c:v>
                </c:pt>
                <c:pt idx="1">
                  <c:v>1418</c:v>
                </c:pt>
                <c:pt idx="2">
                  <c:v>1584</c:v>
                </c:pt>
                <c:pt idx="3">
                  <c:v>809</c:v>
                </c:pt>
                <c:pt idx="4">
                  <c:v>1960</c:v>
                </c:pt>
                <c:pt idx="5">
                  <c:v>1488</c:v>
                </c:pt>
                <c:pt idx="6">
                  <c:v>769</c:v>
                </c:pt>
                <c:pt idx="7">
                  <c:v>770</c:v>
                </c:pt>
                <c:pt idx="8">
                  <c:v>1127</c:v>
                </c:pt>
                <c:pt idx="9">
                  <c:v>1545</c:v>
                </c:pt>
                <c:pt idx="10">
                  <c:v>1334</c:v>
                </c:pt>
                <c:pt idx="11">
                  <c:v>1620</c:v>
                </c:pt>
                <c:pt idx="12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C5-4C26-8008-02F01F1CD71E}"/>
            </c:ext>
          </c:extLst>
        </c:ser>
        <c:ser>
          <c:idx val="0"/>
          <c:order val="2"/>
          <c:tx>
            <c:strRef>
              <c:f>'Viajeros ALOJ evol mensu TF (2)'!$G$139:$H$139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5-4C26-8008-02F01F1CD71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(2)'!$G$141:$G$153</c:f>
              <c:numCache>
                <c:formatCode>#,##0</c:formatCode>
                <c:ptCount val="13"/>
                <c:pt idx="0">
                  <c:v>1492</c:v>
                </c:pt>
                <c:pt idx="1">
                  <c:v>1872</c:v>
                </c:pt>
                <c:pt idx="2">
                  <c:v>2632</c:v>
                </c:pt>
                <c:pt idx="3">
                  <c:v>2859</c:v>
                </c:pt>
                <c:pt idx="4">
                  <c:v>2690</c:v>
                </c:pt>
                <c:pt idx="5">
                  <c:v>2990</c:v>
                </c:pt>
                <c:pt idx="6">
                  <c:v>3417</c:v>
                </c:pt>
                <c:pt idx="7">
                  <c:v>3689</c:v>
                </c:pt>
                <c:pt idx="8">
                  <c:v>3721</c:v>
                </c:pt>
                <c:pt idx="9">
                  <c:v>3320</c:v>
                </c:pt>
                <c:pt idx="10">
                  <c:v>3611</c:v>
                </c:pt>
                <c:pt idx="11">
                  <c:v>3633</c:v>
                </c:pt>
                <c:pt idx="12">
                  <c:v>33429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C5-4C26-8008-02F01F1CD71E}"/>
            </c:ext>
          </c:extLst>
        </c:ser>
        <c:ser>
          <c:idx val="1"/>
          <c:order val="3"/>
          <c:tx>
            <c:strRef>
              <c:f>'Viajeros ALOJ evol mensu TF (2)'!$I$139:$J$139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C5-4C26-8008-02F01F1CD7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C5-4C26-8008-02F01F1CD71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(2)'!$I$141:$I$153</c:f>
              <c:numCache>
                <c:formatCode>#,##0</c:formatCode>
                <c:ptCount val="13"/>
                <c:pt idx="0">
                  <c:v>3815</c:v>
                </c:pt>
                <c:pt idx="1">
                  <c:v>3652</c:v>
                </c:pt>
                <c:pt idx="12">
                  <c:v>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C5-4C26-8008-02F01F1CD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(2)'!$J$140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C5-4C26-8008-02F01F1CD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C5-4C26-8008-02F01F1CD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C5-4C26-8008-02F01F1CD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C5-4C26-8008-02F01F1CD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C5-4C26-8008-02F01F1CD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C5-4C26-8008-02F01F1CD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C5-4C26-8008-02F01F1CD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C5-4C26-8008-02F01F1CD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C5-4C26-8008-02F01F1CD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C5-4C26-8008-02F01F1CD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C5-4C26-8008-02F01F1CD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C5-4C26-8008-02F01F1CD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C5-4C26-8008-02F01F1CD71E}"/>
              </c:ext>
            </c:extLst>
          </c:dPt>
          <c:cat>
            <c:strRef>
              <c:f>'Viajeros ALOJ evol mensu TF (2)'!$B$141:$B$152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(2)'!$J$141:$J$153</c:f>
              <c:numCache>
                <c:formatCode>0.0%</c:formatCode>
                <c:ptCount val="13"/>
                <c:pt idx="0">
                  <c:v>1.5569705093833779</c:v>
                </c:pt>
                <c:pt idx="1">
                  <c:v>0.95085470085470081</c:v>
                </c:pt>
                <c:pt idx="12">
                  <c:v>1.1696102314250916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C5-4C26-8008-02F01F1CD71E}"/>
            </c:ext>
          </c:extLst>
        </c:ser>
        <c:ser>
          <c:idx val="4"/>
          <c:order val="5"/>
          <c:tx>
            <c:strRef>
              <c:f>'Viajeros ALOJ evol mensu TF (2)'!$K$140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(2)'!$K$141:$K$153</c:f>
              <c:numCache>
                <c:formatCode>0.0%</c:formatCode>
                <c:ptCount val="13"/>
                <c:pt idx="0">
                  <c:v>-0.2857142857142857</c:v>
                </c:pt>
                <c:pt idx="1">
                  <c:v>-0.34797357614711655</c:v>
                </c:pt>
                <c:pt idx="12">
                  <c:v>-0.23576102113053743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C5-4C26-8008-02F01F1CD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1-485C-B6F2-E55F8C4AD0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1-485C-B6F2-E55F8C4AD06B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1-485C-B6F2-E55F8C4AD06B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1-485C-B6F2-E55F8C4AD06B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1-485C-B6F2-E55F8C4AD0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D1-485C-B6F2-E55F8C4AD06B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D1-485C-B6F2-E55F8C4AD0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D1-485C-B6F2-E55F8C4AD0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12">
                  <c:v>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D1-485C-B6F2-E55F8C4A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D1-485C-B6F2-E55F8C4AD0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D1-485C-B6F2-E55F8C4AD0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D1-485C-B6F2-E55F8C4AD0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D1-485C-B6F2-E55F8C4AD0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1-485C-B6F2-E55F8C4AD0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1-485C-B6F2-E55F8C4AD0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1-485C-B6F2-E55F8C4AD0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1-485C-B6F2-E55F8C4AD0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1-485C-B6F2-E55F8C4AD0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1-485C-B6F2-E55F8C4AD0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1-485C-B6F2-E55F8C4AD0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D1-485C-B6F2-E55F8C4AD0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D1-485C-B6F2-E55F8C4AD06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12">
                  <c:v>0.42514098599235939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D1-485C-B6F2-E55F8C4AD06B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12">
                  <c:v>0.25847389558232936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D1-485C-B6F2-E55F8C4A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(2)'!$C$161:$D$161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E-42CA-BE79-658ECED8AD84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(2)'!$C$163:$C$175</c:f>
              <c:numCache>
                <c:formatCode>#,##0</c:formatCode>
                <c:ptCount val="13"/>
                <c:pt idx="0">
                  <c:v>122508</c:v>
                </c:pt>
                <c:pt idx="1">
                  <c:v>116835</c:v>
                </c:pt>
                <c:pt idx="2">
                  <c:v>56115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25878</c:v>
                </c:pt>
                <c:pt idx="7">
                  <c:v>37575</c:v>
                </c:pt>
                <c:pt idx="8">
                  <c:v>25480</c:v>
                </c:pt>
                <c:pt idx="9">
                  <c:v>25585</c:v>
                </c:pt>
                <c:pt idx="10">
                  <c:v>21103</c:v>
                </c:pt>
                <c:pt idx="11">
                  <c:v>21128</c:v>
                </c:pt>
                <c:pt idx="12">
                  <c:v>394501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E-42CA-BE79-658ECED8AD84}"/>
            </c:ext>
          </c:extLst>
        </c:ser>
        <c:ser>
          <c:idx val="5"/>
          <c:order val="1"/>
          <c:tx>
            <c:strRef>
              <c:f>'Viajeros ALOJ evol mensu TF (2)'!$E$161:$F$161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E-42CA-BE79-658ECED8AD84}"/>
              </c:ext>
            </c:extLst>
          </c:dPt>
          <c:val>
            <c:numRef>
              <c:f>'Viajeros ALOJ evol mensu TF (2)'!$E$163:$E$175</c:f>
              <c:numCache>
                <c:formatCode>#,##0</c:formatCode>
                <c:ptCount val="13"/>
                <c:pt idx="0">
                  <c:v>14055</c:v>
                </c:pt>
                <c:pt idx="1">
                  <c:v>15189</c:v>
                </c:pt>
                <c:pt idx="2">
                  <c:v>19684</c:v>
                </c:pt>
                <c:pt idx="3">
                  <c:v>25644</c:v>
                </c:pt>
                <c:pt idx="4">
                  <c:v>29424</c:v>
                </c:pt>
                <c:pt idx="5">
                  <c:v>33530</c:v>
                </c:pt>
                <c:pt idx="6">
                  <c:v>52271</c:v>
                </c:pt>
                <c:pt idx="7">
                  <c:v>64538</c:v>
                </c:pt>
                <c:pt idx="8">
                  <c:v>60040</c:v>
                </c:pt>
                <c:pt idx="9">
                  <c:v>78410</c:v>
                </c:pt>
                <c:pt idx="10">
                  <c:v>83065</c:v>
                </c:pt>
                <c:pt idx="11">
                  <c:v>80483</c:v>
                </c:pt>
                <c:pt idx="12">
                  <c:v>394501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E-42CA-BE79-658ECED8AD84}"/>
            </c:ext>
          </c:extLst>
        </c:ser>
        <c:ser>
          <c:idx val="0"/>
          <c:order val="2"/>
          <c:tx>
            <c:strRef>
              <c:f>'Viajeros ALOJ evol mensu TF (2)'!$G$161:$H$161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E-42CA-BE79-658ECED8AD84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(2)'!$G$163:$G$175</c:f>
              <c:numCache>
                <c:formatCode>#,##0</c:formatCode>
                <c:ptCount val="13"/>
                <c:pt idx="0">
                  <c:v>81250</c:v>
                </c:pt>
                <c:pt idx="1">
                  <c:v>83521</c:v>
                </c:pt>
                <c:pt idx="2">
                  <c:v>95810</c:v>
                </c:pt>
                <c:pt idx="3">
                  <c:v>103812</c:v>
                </c:pt>
                <c:pt idx="4">
                  <c:v>88368</c:v>
                </c:pt>
                <c:pt idx="5">
                  <c:v>89447</c:v>
                </c:pt>
                <c:pt idx="6">
                  <c:v>115145</c:v>
                </c:pt>
                <c:pt idx="7">
                  <c:v>115081</c:v>
                </c:pt>
                <c:pt idx="8">
                  <c:v>95736</c:v>
                </c:pt>
                <c:pt idx="9">
                  <c:v>102465</c:v>
                </c:pt>
                <c:pt idx="10">
                  <c:v>102689</c:v>
                </c:pt>
                <c:pt idx="11">
                  <c:v>105102</c:v>
                </c:pt>
                <c:pt idx="12">
                  <c:v>1000065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E-42CA-BE79-658ECED8AD84}"/>
            </c:ext>
          </c:extLst>
        </c:ser>
        <c:ser>
          <c:idx val="1"/>
          <c:order val="3"/>
          <c:tx>
            <c:strRef>
              <c:f>'Viajeros ALOJ evol mensu TF (2)'!$I$161:$J$161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FE-42CA-BE79-658ECED8AD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FE-42CA-BE79-658ECED8AD84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(2)'!$I$163:$I$175</c:f>
              <c:numCache>
                <c:formatCode>#,##0</c:formatCode>
                <c:ptCount val="13"/>
                <c:pt idx="0">
                  <c:v>102351</c:v>
                </c:pt>
                <c:pt idx="1">
                  <c:v>104804</c:v>
                </c:pt>
                <c:pt idx="12">
                  <c:v>186176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FE-42CA-BE79-658ECED8A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(2)'!$J$162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E-42CA-BE79-658ECED8AD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FE-42CA-BE79-658ECED8AD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E-42CA-BE79-658ECED8AD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E-42CA-BE79-658ECED8AD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E-42CA-BE79-658ECED8AD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E-42CA-BE79-658ECED8AD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E-42CA-BE79-658ECED8AD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E-42CA-BE79-658ECED8AD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E-42CA-BE79-658ECED8AD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E-42CA-BE79-658ECED8AD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FE-42CA-BE79-658ECED8AD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FE-42CA-BE79-658ECED8AD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FE-42CA-BE79-658ECED8AD84}"/>
              </c:ext>
            </c:extLst>
          </c:dPt>
          <c:cat>
            <c:strRef>
              <c:f>'Viajeros ALOJ evol mensu TF (2)'!$B$163:$B$174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(2)'!$J$163:$J$175</c:f>
              <c:numCache>
                <c:formatCode>0.0%</c:formatCode>
                <c:ptCount val="13"/>
                <c:pt idx="0">
                  <c:v>0.25970461538461542</c:v>
                </c:pt>
                <c:pt idx="1">
                  <c:v>0.25482214053950503</c:v>
                </c:pt>
                <c:pt idx="12">
                  <c:v>0.23800404298329614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FE-42CA-BE79-658ECED8AD84}"/>
            </c:ext>
          </c:extLst>
        </c:ser>
        <c:ser>
          <c:idx val="4"/>
          <c:order val="5"/>
          <c:tx>
            <c:strRef>
              <c:f>'Viajeros ALOJ evol mensu TF (2)'!$K$162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(2)'!$K$163:$K$175</c:f>
              <c:numCache>
                <c:formatCode>0.0%</c:formatCode>
                <c:ptCount val="13"/>
                <c:pt idx="0">
                  <c:v>-0.16453619355470661</c:v>
                </c:pt>
                <c:pt idx="1">
                  <c:v>-0.10297427996747555</c:v>
                </c:pt>
                <c:pt idx="12">
                  <c:v>-0.1566855553592702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FE-42CA-BE79-658ECED8A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(2)'!$C$183:$D$183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8-4293-BFC5-D2C32D5AA8D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(2)'!$C$185:$C$197</c:f>
              <c:numCache>
                <c:formatCode>#,##0</c:formatCode>
                <c:ptCount val="13"/>
                <c:pt idx="0">
                  <c:v>7143</c:v>
                </c:pt>
                <c:pt idx="1">
                  <c:v>7774</c:v>
                </c:pt>
                <c:pt idx="2">
                  <c:v>3117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1987</c:v>
                </c:pt>
                <c:pt idx="7">
                  <c:v>4661</c:v>
                </c:pt>
                <c:pt idx="8">
                  <c:v>3895</c:v>
                </c:pt>
                <c:pt idx="9">
                  <c:v>4445</c:v>
                </c:pt>
                <c:pt idx="10">
                  <c:v>3120</c:v>
                </c:pt>
                <c:pt idx="11">
                  <c:v>2510</c:v>
                </c:pt>
                <c:pt idx="12">
                  <c:v>35274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8-4293-BFC5-D2C32D5AA8D7}"/>
            </c:ext>
          </c:extLst>
        </c:ser>
        <c:ser>
          <c:idx val="5"/>
          <c:order val="1"/>
          <c:tx>
            <c:strRef>
              <c:f>'Viajeros ALOJ evol mensu TF (2)'!$E$183:$F$183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18-4293-BFC5-D2C32D5AA8D7}"/>
              </c:ext>
            </c:extLst>
          </c:dPt>
          <c:val>
            <c:numRef>
              <c:f>'Viajeros ALOJ evol mensu TF (2)'!$E$185:$E$197</c:f>
              <c:numCache>
                <c:formatCode>#,##0</c:formatCode>
                <c:ptCount val="13"/>
                <c:pt idx="0">
                  <c:v>1994</c:v>
                </c:pt>
                <c:pt idx="1">
                  <c:v>2305</c:v>
                </c:pt>
                <c:pt idx="2">
                  <c:v>2498</c:v>
                </c:pt>
                <c:pt idx="3">
                  <c:v>3126</c:v>
                </c:pt>
                <c:pt idx="4">
                  <c:v>3806</c:v>
                </c:pt>
                <c:pt idx="5">
                  <c:v>3148</c:v>
                </c:pt>
                <c:pt idx="6">
                  <c:v>5159</c:v>
                </c:pt>
                <c:pt idx="7">
                  <c:v>3582</c:v>
                </c:pt>
                <c:pt idx="8">
                  <c:v>4883</c:v>
                </c:pt>
                <c:pt idx="9">
                  <c:v>8197</c:v>
                </c:pt>
                <c:pt idx="10">
                  <c:v>9163</c:v>
                </c:pt>
                <c:pt idx="11">
                  <c:v>7231</c:v>
                </c:pt>
                <c:pt idx="12">
                  <c:v>35274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18-4293-BFC5-D2C32D5AA8D7}"/>
            </c:ext>
          </c:extLst>
        </c:ser>
        <c:ser>
          <c:idx val="0"/>
          <c:order val="2"/>
          <c:tx>
            <c:strRef>
              <c:f>'Viajeros ALOJ evol mensu TF (2)'!$G$183:$H$183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18-4293-BFC5-D2C32D5AA8D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(2)'!$G$185:$G$197</c:f>
              <c:numCache>
                <c:formatCode>#,##0</c:formatCode>
                <c:ptCount val="13"/>
                <c:pt idx="0">
                  <c:v>8861</c:v>
                </c:pt>
                <c:pt idx="1">
                  <c:v>6751</c:v>
                </c:pt>
                <c:pt idx="2">
                  <c:v>7693</c:v>
                </c:pt>
                <c:pt idx="3">
                  <c:v>8118</c:v>
                </c:pt>
                <c:pt idx="4">
                  <c:v>7269</c:v>
                </c:pt>
                <c:pt idx="5">
                  <c:v>7412</c:v>
                </c:pt>
                <c:pt idx="6">
                  <c:v>7918</c:v>
                </c:pt>
                <c:pt idx="7">
                  <c:v>8085</c:v>
                </c:pt>
                <c:pt idx="8">
                  <c:v>7315</c:v>
                </c:pt>
                <c:pt idx="9">
                  <c:v>8316</c:v>
                </c:pt>
                <c:pt idx="10">
                  <c:v>7613</c:v>
                </c:pt>
                <c:pt idx="11">
                  <c:v>7456</c:v>
                </c:pt>
                <c:pt idx="12">
                  <c:v>79605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18-4293-BFC5-D2C32D5AA8D7}"/>
            </c:ext>
          </c:extLst>
        </c:ser>
        <c:ser>
          <c:idx val="1"/>
          <c:order val="3"/>
          <c:tx>
            <c:strRef>
              <c:f>'Viajeros ALOJ evol mensu TF (2)'!$I$183:$J$183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18-4293-BFC5-D2C32D5AA8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18-4293-BFC5-D2C32D5AA8D7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(2)'!$I$185:$I$197</c:f>
              <c:numCache>
                <c:formatCode>#,##0</c:formatCode>
                <c:ptCount val="13"/>
                <c:pt idx="0">
                  <c:v>7446</c:v>
                </c:pt>
                <c:pt idx="1">
                  <c:v>7896</c:v>
                </c:pt>
                <c:pt idx="12">
                  <c:v>14251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18-4293-BFC5-D2C32D5A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(2)'!$J$184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8-4293-BFC5-D2C32D5AA8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8-4293-BFC5-D2C32D5AA8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8-4293-BFC5-D2C32D5AA8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8-4293-BFC5-D2C32D5AA8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8-4293-BFC5-D2C32D5AA8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8-4293-BFC5-D2C32D5AA8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8-4293-BFC5-D2C32D5AA8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8-4293-BFC5-D2C32D5AA8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8-4293-BFC5-D2C32D5AA8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8-4293-BFC5-D2C32D5AA8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18-4293-BFC5-D2C32D5AA8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18-4293-BFC5-D2C32D5AA8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18-4293-BFC5-D2C32D5AA8D7}"/>
              </c:ext>
            </c:extLst>
          </c:dPt>
          <c:cat>
            <c:strRef>
              <c:f>'Viajeros ALOJ evol mensu TF (2)'!$B$185:$B$196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(2)'!$J$185:$J$197</c:f>
              <c:numCache>
                <c:formatCode>0.0%</c:formatCode>
                <c:ptCount val="13"/>
                <c:pt idx="0">
                  <c:v>-0.15968852274009704</c:v>
                </c:pt>
                <c:pt idx="1">
                  <c:v>0.16960450303658714</c:v>
                </c:pt>
                <c:pt idx="12">
                  <c:v>-2.5905673274094321E-2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18-4293-BFC5-D2C32D5AA8D7}"/>
            </c:ext>
          </c:extLst>
        </c:ser>
        <c:ser>
          <c:idx val="4"/>
          <c:order val="5"/>
          <c:tx>
            <c:strRef>
              <c:f>'Viajeros ALOJ evol mensu TF (2)'!$K$184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(2)'!$K$185:$K$197</c:f>
              <c:numCache>
                <c:formatCode>0.0%</c:formatCode>
                <c:ptCount val="13"/>
                <c:pt idx="0">
                  <c:v>4.2419151616967632E-2</c:v>
                </c:pt>
                <c:pt idx="1">
                  <c:v>1.5693336763570986E-2</c:v>
                </c:pt>
                <c:pt idx="12">
                  <c:v>0.22970057813443789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18-4293-BFC5-D2C32D5A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(2)'!$C$205:$D$205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9-4C99-95DA-333454DAF77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(2)'!$C$207:$C$219</c:f>
              <c:numCache>
                <c:formatCode>#,##0</c:formatCode>
                <c:ptCount val="13"/>
                <c:pt idx="0">
                  <c:v>67121</c:v>
                </c:pt>
                <c:pt idx="1">
                  <c:v>64491</c:v>
                </c:pt>
                <c:pt idx="2">
                  <c:v>32972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9-4C99-95DA-333454DAF77A}"/>
            </c:ext>
          </c:extLst>
        </c:ser>
        <c:ser>
          <c:idx val="5"/>
          <c:order val="1"/>
          <c:tx>
            <c:strRef>
              <c:f>'Viajeros ALOJ evol mensu TF (2)'!$E$205:$F$205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9-4C99-95DA-333454DAF77A}"/>
              </c:ext>
            </c:extLst>
          </c:dPt>
          <c:val>
            <c:numRef>
              <c:f>'Viajeros ALOJ evol mensu TF (2)'!$E$207:$E$219</c:f>
              <c:numCache>
                <c:formatCode>#,##0</c:formatCode>
                <c:ptCount val="13"/>
                <c:pt idx="0">
                  <c:v>8434</c:v>
                </c:pt>
                <c:pt idx="1">
                  <c:v>9772</c:v>
                </c:pt>
                <c:pt idx="2">
                  <c:v>13418</c:v>
                </c:pt>
                <c:pt idx="3">
                  <c:v>16369</c:v>
                </c:pt>
                <c:pt idx="4">
                  <c:v>19680</c:v>
                </c:pt>
                <c:pt idx="5">
                  <c:v>22525</c:v>
                </c:pt>
                <c:pt idx="6">
                  <c:v>33105</c:v>
                </c:pt>
                <c:pt idx="7">
                  <c:v>42080</c:v>
                </c:pt>
                <c:pt idx="8">
                  <c:v>38337</c:v>
                </c:pt>
                <c:pt idx="9">
                  <c:v>46596</c:v>
                </c:pt>
                <c:pt idx="10">
                  <c:v>46768</c:v>
                </c:pt>
                <c:pt idx="11">
                  <c:v>45863</c:v>
                </c:pt>
                <c:pt idx="12">
                  <c:v>16460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9-4C99-95DA-333454DAF77A}"/>
            </c:ext>
          </c:extLst>
        </c:ser>
        <c:ser>
          <c:idx val="0"/>
          <c:order val="2"/>
          <c:tx>
            <c:strRef>
              <c:f>'Viajeros ALOJ evol mensu TF (2)'!$G$205:$H$205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9-4C99-95DA-333454DAF77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(2)'!$G$207:$G$219</c:f>
              <c:numCache>
                <c:formatCode>#,##0</c:formatCode>
                <c:ptCount val="13"/>
                <c:pt idx="0">
                  <c:v>45082</c:v>
                </c:pt>
                <c:pt idx="1">
                  <c:v>46744</c:v>
                </c:pt>
                <c:pt idx="2">
                  <c:v>55944</c:v>
                </c:pt>
                <c:pt idx="3">
                  <c:v>61844</c:v>
                </c:pt>
                <c:pt idx="4">
                  <c:v>54582</c:v>
                </c:pt>
                <c:pt idx="5">
                  <c:v>55769</c:v>
                </c:pt>
                <c:pt idx="6">
                  <c:v>72423</c:v>
                </c:pt>
                <c:pt idx="7">
                  <c:v>67945</c:v>
                </c:pt>
                <c:pt idx="8">
                  <c:v>56422</c:v>
                </c:pt>
                <c:pt idx="9">
                  <c:v>60503</c:v>
                </c:pt>
                <c:pt idx="10">
                  <c:v>58447</c:v>
                </c:pt>
                <c:pt idx="11">
                  <c:v>60137</c:v>
                </c:pt>
                <c:pt idx="12">
                  <c:v>587374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69-4C99-95DA-333454DAF77A}"/>
            </c:ext>
          </c:extLst>
        </c:ser>
        <c:ser>
          <c:idx val="1"/>
          <c:order val="3"/>
          <c:tx>
            <c:strRef>
              <c:f>'Viajeros ALOJ evol mensu TF (2)'!$I$205:$J$205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69-4C99-95DA-333454DAF7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69-4C99-95DA-333454DAF77A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(2)'!$I$207:$I$219</c:f>
              <c:numCache>
                <c:formatCode>#,##0</c:formatCode>
                <c:ptCount val="13"/>
                <c:pt idx="0">
                  <c:v>56358</c:v>
                </c:pt>
                <c:pt idx="1">
                  <c:v>59805</c:v>
                </c:pt>
                <c:pt idx="12">
                  <c:v>103375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69-4C99-95DA-333454DAF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(2)'!$J$206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9-4C99-95DA-333454DAF7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9-4C99-95DA-333454DAF7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9-4C99-95DA-333454DAF7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9-4C99-95DA-333454DAF7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9-4C99-95DA-333454DAF7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9-4C99-95DA-333454DAF7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9-4C99-95DA-333454DAF7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9-4C99-95DA-333454DAF7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9-4C99-95DA-333454DAF7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9-4C99-95DA-333454DAF7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69-4C99-95DA-333454DAF7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69-4C99-95DA-333454DAF7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69-4C99-95DA-333454DAF77A}"/>
              </c:ext>
            </c:extLst>
          </c:dPt>
          <c:cat>
            <c:strRef>
              <c:f>'Viajeros ALOJ evol mensu TF (2)'!$B$207:$B$218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(2)'!$J$207:$J$219</c:f>
              <c:numCache>
                <c:formatCode>0.0%</c:formatCode>
                <c:ptCount val="13"/>
                <c:pt idx="0">
                  <c:v>0.25012199991127271</c:v>
                </c:pt>
                <c:pt idx="1">
                  <c:v>0.27941553996234814</c:v>
                </c:pt>
                <c:pt idx="12">
                  <c:v>0.23629166317854033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69-4C99-95DA-333454DAF77A}"/>
            </c:ext>
          </c:extLst>
        </c:ser>
        <c:ser>
          <c:idx val="4"/>
          <c:order val="5"/>
          <c:tx>
            <c:strRef>
              <c:f>'Viajeros ALOJ evol mensu TF (2)'!$K$206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(2)'!$K$207:$K$219</c:f>
              <c:numCache>
                <c:formatCode>0.0%</c:formatCode>
                <c:ptCount val="13"/>
                <c:pt idx="0">
                  <c:v>-0.16035219975864479</c:v>
                </c:pt>
                <c:pt idx="1">
                  <c:v>-7.2661301576964266E-2</c:v>
                </c:pt>
                <c:pt idx="12">
                  <c:v>-0.14806909396581558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69-4C99-95DA-333454DAF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(2)'!$C$227:$D$227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E-48D4-B27C-CF2FD239BAB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(2)'!$C$229:$C$241</c:f>
              <c:numCache>
                <c:formatCode>#,##0</c:formatCode>
                <c:ptCount val="13"/>
                <c:pt idx="0">
                  <c:v>32346</c:v>
                </c:pt>
                <c:pt idx="1">
                  <c:v>29649</c:v>
                </c:pt>
                <c:pt idx="2">
                  <c:v>11635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E-48D4-B27C-CF2FD239BABE}"/>
            </c:ext>
          </c:extLst>
        </c:ser>
        <c:ser>
          <c:idx val="5"/>
          <c:order val="1"/>
          <c:tx>
            <c:strRef>
              <c:f>'Viajeros ALOJ evol mensu TF (2)'!$E$227:$F$227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CE-48D4-B27C-CF2FD239BABE}"/>
              </c:ext>
            </c:extLst>
          </c:dPt>
          <c:val>
            <c:numRef>
              <c:f>'Viajeros ALOJ evol mensu TF (2)'!$E$229:$E$241</c:f>
              <c:numCache>
                <c:formatCode>#,##0</c:formatCode>
                <c:ptCount val="13"/>
                <c:pt idx="0">
                  <c:v>2378</c:v>
                </c:pt>
                <c:pt idx="1">
                  <c:v>2058</c:v>
                </c:pt>
                <c:pt idx="2">
                  <c:v>2229</c:v>
                </c:pt>
                <c:pt idx="3">
                  <c:v>3727</c:v>
                </c:pt>
                <c:pt idx="4">
                  <c:v>3941</c:v>
                </c:pt>
                <c:pt idx="5">
                  <c:v>5274</c:v>
                </c:pt>
                <c:pt idx="6">
                  <c:v>10008</c:v>
                </c:pt>
                <c:pt idx="7">
                  <c:v>12559</c:v>
                </c:pt>
                <c:pt idx="8">
                  <c:v>11385</c:v>
                </c:pt>
                <c:pt idx="9">
                  <c:v>16244</c:v>
                </c:pt>
                <c:pt idx="10">
                  <c:v>18939</c:v>
                </c:pt>
                <c:pt idx="11">
                  <c:v>18913</c:v>
                </c:pt>
                <c:pt idx="12">
                  <c:v>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CE-48D4-B27C-CF2FD239BABE}"/>
            </c:ext>
          </c:extLst>
        </c:ser>
        <c:ser>
          <c:idx val="0"/>
          <c:order val="2"/>
          <c:tx>
            <c:strRef>
              <c:f>'Viajeros ALOJ evol mensu TF (2)'!$G$227:$H$227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CE-48D4-B27C-CF2FD239BAB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(2)'!$G$229:$G$241</c:f>
              <c:numCache>
                <c:formatCode>#,##0</c:formatCode>
                <c:ptCount val="13"/>
                <c:pt idx="0">
                  <c:v>18631</c:v>
                </c:pt>
                <c:pt idx="1">
                  <c:v>21045</c:v>
                </c:pt>
                <c:pt idx="2">
                  <c:v>22370</c:v>
                </c:pt>
                <c:pt idx="3">
                  <c:v>24888</c:v>
                </c:pt>
                <c:pt idx="4">
                  <c:v>19935</c:v>
                </c:pt>
                <c:pt idx="5">
                  <c:v>18992</c:v>
                </c:pt>
                <c:pt idx="6">
                  <c:v>25785</c:v>
                </c:pt>
                <c:pt idx="7">
                  <c:v>29090</c:v>
                </c:pt>
                <c:pt idx="8">
                  <c:v>23689</c:v>
                </c:pt>
                <c:pt idx="9">
                  <c:v>24871</c:v>
                </c:pt>
                <c:pt idx="10">
                  <c:v>26519</c:v>
                </c:pt>
                <c:pt idx="11">
                  <c:v>27166</c:v>
                </c:pt>
                <c:pt idx="12">
                  <c:v>241295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CE-48D4-B27C-CF2FD239BABE}"/>
            </c:ext>
          </c:extLst>
        </c:ser>
        <c:ser>
          <c:idx val="1"/>
          <c:order val="3"/>
          <c:tx>
            <c:strRef>
              <c:f>'Viajeros ALOJ evol mensu TF (2)'!$I$227:$J$227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CE-48D4-B27C-CF2FD239B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CE-48D4-B27C-CF2FD239BABE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(2)'!$I$229:$I$241</c:f>
              <c:numCache>
                <c:formatCode>#,##0</c:formatCode>
                <c:ptCount val="13"/>
                <c:pt idx="0">
                  <c:v>27849</c:v>
                </c:pt>
                <c:pt idx="1">
                  <c:v>26483</c:v>
                </c:pt>
                <c:pt idx="12">
                  <c:v>49387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CE-48D4-B27C-CF2FD239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(2)'!$J$228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CE-48D4-B27C-CF2FD239B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CE-48D4-B27C-CF2FD239B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CE-48D4-B27C-CF2FD239B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CE-48D4-B27C-CF2FD239B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E-48D4-B27C-CF2FD239B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E-48D4-B27C-CF2FD239B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E-48D4-B27C-CF2FD239B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E-48D4-B27C-CF2FD239B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E-48D4-B27C-CF2FD239B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E-48D4-B27C-CF2FD239B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E-48D4-B27C-CF2FD239B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E-48D4-B27C-CF2FD239B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CE-48D4-B27C-CF2FD239BABE}"/>
              </c:ext>
            </c:extLst>
          </c:dPt>
          <c:cat>
            <c:strRef>
              <c:f>'Viajeros ALOJ evol mensu TF (2)'!$B$229:$B$240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(2)'!$J$229:$J$241</c:f>
              <c:numCache>
                <c:formatCode>0.0%</c:formatCode>
                <c:ptCount val="13"/>
                <c:pt idx="0">
                  <c:v>0.49476678653856476</c:v>
                </c:pt>
                <c:pt idx="1">
                  <c:v>0.25839866951770007</c:v>
                </c:pt>
                <c:pt idx="12">
                  <c:v>0.37094714634687986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CE-48D4-B27C-CF2FD239BABE}"/>
            </c:ext>
          </c:extLst>
        </c:ser>
        <c:ser>
          <c:idx val="4"/>
          <c:order val="5"/>
          <c:tx>
            <c:strRef>
              <c:f>'Viajeros ALOJ evol mensu TF (2)'!$K$228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(2)'!$K$229:$K$241</c:f>
              <c:numCache>
                <c:formatCode>0.0%</c:formatCode>
                <c:ptCount val="13"/>
                <c:pt idx="0">
                  <c:v>-0.13902800964570583</c:v>
                </c:pt>
                <c:pt idx="1">
                  <c:v>-0.1067826908158791</c:v>
                </c:pt>
                <c:pt idx="12">
                  <c:v>-0.18875455829692167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CE-48D4-B27C-CF2FD239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ALOJ evol mensu TF (2)'!$C$249:$D$249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0-4083-930B-720777ADFDA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(2)'!$C$251:$C$263</c:f>
              <c:numCache>
                <c:formatCode>#,##0</c:formatCode>
                <c:ptCount val="13"/>
                <c:pt idx="0">
                  <c:v>15898</c:v>
                </c:pt>
                <c:pt idx="1">
                  <c:v>14921</c:v>
                </c:pt>
                <c:pt idx="2">
                  <c:v>8391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0-4083-930B-720777ADFDA3}"/>
            </c:ext>
          </c:extLst>
        </c:ser>
        <c:ser>
          <c:idx val="5"/>
          <c:order val="1"/>
          <c:tx>
            <c:strRef>
              <c:f>'Viajeros ALOJ evol mensu TF (2)'!$E$249:$F$249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0-4083-930B-720777ADFDA3}"/>
              </c:ext>
            </c:extLst>
          </c:dPt>
          <c:val>
            <c:numRef>
              <c:f>'Viajeros ALOJ evol mensu TF (2)'!$E$251:$E$263</c:f>
              <c:numCache>
                <c:formatCode>#,##0</c:formatCode>
                <c:ptCount val="13"/>
                <c:pt idx="0">
                  <c:v>1249</c:v>
                </c:pt>
                <c:pt idx="1">
                  <c:v>1054</c:v>
                </c:pt>
                <c:pt idx="2">
                  <c:v>1539</c:v>
                </c:pt>
                <c:pt idx="3">
                  <c:v>2422</c:v>
                </c:pt>
                <c:pt idx="4">
                  <c:v>1997</c:v>
                </c:pt>
                <c:pt idx="5">
                  <c:v>2583</c:v>
                </c:pt>
                <c:pt idx="6">
                  <c:v>3999</c:v>
                </c:pt>
                <c:pt idx="7">
                  <c:v>6317</c:v>
                </c:pt>
                <c:pt idx="8">
                  <c:v>5435</c:v>
                </c:pt>
                <c:pt idx="9">
                  <c:v>7373</c:v>
                </c:pt>
                <c:pt idx="10">
                  <c:v>8195</c:v>
                </c:pt>
                <c:pt idx="11">
                  <c:v>8476</c:v>
                </c:pt>
                <c:pt idx="12">
                  <c:v>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0-4083-930B-720777ADFDA3}"/>
            </c:ext>
          </c:extLst>
        </c:ser>
        <c:ser>
          <c:idx val="0"/>
          <c:order val="2"/>
          <c:tx>
            <c:strRef>
              <c:f>'Viajeros ALOJ evol mensu TF (2)'!$G$249:$H$249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0-4083-930B-720777ADFDA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(2)'!$G$251:$G$263</c:f>
              <c:numCache>
                <c:formatCode>#,##0</c:formatCode>
                <c:ptCount val="13"/>
                <c:pt idx="0">
                  <c:v>8676</c:v>
                </c:pt>
                <c:pt idx="1">
                  <c:v>8981</c:v>
                </c:pt>
                <c:pt idx="2">
                  <c:v>9803</c:v>
                </c:pt>
                <c:pt idx="3">
                  <c:v>8962</c:v>
                </c:pt>
                <c:pt idx="4">
                  <c:v>6582</c:v>
                </c:pt>
                <c:pt idx="5">
                  <c:v>7274</c:v>
                </c:pt>
                <c:pt idx="6">
                  <c:v>9019</c:v>
                </c:pt>
                <c:pt idx="7">
                  <c:v>9961</c:v>
                </c:pt>
                <c:pt idx="8">
                  <c:v>8310</c:v>
                </c:pt>
                <c:pt idx="9">
                  <c:v>8775</c:v>
                </c:pt>
                <c:pt idx="10">
                  <c:v>10110</c:v>
                </c:pt>
                <c:pt idx="11">
                  <c:v>10343</c:v>
                </c:pt>
                <c:pt idx="12">
                  <c:v>91791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E0-4083-930B-720777ADFDA3}"/>
            </c:ext>
          </c:extLst>
        </c:ser>
        <c:ser>
          <c:idx val="1"/>
          <c:order val="3"/>
          <c:tx>
            <c:strRef>
              <c:f>'Viajeros ALOJ evol mensu TF (2)'!$I$249:$J$249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E0-4083-930B-720777ADFD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E0-4083-930B-720777ADFDA3}"/>
              </c:ext>
            </c:extLst>
          </c:dPt>
          <c:cat>
            <c:strRef>
              <c:f>'Viajeros ALOJ evol mensu TF (2)'!$A$9:$A$21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ALOJ evol mensu TF (2)'!$I$251:$I$263</c:f>
              <c:numCache>
                <c:formatCode>#,##0</c:formatCode>
                <c:ptCount val="13"/>
                <c:pt idx="0">
                  <c:v>10698</c:v>
                </c:pt>
                <c:pt idx="1">
                  <c:v>10620</c:v>
                </c:pt>
                <c:pt idx="12">
                  <c:v>19163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E0-4083-930B-720777ADF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ALOJ evol mensu TF (2)'!$J$250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0-4083-930B-720777ADFD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0-4083-930B-720777ADFD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0-4083-930B-720777ADFD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0-4083-930B-720777ADFD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0-4083-930B-720777ADFD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0-4083-930B-720777ADFD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0-4083-930B-720777ADFD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0-4083-930B-720777ADFD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0-4083-930B-720777ADFD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0-4083-930B-720777ADFD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E0-4083-930B-720777ADFD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E0-4083-930B-720777ADFD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E0-4083-930B-720777ADFDA3}"/>
              </c:ext>
            </c:extLst>
          </c:dPt>
          <c:cat>
            <c:strRef>
              <c:f>'Viajeros ALOJ evol mensu TF (2)'!$B$251:$B$262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(2)'!$J$251:$J$263</c:f>
              <c:numCache>
                <c:formatCode>0.0%</c:formatCode>
                <c:ptCount val="13"/>
                <c:pt idx="0">
                  <c:v>0.23305670816044266</c:v>
                </c:pt>
                <c:pt idx="1">
                  <c:v>0.18249638124930412</c:v>
                </c:pt>
                <c:pt idx="12">
                  <c:v>0.18928815242350905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E0-4083-930B-720777ADFDA3}"/>
            </c:ext>
          </c:extLst>
        </c:ser>
        <c:ser>
          <c:idx val="4"/>
          <c:order val="5"/>
          <c:tx>
            <c:strRef>
              <c:f>'Viajeros ALOJ evol mensu TF (2)'!$K$250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ALOJ evol mensu TF (2)'!$B$251:$B$262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ALOJ evol mensu TF (2)'!$K$251:$K$263</c:f>
              <c:numCache>
                <c:formatCode>0.0%</c:formatCode>
                <c:ptCount val="13"/>
                <c:pt idx="0">
                  <c:v>-0.32708516794565357</c:v>
                </c:pt>
                <c:pt idx="1">
                  <c:v>-0.28825145767709937</c:v>
                </c:pt>
                <c:pt idx="12">
                  <c:v>-0.28915349803397883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E0-4083-930B-720777ADF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canari'!$C$8:$C$20</c:f>
              <c:numCache>
                <c:formatCode>#,##0</c:formatCode>
                <c:ptCount val="13"/>
                <c:pt idx="0">
                  <c:v>423208</c:v>
                </c:pt>
                <c:pt idx="1">
                  <c:v>416048</c:v>
                </c:pt>
                <c:pt idx="2">
                  <c:v>208389</c:v>
                </c:pt>
                <c:pt idx="3">
                  <c:v>415150</c:v>
                </c:pt>
                <c:pt idx="4">
                  <c:v>422456</c:v>
                </c:pt>
                <c:pt idx="5">
                  <c:v>397644</c:v>
                </c:pt>
                <c:pt idx="6">
                  <c:v>407785</c:v>
                </c:pt>
                <c:pt idx="7">
                  <c:v>442556</c:v>
                </c:pt>
                <c:pt idx="8">
                  <c:v>433898</c:v>
                </c:pt>
                <c:pt idx="9">
                  <c:v>405098</c:v>
                </c:pt>
                <c:pt idx="10">
                  <c:v>371398</c:v>
                </c:pt>
                <c:pt idx="11">
                  <c:v>441744</c:v>
                </c:pt>
                <c:pt idx="12">
                  <c:v>540443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B-4442-ADF2-E0D1D669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canari'!$D$8:$D$20</c:f>
              <c:numCache>
                <c:formatCode>0.0%</c:formatCode>
                <c:ptCount val="13"/>
                <c:pt idx="0">
                  <c:v>1.7209552743914225E-2</c:v>
                </c:pt>
                <c:pt idx="1">
                  <c:v>0.99649693601869571</c:v>
                </c:pt>
                <c:pt idx="2">
                  <c:v>-0.49803926291701794</c:v>
                </c:pt>
                <c:pt idx="3">
                  <c:v>-1.7294108735584346E-2</c:v>
                </c:pt>
                <c:pt idx="4">
                  <c:v>6.2397521401052147E-2</c:v>
                </c:pt>
                <c:pt idx="5">
                  <c:v>-2.4868496879483115E-2</c:v>
                </c:pt>
                <c:pt idx="6">
                  <c:v>-7.8568587930115008E-2</c:v>
                </c:pt>
                <c:pt idx="7">
                  <c:v>1.9953998405155104E-2</c:v>
                </c:pt>
                <c:pt idx="8">
                  <c:v>7.1093908140746231E-2</c:v>
                </c:pt>
                <c:pt idx="9">
                  <c:v>9.0738237685717316E-2</c:v>
                </c:pt>
                <c:pt idx="10">
                  <c:v>-0.15924607917707989</c:v>
                </c:pt>
                <c:pt idx="11">
                  <c:v>-0.18262610488062569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B-4442-ADF2-E0D1D669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canari'!$C$8:$C$20</c:f>
              <c:numCache>
                <c:formatCode>#,##0</c:formatCode>
                <c:ptCount val="13"/>
                <c:pt idx="0">
                  <c:v>425397</c:v>
                </c:pt>
                <c:pt idx="1">
                  <c:v>417269</c:v>
                </c:pt>
                <c:pt idx="2">
                  <c:v>210583</c:v>
                </c:pt>
                <c:pt idx="3">
                  <c:v>416975</c:v>
                </c:pt>
                <c:pt idx="4">
                  <c:v>424804</c:v>
                </c:pt>
                <c:pt idx="5">
                  <c:v>400490</c:v>
                </c:pt>
                <c:pt idx="6">
                  <c:v>410984</c:v>
                </c:pt>
                <c:pt idx="7">
                  <c:v>445245</c:v>
                </c:pt>
                <c:pt idx="8">
                  <c:v>436361</c:v>
                </c:pt>
                <c:pt idx="9">
                  <c:v>406730</c:v>
                </c:pt>
                <c:pt idx="10">
                  <c:v>373951</c:v>
                </c:pt>
                <c:pt idx="11">
                  <c:v>445991</c:v>
                </c:pt>
                <c:pt idx="12">
                  <c:v>545633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7-4D64-8CE3-A1A63848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canari'!$D$8:$D$20</c:f>
              <c:numCache>
                <c:formatCode>0.0%</c:formatCode>
                <c:ptCount val="13"/>
                <c:pt idx="0">
                  <c:v>1.9479041098188432E-2</c:v>
                </c:pt>
                <c:pt idx="1">
                  <c:v>0.98149423267785152</c:v>
                </c:pt>
                <c:pt idx="2">
                  <c:v>-0.49497451885604649</c:v>
                </c:pt>
                <c:pt idx="3">
                  <c:v>-1.8429675803429357E-2</c:v>
                </c:pt>
                <c:pt idx="4">
                  <c:v>6.0710629478888389E-2</c:v>
                </c:pt>
                <c:pt idx="5">
                  <c:v>-2.5533840733459212E-2</c:v>
                </c:pt>
                <c:pt idx="6">
                  <c:v>-7.6948646250940445E-2</c:v>
                </c:pt>
                <c:pt idx="7">
                  <c:v>2.0359289670708325E-2</c:v>
                </c:pt>
                <c:pt idx="8">
                  <c:v>7.2851768986797127E-2</c:v>
                </c:pt>
                <c:pt idx="9">
                  <c:v>8.7655869351866977E-2</c:v>
                </c:pt>
                <c:pt idx="10">
                  <c:v>-0.16152792320921272</c:v>
                </c:pt>
                <c:pt idx="11">
                  <c:v>-0.18261725372182402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7-4D64-8CE3-A1A63848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526-95CE-FD8DBF491C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7-4526-95CE-FD8DBF491C50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A7-4526-95CE-FD8DBF491C50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7-4526-95CE-FD8DBF491C50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A7-4526-95CE-FD8DBF491C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A7-4526-95CE-FD8DBF491C50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A7-4526-95CE-FD8DBF491C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A7-4526-95CE-FD8DBF491C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12">
                  <c:v>6040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A7-4526-95CE-FD8DBF49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A7-4526-95CE-FD8DBF491C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A7-4526-95CE-FD8DBF491C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7-4526-95CE-FD8DBF491C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7-4526-95CE-FD8DBF491C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7-4526-95CE-FD8DBF491C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7-4526-95CE-FD8DBF491C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7-4526-95CE-FD8DBF491C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7-4526-95CE-FD8DBF491C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7-4526-95CE-FD8DBF491C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7-4526-95CE-FD8DBF491C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7-4526-95CE-FD8DBF491C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7-4526-95CE-FD8DBF491C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7-4526-95CE-FD8DBF491C50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12">
                  <c:v>0.22465531224655311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A7-4526-95CE-FD8DBF491C50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12">
                  <c:v>7.0921985815602939E-2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A7-4526-95CE-FD8DBF49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A-4D25-A74E-200C6A7020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A-4D25-A74E-200C6A702018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A-4D25-A74E-200C6A702018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A-4D25-A74E-200C6A702018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A-4D25-A74E-200C6A7020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4A-4D25-A74E-200C6A702018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4A-4D25-A74E-200C6A7020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4A-4D25-A74E-200C6A7020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12">
                  <c:v>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4A-4D25-A74E-200C6A70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A-4D25-A74E-200C6A7020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A-4D25-A74E-200C6A7020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A-4D25-A74E-200C6A7020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A-4D25-A74E-200C6A7020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A-4D25-A74E-200C6A7020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A-4D25-A74E-200C6A7020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A-4D25-A74E-200C6A7020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A-4D25-A74E-200C6A7020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A-4D25-A74E-200C6A7020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4A-4D25-A74E-200C6A7020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4A-4D25-A74E-200C6A7020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4A-4D25-A74E-200C6A7020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4A-4D25-A74E-200C6A702018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12">
                  <c:v>0.85106382978723394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4A-4D25-A74E-200C6A702018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12">
                  <c:v>0.68698060941828265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4A-4D25-A74E-200C6A70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2-4D4D-80B0-00B325C0B4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2-4D4D-80B0-00B325C0B431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2-4D4D-80B0-00B325C0B431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52-4D4D-80B0-00B325C0B431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2-4D4D-80B0-00B325C0B4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2-4D4D-80B0-00B325C0B431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52-4D4D-80B0-00B325C0B4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52-4D4D-80B0-00B325C0B4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12">
                  <c:v>24736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52-4D4D-80B0-00B325C0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2-4D4D-80B0-00B325C0B4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2-4D4D-80B0-00B325C0B4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2-4D4D-80B0-00B325C0B4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2-4D4D-80B0-00B325C0B4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52-4D4D-80B0-00B325C0B4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52-4D4D-80B0-00B325C0B4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52-4D4D-80B0-00B325C0B4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52-4D4D-80B0-00B325C0B4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52-4D4D-80B0-00B325C0B4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52-4D4D-80B0-00B325C0B4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52-4D4D-80B0-00B325C0B4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52-4D4D-80B0-00B325C0B4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52-4D4D-80B0-00B325C0B431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12">
                  <c:v>0.4641884692790339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52-4D4D-80B0-00B325C0B431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12">
                  <c:v>7.1936210781764709E-2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52-4D4D-80B0-00B325C0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A6-40F0-8423-137F33EDA8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6-40F0-8423-137F33EDA884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A6-40F0-8423-137F33EDA884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A6-40F0-8423-137F33EDA884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A6-40F0-8423-137F33EDA8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A6-40F0-8423-137F33EDA884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A6-40F0-8423-137F33EDA8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A6-40F0-8423-137F33EDA8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12">
                  <c:v>22056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A6-40F0-8423-137F33EDA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6-40F0-8423-137F33EDA8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6-40F0-8423-137F33EDA8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6-40F0-8423-137F33EDA8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6-40F0-8423-137F33EDA8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6-40F0-8423-137F33EDA8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6-40F0-8423-137F33EDA8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6-40F0-8423-137F33EDA8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6-40F0-8423-137F33EDA8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6-40F0-8423-137F33EDA8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6-40F0-8423-137F33EDA8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A6-40F0-8423-137F33EDA8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A6-40F0-8423-137F33EDA8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A6-40F0-8423-137F33EDA884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12">
                  <c:v>0.38987963954880578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A6-40F0-8423-137F33EDA884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12">
                  <c:v>-0.16280129056747006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A6-40F0-8423-137F33EDA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B-41C9-92F1-3FE6C70C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B-41C9-92F1-3FE6C70CB9E5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B-41C9-92F1-3FE6C70CB9E5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EB-41C9-92F1-3FE6C70CB9E5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EB-41C9-92F1-3FE6C70C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B-41C9-92F1-3FE6C70CB9E5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EB-41C9-92F1-3FE6C70CB9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EB-41C9-92F1-3FE6C70CB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12">
                  <c:v>15697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EB-41C9-92F1-3FE6C70C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EB-41C9-92F1-3FE6C70CB9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EB-41C9-92F1-3FE6C70CB9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EB-41C9-92F1-3FE6C70CB9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EB-41C9-92F1-3FE6C70CB9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B-41C9-92F1-3FE6C70CB9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B-41C9-92F1-3FE6C70CB9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B-41C9-92F1-3FE6C70CB9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B-41C9-92F1-3FE6C70CB9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B-41C9-92F1-3FE6C70CB9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B-41C9-92F1-3FE6C70CB9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B-41C9-92F1-3FE6C70CB9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B-41C9-92F1-3FE6C70CB9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B-41C9-92F1-3FE6C70CB9E5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12">
                  <c:v>0.82502034647134059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EB-41C9-92F1-3FE6C70CB9E5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12">
                  <c:v>-0.10629697107720337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EB-41C9-92F1-3FE6C70C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1-4705-88E7-39C34A58DD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1-4705-88E7-39C34A58DDFF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1-4705-88E7-39C34A58DDFF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1-4705-88E7-39C34A58DDFF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1-4705-88E7-39C34A58DD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F1-4705-88E7-39C34A58DDFF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F1-4705-88E7-39C34A58DD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F1-4705-88E7-39C34A58DD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12">
                  <c:v>22419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F1-4705-88E7-39C34A58D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F1-4705-88E7-39C34A58DD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F1-4705-88E7-39C34A58DD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F1-4705-88E7-39C34A58DD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F1-4705-88E7-39C34A58DD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1-4705-88E7-39C34A58DD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1-4705-88E7-39C34A58DD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1-4705-88E7-39C34A58DD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1-4705-88E7-39C34A58DD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1-4705-88E7-39C34A58DD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1-4705-88E7-39C34A58DD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F1-4705-88E7-39C34A58DD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F1-4705-88E7-39C34A58DD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F1-4705-88E7-39C34A58DDFF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12">
                  <c:v>0.65478299379982285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F1-4705-88E7-39C34A58DDFF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12">
                  <c:v>-0.27052354147008106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F1-4705-88E7-39C34A58D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TF'!$C$522:$D$522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5-47FA-BAA4-2EBE1B3E53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TF'!$C$524:$C$536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5-47FA-BAA4-2EBE1B3E531A}"/>
            </c:ext>
          </c:extLst>
        </c:ser>
        <c:ser>
          <c:idx val="5"/>
          <c:order val="1"/>
          <c:tx>
            <c:strRef>
              <c:f>'Viajeros entr evol mensu TF'!$G$522:$H$522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5-47FA-BAA4-2EBE1B3E531A}"/>
              </c:ext>
            </c:extLst>
          </c:dPt>
          <c:val>
            <c:numRef>
              <c:f>'Viajeros entr evol mensu TF'!$G$524:$G$536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5-47FA-BAA4-2EBE1B3E531A}"/>
            </c:ext>
          </c:extLst>
        </c:ser>
        <c:ser>
          <c:idx val="0"/>
          <c:order val="2"/>
          <c:tx>
            <c:strRef>
              <c:f>'Viajeros entr evol mensu TF'!$I$522:$J$522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5-47FA-BAA4-2EBE1B3E53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TF'!$I$524:$I$536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5-47FA-BAA4-2EBE1B3E531A}"/>
            </c:ext>
          </c:extLst>
        </c:ser>
        <c:ser>
          <c:idx val="1"/>
          <c:order val="3"/>
          <c:tx>
            <c:strRef>
              <c:f>'Viajeros entr evol mensu TF'!$K$522:$L$522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55-47FA-BAA4-2EBE1B3E53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55-47FA-BAA4-2EBE1B3E53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TF'!$K$524:$K$536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12">
                  <c:v>11030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55-47FA-BAA4-2EBE1B3E5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5-47FA-BAA4-2EBE1B3E53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55-47FA-BAA4-2EBE1B3E53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55-47FA-BAA4-2EBE1B3E53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5-47FA-BAA4-2EBE1B3E53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5-47FA-BAA4-2EBE1B3E53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5-47FA-BAA4-2EBE1B3E53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5-47FA-BAA4-2EBE1B3E53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5-47FA-BAA4-2EBE1B3E53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5-47FA-BAA4-2EBE1B3E53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5-47FA-BAA4-2EBE1B3E53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5-47FA-BAA4-2EBE1B3E53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5-47FA-BAA4-2EBE1B3E53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5-47FA-BAA4-2EBE1B3E531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TF'!$L$524:$L$536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12">
                  <c:v>0.26927502876869958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55-47FA-BAA4-2EBE1B3E531A}"/>
            </c:ext>
          </c:extLst>
        </c:ser>
        <c:ser>
          <c:idx val="4"/>
          <c:order val="5"/>
          <c:tx>
            <c:strRef>
              <c:f>'Viajeros entr evol mensu TF'!$M$523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TF'!$M$524:$M$536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12">
                  <c:v>1.5234500114390301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55-47FA-BAA4-2EBE1B3E5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TF'!$C$472:$D$472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1-4CDA-BF8F-43E13F3398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TF'!$C$474:$C$486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1-4CDA-BF8F-43E13F339819}"/>
            </c:ext>
          </c:extLst>
        </c:ser>
        <c:ser>
          <c:idx val="5"/>
          <c:order val="1"/>
          <c:tx>
            <c:strRef>
              <c:f>'Viajeros entr evol mensu TF'!$G$472:$H$472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1-4CDA-BF8F-43E13F339819}"/>
              </c:ext>
            </c:extLst>
          </c:dPt>
          <c:val>
            <c:numRef>
              <c:f>'Viajeros entr evol mensu TF'!$G$474:$G$486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31-4CDA-BF8F-43E13F339819}"/>
            </c:ext>
          </c:extLst>
        </c:ser>
        <c:ser>
          <c:idx val="0"/>
          <c:order val="2"/>
          <c:tx>
            <c:strRef>
              <c:f>'Viajeros entr evol mensu TF'!$I$472:$J$472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31-4CDA-BF8F-43E13F3398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TF'!$I$474:$I$486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31-4CDA-BF8F-43E13F339819}"/>
            </c:ext>
          </c:extLst>
        </c:ser>
        <c:ser>
          <c:idx val="1"/>
          <c:order val="3"/>
          <c:tx>
            <c:strRef>
              <c:f>'Viajeros entr evol mensu TF'!$K$472:$L$472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31-4CDA-BF8F-43E13F3398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31-4CDA-BF8F-43E13F3398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TF'!$K$474:$K$486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12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31-4CDA-BF8F-43E13F339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31-4CDA-BF8F-43E13F3398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31-4CDA-BF8F-43E13F3398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31-4CDA-BF8F-43E13F3398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31-4CDA-BF8F-43E13F3398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31-4CDA-BF8F-43E13F3398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31-4CDA-BF8F-43E13F3398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31-4CDA-BF8F-43E13F3398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31-4CDA-BF8F-43E13F3398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31-4CDA-BF8F-43E13F3398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31-4CDA-BF8F-43E13F3398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31-4CDA-BF8F-43E13F3398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31-4CDA-BF8F-43E13F3398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31-4CDA-BF8F-43E13F339819}"/>
              </c:ext>
            </c:extLst>
          </c:dPt>
          <c:cat>
            <c:strRef>
              <c:f>'Viajeros entr evol mensu TF'!$B$474:$B$485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TF'!$L$474:$L$486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12">
                  <c:v>0.77365491651205942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31-4CDA-BF8F-43E13F339819}"/>
            </c:ext>
          </c:extLst>
        </c:ser>
        <c:ser>
          <c:idx val="4"/>
          <c:order val="5"/>
          <c:tx>
            <c:strRef>
              <c:f>'Viajeros entr evol mensu TF'!$M$473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TF'!$B$474:$B$485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TF'!$M$474:$M$486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12">
                  <c:v>1.4050314465408804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31-4CDA-BF8F-43E13F339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C-4186-9086-AEF0F85001C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C-4186-9086-AEF0F85001C9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CC-4186-9086-AEF0F85001C9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CC-4186-9086-AEF0F85001C9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CC-4186-9086-AEF0F85001C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CC-4186-9086-AEF0F85001C9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CC-4186-9086-AEF0F85001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CC-4186-9086-AEF0F85001C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12">
                  <c:v>814759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CC-4186-9086-AEF0F850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CC-4186-9086-AEF0F85001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CC-4186-9086-AEF0F85001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CC-4186-9086-AEF0F85001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CC-4186-9086-AEF0F85001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CC-4186-9086-AEF0F85001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CC-4186-9086-AEF0F85001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CC-4186-9086-AEF0F85001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CC-4186-9086-AEF0F85001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CC-4186-9086-AEF0F85001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CC-4186-9086-AEF0F85001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CC-4186-9086-AEF0F85001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CC-4186-9086-AEF0F85001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CC-4186-9086-AEF0F85001C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12">
                  <c:v>0.30822773428217265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CC-4186-9086-AEF0F85001C9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12">
                  <c:v>0.10441353882856874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CC-4186-9086-AEF0F850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4-45D4-B92A-663DE7C31E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4-45D4-B92A-663DE7C31E5B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4-45D4-B92A-663DE7C31E5B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4-45D4-B92A-663DE7C31E5B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4-45D4-B92A-663DE7C31E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74-45D4-B92A-663DE7C31E5B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74-45D4-B92A-663DE7C31E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74-45D4-B92A-663DE7C31E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12">
                  <c:v>650456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74-45D4-B92A-663DE7C3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74-45D4-B92A-663DE7C31E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4-45D4-B92A-663DE7C31E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4-45D4-B92A-663DE7C31E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4-45D4-B92A-663DE7C31E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4-45D4-B92A-663DE7C31E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4-45D4-B92A-663DE7C31E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4-45D4-B92A-663DE7C31E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4-45D4-B92A-663DE7C31E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4-45D4-B92A-663DE7C31E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74-45D4-B92A-663DE7C31E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74-45D4-B92A-663DE7C31E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74-45D4-B92A-663DE7C31E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74-45D4-B92A-663DE7C31E5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12">
                  <c:v>0.32296045900985826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74-45D4-B92A-663DE7C31E5B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12">
                  <c:v>0.19046102600706449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74-45D4-B92A-663DE7C3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6-4661-95E2-66AC87261F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6-4661-95E2-66AC87261FB0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6-4661-95E2-66AC87261FB0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6-4661-95E2-66AC87261FB0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6-4661-95E2-66AC87261F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6-4661-95E2-66AC87261FB0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6-4661-95E2-66AC87261F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C6-4661-95E2-66AC87261F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12">
                  <c:v>126768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6-4661-95E2-66AC87261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6-4661-95E2-66AC87261F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6-4661-95E2-66AC87261F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6-4661-95E2-66AC87261F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6-4661-95E2-66AC87261F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6-4661-95E2-66AC87261F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6-4661-95E2-66AC87261F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6-4661-95E2-66AC87261F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6-4661-95E2-66AC87261F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6-4661-95E2-66AC87261F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6-4661-95E2-66AC87261F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6-4661-95E2-66AC87261F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6-4661-95E2-66AC87261F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6-4661-95E2-66AC87261FB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12">
                  <c:v>0.15405203648744603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C6-4661-95E2-66AC87261FB0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12">
                  <c:v>0.39949879113721432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C6-4661-95E2-66AC87261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4-49CB-A137-4BC080A7CD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4-49CB-A137-4BC080A7CD47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4-49CB-A137-4BC080A7CD47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4-49CB-A137-4BC080A7CD47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4-49CB-A137-4BC080A7CD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4-49CB-A137-4BC080A7CD47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B4-49CB-A137-4BC080A7CD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B4-49CB-A137-4BC080A7CD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12">
                  <c:v>401602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B4-49CB-A137-4BC080A7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4-49CB-A137-4BC080A7CD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4-49CB-A137-4BC080A7CD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4-49CB-A137-4BC080A7CD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4-49CB-A137-4BC080A7CD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4-49CB-A137-4BC080A7CD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4-49CB-A137-4BC080A7CD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4-49CB-A137-4BC080A7CD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4-49CB-A137-4BC080A7CD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4-49CB-A137-4BC080A7CD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4-49CB-A137-4BC080A7CD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4-49CB-A137-4BC080A7CD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4-49CB-A137-4BC080A7CD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4-49CB-A137-4BC080A7CD4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12">
                  <c:v>0.36725814358862618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B4-49CB-A137-4BC080A7CD47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12">
                  <c:v>0.2023400006586491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B4-49CB-A137-4BC080A7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E-4C36-A9A1-A4572F7D77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E-4C36-A9A1-A4572F7D7733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E-4C36-A9A1-A4572F7D7733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E-4C36-A9A1-A4572F7D7733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E-4C36-A9A1-A4572F7D77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E-4C36-A9A1-A4572F7D7733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7E-4C36-A9A1-A4572F7D77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7E-4C36-A9A1-A4572F7D77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12">
                  <c:v>96388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7E-4C36-A9A1-A4572F7D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E-4C36-A9A1-A4572F7D77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E-4C36-A9A1-A4572F7D77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E-4C36-A9A1-A4572F7D77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E-4C36-A9A1-A4572F7D77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E-4C36-A9A1-A4572F7D77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E-4C36-A9A1-A4572F7D77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E-4C36-A9A1-A4572F7D77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E-4C36-A9A1-A4572F7D77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E-4C36-A9A1-A4572F7D77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E-4C36-A9A1-A4572F7D77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E-4C36-A9A1-A4572F7D77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E-4C36-A9A1-A4572F7D77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E-4C36-A9A1-A4572F7D773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12">
                  <c:v>0.31745988354610311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7E-4C36-A9A1-A4572F7D7733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12">
                  <c:v>7.7358132048688244E-2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7E-4C36-A9A1-A4572F7D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2-4435-96C1-DD56DCD4D7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2-4435-96C1-DD56DCD4D781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2-4435-96C1-DD56DCD4D781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2-4435-96C1-DD56DCD4D781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2-4435-96C1-DD56DCD4D7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2-4435-96C1-DD56DCD4D781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62-4435-96C1-DD56DCD4D7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62-4435-96C1-DD56DCD4D7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12">
                  <c:v>18915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62-4435-96C1-DD56DCD4D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62-4435-96C1-DD56DCD4D7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2-4435-96C1-DD56DCD4D7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2-4435-96C1-DD56DCD4D7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2-4435-96C1-DD56DCD4D7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2-4435-96C1-DD56DCD4D7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2-4435-96C1-DD56DCD4D7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2-4435-96C1-DD56DCD4D7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2-4435-96C1-DD56DCD4D7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2-4435-96C1-DD56DCD4D7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2-4435-96C1-DD56DCD4D7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62-4435-96C1-DD56DCD4D7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62-4435-96C1-DD56DCD4D7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62-4435-96C1-DD56DCD4D781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12">
                  <c:v>0.60869195441401591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62-4435-96C1-DD56DCD4D781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12">
                  <c:v>-0.19902604276942626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62-4435-96C1-DD56DCD4D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5-494E-9284-9ADFD454C9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5-494E-9284-9ADFD454C9E4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5-494E-9284-9ADFD454C9E4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5-494E-9284-9ADFD454C9E4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5-494E-9284-9ADFD454C9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5-494E-9284-9ADFD454C9E4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A5-494E-9284-9ADFD454C9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A5-494E-9284-9ADFD454C9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12">
                  <c:v>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A5-494E-9284-9ADFD454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5-494E-9284-9ADFD454C9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5-494E-9284-9ADFD454C9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5-494E-9284-9ADFD454C9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5-494E-9284-9ADFD454C9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5-494E-9284-9ADFD454C9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5-494E-9284-9ADFD454C9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5-494E-9284-9ADFD454C9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5-494E-9284-9ADFD454C9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5-494E-9284-9ADFD454C9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5-494E-9284-9ADFD454C9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5-494E-9284-9ADFD454C9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5-494E-9284-9ADFD454C9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5-494E-9284-9ADFD454C9E4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12">
                  <c:v>1.1377245508982035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A5-494E-9284-9ADFD454C9E4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12">
                  <c:v>-0.22123995407577501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A5-494E-9284-9ADFD454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76-4A12-89C0-1BB6F28ED5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6-4A12-89C0-1BB6F28ED567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6-4A12-89C0-1BB6F28ED567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6-4A12-89C0-1BB6F28ED567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6-4A12-89C0-1BB6F28ED5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6-4A12-89C0-1BB6F28ED567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76-4A12-89C0-1BB6F28ED5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76-4A12-89C0-1BB6F28ED5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12">
                  <c:v>164303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76-4A12-89C0-1BB6F28E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6-4A12-89C0-1BB6F28ED5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76-4A12-89C0-1BB6F28ED5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6-4A12-89C0-1BB6F28ED5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76-4A12-89C0-1BB6F28ED5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76-4A12-89C0-1BB6F28ED5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76-4A12-89C0-1BB6F28ED5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76-4A12-89C0-1BB6F28ED5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76-4A12-89C0-1BB6F28ED5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76-4A12-89C0-1BB6F28ED5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76-4A12-89C0-1BB6F28ED5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76-4A12-89C0-1BB6F28ED5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76-4A12-89C0-1BB6F28ED5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76-4A12-89C0-1BB6F28ED567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12">
                  <c:v>0.25298751611009007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76-4A12-89C0-1BB6F28ED567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12">
                  <c:v>-0.14130343890456776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76-4A12-89C0-1BB6F28E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AC-4615-A2A4-69CBBF362F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C-4615-A2A4-69CBBF362F9F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AC-4615-A2A4-69CBBF362F9F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AC-4615-A2A4-69CBBF362F9F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AC-4615-A2A4-69CBBF362F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AC-4615-A2A4-69CBBF362F9F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AC-4615-A2A4-69CBBF362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AC-4615-A2A4-69CBBF362F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12">
                  <c:v>12943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AC-4615-A2A4-69CBBF36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C-4615-A2A4-69CBBF362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AC-4615-A2A4-69CBBF362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C-4615-A2A4-69CBBF362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C-4615-A2A4-69CBBF362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C-4615-A2A4-69CBBF362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AC-4615-A2A4-69CBBF362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AC-4615-A2A4-69CBBF362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AC-4615-A2A4-69CBBF362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AC-4615-A2A4-69CBBF362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AC-4615-A2A4-69CBBF362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AC-4615-A2A4-69CBBF362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AC-4615-A2A4-69CBBF362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AC-4615-A2A4-69CBBF362F9F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12">
                  <c:v>7.7078791653690804E-3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AC-4615-A2A4-69CBBF362F9F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12">
                  <c:v>0.27241447109712946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AC-4615-A2A4-69CBBF36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TF'!$C$545:$D$545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E-4982-9459-E84D2C182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TF'!$C$547:$C$559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E-4982-9459-E84D2C182D3E}"/>
            </c:ext>
          </c:extLst>
        </c:ser>
        <c:ser>
          <c:idx val="5"/>
          <c:order val="1"/>
          <c:tx>
            <c:strRef>
              <c:f>'Viajeros entr evol mensu TF'!$G$545:$H$545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1E-4982-9459-E84D2C182D3E}"/>
              </c:ext>
            </c:extLst>
          </c:dPt>
          <c:val>
            <c:numRef>
              <c:f>'Viajeros entr evol mensu TF'!$G$547:$G$559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E-4982-9459-E84D2C182D3E}"/>
            </c:ext>
          </c:extLst>
        </c:ser>
        <c:ser>
          <c:idx val="0"/>
          <c:order val="2"/>
          <c:tx>
            <c:strRef>
              <c:f>'Viajeros entr evol mensu TF'!$I$545:$J$545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1E-4982-9459-E84D2C182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TF'!$I$547:$I$559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1E-4982-9459-E84D2C182D3E}"/>
            </c:ext>
          </c:extLst>
        </c:ser>
        <c:ser>
          <c:idx val="1"/>
          <c:order val="3"/>
          <c:tx>
            <c:strRef>
              <c:f>'Viajeros entr evol mensu TF'!$K$545:$L$545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1E-4982-9459-E84D2C182D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1E-4982-9459-E84D2C182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TF'!$K$547:$K$559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12">
                  <c:v>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1E-4982-9459-E84D2C18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1E-4982-9459-E84D2C182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1E-4982-9459-E84D2C182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E-4982-9459-E84D2C182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1E-4982-9459-E84D2C182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1E-4982-9459-E84D2C182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1E-4982-9459-E84D2C182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1E-4982-9459-E84D2C182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1E-4982-9459-E84D2C182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1E-4982-9459-E84D2C182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1E-4982-9459-E84D2C182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1E-4982-9459-E84D2C182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1E-4982-9459-E84D2C182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1E-4982-9459-E84D2C182D3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TF'!$L$547:$L$559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12">
                  <c:v>-4.8571428571428599E-2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1E-4982-9459-E84D2C182D3E}"/>
            </c:ext>
          </c:extLst>
        </c:ser>
        <c:ser>
          <c:idx val="4"/>
          <c:order val="5"/>
          <c:tx>
            <c:strRef>
              <c:f>'Viajeros entr evol mensu TF'!$M$546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TF'!$M$547:$M$559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12">
                  <c:v>1.0555555555555554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1E-4982-9459-E84D2C18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B-4AC9-9E36-3DA046CC3F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B-4AC9-9E36-3DA046CC3F81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BB-4AC9-9E36-3DA046CC3F81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BB-4AC9-9E36-3DA046CC3F81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BB-4AC9-9E36-3DA046CC3F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BB-4AC9-9E36-3DA046CC3F81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BB-4AC9-9E36-3DA046CC3F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BB-4AC9-9E36-3DA046CC3F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12">
                  <c:v>90436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BB-4AC9-9E36-3DA046CC3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B-4AC9-9E36-3DA046CC3F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B-4AC9-9E36-3DA046CC3F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B-4AC9-9E36-3DA046CC3F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B-4AC9-9E36-3DA046CC3F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B-4AC9-9E36-3DA046CC3F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B-4AC9-9E36-3DA046CC3F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B-4AC9-9E36-3DA046CC3F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B-4AC9-9E36-3DA046CC3F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B-4AC9-9E36-3DA046CC3F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B-4AC9-9E36-3DA046CC3F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B-4AC9-9E36-3DA046CC3F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B-4AC9-9E36-3DA046CC3F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B-4AC9-9E36-3DA046CC3F81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12">
                  <c:v>0.25469630122922382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BB-4AC9-9E36-3DA046CC3F81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12">
                  <c:v>-0.13713516968962591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BB-4AC9-9E36-3DA046CC3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7-4D1E-8119-B10AF516A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7-4D1E-8119-B10AF516A09F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7-4D1E-8119-B10AF516A09F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7-4D1E-8119-B10AF516A09F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7-4D1E-8119-B10AF516A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7-4D1E-8119-B10AF516A09F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A7-4D1E-8119-B10AF516A0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A7-4D1E-8119-B10AF516A0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12">
                  <c:v>44062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A7-4D1E-8119-B10AF516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A7-4D1E-8119-B10AF516A0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A7-4D1E-8119-B10AF516A0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A7-4D1E-8119-B10AF516A0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A7-4D1E-8119-B10AF516A0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A7-4D1E-8119-B10AF516A0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A7-4D1E-8119-B10AF516A0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A7-4D1E-8119-B10AF516A0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A7-4D1E-8119-B10AF516A0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A7-4D1E-8119-B10AF516A0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A7-4D1E-8119-B10AF516A0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A7-4D1E-8119-B10AF516A0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A7-4D1E-8119-B10AF516A0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A7-4D1E-8119-B10AF516A09F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12">
                  <c:v>0.37926500970387522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A7-4D1E-8119-B10AF516A09F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12">
                  <c:v>-0.1697850130951708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A7-4D1E-8119-B10AF516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1-4B5B-B3CC-ABF8CB51E6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B5B-B3CC-ABF8CB51E689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1-4B5B-B3CC-ABF8CB51E689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1-4B5B-B3CC-ABF8CB51E689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1-4B5B-B3CC-ABF8CB51E6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1-4B5B-B3CC-ABF8CB51E689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01-4B5B-B3CC-ABF8CB51E6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01-4B5B-B3CC-ABF8CB51E6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12">
                  <c:v>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01-4B5B-B3CC-ABF8CB51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1-4B5B-B3CC-ABF8CB51E6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01-4B5B-B3CC-ABF8CB51E6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01-4B5B-B3CC-ABF8CB51E6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01-4B5B-B3CC-ABF8CB51E6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01-4B5B-B3CC-ABF8CB51E6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01-4B5B-B3CC-ABF8CB51E6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01-4B5B-B3CC-ABF8CB51E6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01-4B5B-B3CC-ABF8CB51E6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01-4B5B-B3CC-ABF8CB51E6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01-4B5B-B3CC-ABF8CB51E6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01-4B5B-B3CC-ABF8CB51E6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01-4B5B-B3CC-ABF8CB51E6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01-4B5B-B3CC-ABF8CB51E689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12">
                  <c:v>0.18238552696164367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01-4B5B-B3CC-ABF8CB51E689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12">
                  <c:v>-0.27587391565747654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01-4B5B-B3CC-ABF8CB51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1-4B80-B2CA-F1EABCB9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1-4B80-B2CA-F1EABCB9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5-40AE-AE19-C8ABEA562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5-40AE-AE19-C8ABEA562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D-4D1E-9F4A-A81FB66A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D-4D1E-9F4A-A81FB66A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D-4943-B2E9-ED8BAFA6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D-4943-B2E9-ED8BAFA6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E-454A-9C85-A650EA4A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E-454A-9C85-A650EA4A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A-450C-A170-09C11D51BA3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A-450C-A170-09C11D51BA34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A-450C-A170-09C11D51BA34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A-450C-A170-09C11D51BA34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A-450C-A170-09C11D51BA3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A-450C-A170-09C11D51BA34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AA-450C-A170-09C11D51BA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AA-450C-A170-09C11D51BA3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12">
                  <c:v>571305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A-450C-A170-09C11D51B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AA-450C-A170-09C11D51BA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AA-450C-A170-09C11D51BA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AA-450C-A170-09C11D51BA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AA-450C-A170-09C11D51BA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AA-450C-A170-09C11D51BA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AA-450C-A170-09C11D51BA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AA-450C-A170-09C11D51BA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A-450C-A170-09C11D51BA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A-450C-A170-09C11D51BA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A-450C-A170-09C11D51BA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A-450C-A170-09C11D51BA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A-450C-A170-09C11D51BA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A-450C-A170-09C11D51BA34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12">
                  <c:v>0.28536234166535435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AA-450C-A170-09C11D51BA34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12">
                  <c:v>-4.7003834971133474E-2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AA-450C-A170-09C11D51B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6-43EA-95C0-64302F831C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6-43EA-95C0-64302F831C0B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6-43EA-95C0-64302F831C0B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6-43EA-95C0-64302F831C0B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6-43EA-95C0-64302F831C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6-43EA-95C0-64302F831C0B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26-43EA-95C0-64302F831C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26-43EA-95C0-64302F831C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12">
                  <c:v>11291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26-43EA-95C0-64302F83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6-43EA-95C0-64302F831C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6-43EA-95C0-64302F831C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6-43EA-95C0-64302F831C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6-43EA-95C0-64302F831C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6-43EA-95C0-64302F831C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6-43EA-95C0-64302F831C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6-43EA-95C0-64302F831C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6-43EA-95C0-64302F831C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6-43EA-95C0-64302F831C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6-43EA-95C0-64302F831C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26-43EA-95C0-64302F831C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26-43EA-95C0-64302F831C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26-43EA-95C0-64302F831C0B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12">
                  <c:v>0.45390162245686327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26-43EA-95C0-64302F831C0B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12">
                  <c:v>0.78598544764315093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26-43EA-95C0-64302F83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B4-4765-9B28-293D22CCA9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TF'!$C$570:$C$582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4-4765-9B28-293D22CCA91E}"/>
            </c:ext>
          </c:extLst>
        </c:ser>
        <c:ser>
          <c:idx val="5"/>
          <c:order val="1"/>
          <c:tx>
            <c:strRef>
              <c:f>'Viajeros entr evol mensu TF'!$G$568:$H$568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B4-4765-9B28-293D22CCA91E}"/>
              </c:ext>
            </c:extLst>
          </c:dPt>
          <c:val>
            <c:numRef>
              <c:f>'Viajeros entr evol mensu TF'!$G$570:$G$582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4-4765-9B28-293D22CCA91E}"/>
            </c:ext>
          </c:extLst>
        </c:ser>
        <c:ser>
          <c:idx val="0"/>
          <c:order val="2"/>
          <c:tx>
            <c:strRef>
              <c:f>'Viajeros entr evol mensu TF'!$I$568:$J$568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B4-4765-9B28-293D22CCA9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TF'!$I$570:$I$582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4-4765-9B28-293D22CCA91E}"/>
            </c:ext>
          </c:extLst>
        </c:ser>
        <c:ser>
          <c:idx val="1"/>
          <c:order val="3"/>
          <c:tx>
            <c:strRef>
              <c:f>'Viajeros entr evol mensu TF'!$K$568:$L$568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B4-4765-9B28-293D22CCA9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B4-4765-9B28-293D22CCA9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TF'!$K$570:$K$582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12">
                  <c:v>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B4-4765-9B28-293D22CCA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B4-4765-9B28-293D22CCA9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4-4765-9B28-293D22CCA9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4-4765-9B28-293D22CCA9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4-4765-9B28-293D22CCA9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4-4765-9B28-293D22CCA9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4-4765-9B28-293D22CCA9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4-4765-9B28-293D22CCA9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4-4765-9B28-293D22CCA9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4-4765-9B28-293D22CCA9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4-4765-9B28-293D22CCA9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4-4765-9B28-293D22CCA9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4-4765-9B28-293D22CCA9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4-4765-9B28-293D22CCA91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TF'!$L$570:$L$582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12">
                  <c:v>0.19887575111455713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B4-4765-9B28-293D22CCA91E}"/>
            </c:ext>
          </c:extLst>
        </c:ser>
        <c:ser>
          <c:idx val="4"/>
          <c:order val="5"/>
          <c:tx>
            <c:strRef>
              <c:f>'Viajeros entr evol mensu TF'!$M$569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TF'!$M$570:$M$582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12">
                  <c:v>2.1300607287449393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B4-4765-9B28-293D22CCA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31-416F-958B-7B91BB0ED4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1-416F-958B-7B91BB0ED491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1-416F-958B-7B91BB0ED491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1-416F-958B-7B91BB0ED491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31-416F-958B-7B91BB0ED4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1-416F-958B-7B91BB0ED491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31-416F-958B-7B91BB0ED4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31-416F-958B-7B91BB0ED4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12">
                  <c:v>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31-416F-958B-7B91BB0E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1-416F-958B-7B91BB0ED4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31-416F-958B-7B91BB0ED4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31-416F-958B-7B91BB0ED4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31-416F-958B-7B91BB0ED4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31-416F-958B-7B91BB0ED4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31-416F-958B-7B91BB0ED4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31-416F-958B-7B91BB0ED4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31-416F-958B-7B91BB0ED4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31-416F-958B-7B91BB0ED4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31-416F-958B-7B91BB0ED4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31-416F-958B-7B91BB0ED4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31-416F-958B-7B91BB0ED4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31-416F-958B-7B91BB0ED491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12">
                  <c:v>0.81800262812089364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31-416F-958B-7B91BB0ED491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12">
                  <c:v>0.16997885835095139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31-416F-958B-7B91BB0E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5-4A3C-AA53-BE89DCD3E7C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5-4A3C-AA53-BE89DCD3E7C8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5-4A3C-AA53-BE89DCD3E7C8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5-4A3C-AA53-BE89DCD3E7C8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5-4A3C-AA53-BE89DCD3E7C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75-4A3C-AA53-BE89DCD3E7C8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75-4A3C-AA53-BE89DCD3E7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75-4A3C-AA53-BE89DCD3E7C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12">
                  <c:v>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75-4A3C-AA53-BE89DCD3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75-4A3C-AA53-BE89DCD3E7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75-4A3C-AA53-BE89DCD3E7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5-4A3C-AA53-BE89DCD3E7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5-4A3C-AA53-BE89DCD3E7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5-4A3C-AA53-BE89DCD3E7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5-4A3C-AA53-BE89DCD3E7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5-4A3C-AA53-BE89DCD3E7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5-4A3C-AA53-BE89DCD3E7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5-4A3C-AA53-BE89DCD3E7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5-4A3C-AA53-BE89DCD3E7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5-4A3C-AA53-BE89DCD3E7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75-4A3C-AA53-BE89DCD3E7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75-4A3C-AA53-BE89DCD3E7C8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12">
                  <c:v>0.22048780487804875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75-4A3C-AA53-BE89DCD3E7C8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12">
                  <c:v>0.72314049586776852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75-4A3C-AA53-BE89DCD3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E-4AA9-B879-D35FC045C41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E-4AA9-B879-D35FC045C413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E-4AA9-B879-D35FC045C413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E-4AA9-B879-D35FC045C413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E-4AA9-B879-D35FC045C41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3E-4AA9-B879-D35FC045C413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3E-4AA9-B879-D35FC045C4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3E-4AA9-B879-D35FC045C41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12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3E-4AA9-B879-D35FC045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E-4AA9-B879-D35FC045C4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E-4AA9-B879-D35FC045C4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E-4AA9-B879-D35FC045C4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E-4AA9-B879-D35FC045C4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E-4AA9-B879-D35FC045C4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E-4AA9-B879-D35FC045C4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E-4AA9-B879-D35FC045C4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E-4AA9-B879-D35FC045C4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E-4AA9-B879-D35FC045C4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E-4AA9-B879-D35FC045C4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3E-4AA9-B879-D35FC045C4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3E-4AA9-B879-D35FC045C4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3E-4AA9-B879-D35FC045C413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12">
                  <c:v>0.66362599771949826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3E-4AA9-B879-D35FC045C413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12">
                  <c:v>1.1614814814814816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3E-4AA9-B879-D35FC045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E-4D20-A90F-D9EAA49931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E-4D20-A90F-D9EAA4993129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E-4D20-A90F-D9EAA4993129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E-4D20-A90F-D9EAA4993129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E-4D20-A90F-D9EAA49931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E-4D20-A90F-D9EAA4993129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BE-4D20-A90F-D9EAA49931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BE-4D20-A90F-D9EAA49931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12">
                  <c:v>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BE-4D20-A90F-D9EAA499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BE-4D20-A90F-D9EAA49931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BE-4D20-A90F-D9EAA49931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BE-4D20-A90F-D9EAA49931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BE-4D20-A90F-D9EAA49931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E-4D20-A90F-D9EAA49931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E-4D20-A90F-D9EAA49931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E-4D20-A90F-D9EAA49931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E-4D20-A90F-D9EAA49931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E-4D20-A90F-D9EAA49931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E-4D20-A90F-D9EAA49931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E-4D20-A90F-D9EAA49931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E-4D20-A90F-D9EAA49931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E-4D20-A90F-D9EAA499312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12">
                  <c:v>0.31470923603192702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BE-4D20-A90F-D9EAA4993129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12">
                  <c:v>0.4993498049414824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BE-4D20-A90F-D9EAA499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C-47C6-931F-494B9849BF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C-47C6-931F-494B9849BFE0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C-47C6-931F-494B9849BFE0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C-47C6-931F-494B9849BFE0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C-47C6-931F-494B9849BF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DC-47C6-931F-494B9849BFE0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DC-47C6-931F-494B9849BF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DC-47C6-931F-494B9849BF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12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DC-47C6-931F-494B9849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C-47C6-931F-494B9849BF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C-47C6-931F-494B9849BF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C-47C6-931F-494B9849BF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C-47C6-931F-494B9849BF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C-47C6-931F-494B9849BF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C-47C6-931F-494B9849BF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C-47C6-931F-494B9849BF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C-47C6-931F-494B9849BF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C-47C6-931F-494B9849BF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C-47C6-931F-494B9849BF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C-47C6-931F-494B9849BF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C-47C6-931F-494B9849BF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C-47C6-931F-494B9849BFE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12">
                  <c:v>2.8846153846153744E-2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DC-47C6-931F-494B9849BFE0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12">
                  <c:v>-0.50193948797517463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C-47C6-931F-494B9849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6D-4753-8E4F-43D94BA09E5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D-4753-8E4F-43D94BA09E50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6D-4753-8E4F-43D94BA09E50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D-4753-8E4F-43D94BA09E50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6D-4753-8E4F-43D94BA09E5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D-4753-8E4F-43D94BA09E50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6D-4753-8E4F-43D94BA09E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6D-4753-8E4F-43D94BA09E5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12">
                  <c:v>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6D-4753-8E4F-43D94BA0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D-4753-8E4F-43D94BA09E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D-4753-8E4F-43D94BA09E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D-4753-8E4F-43D94BA09E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D-4753-8E4F-43D94BA09E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D-4753-8E4F-43D94BA09E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D-4753-8E4F-43D94BA09E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D-4753-8E4F-43D94BA09E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D-4753-8E4F-43D94BA09E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D-4753-8E4F-43D94BA09E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D-4753-8E4F-43D94BA09E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D-4753-8E4F-43D94BA09E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D-4753-8E4F-43D94BA09E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D-4753-8E4F-43D94BA09E5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12">
                  <c:v>0.24360699865410496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6D-4753-8E4F-43D94BA09E50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12">
                  <c:v>0.7941747572815534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6D-4753-8E4F-43D94BA0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6-40A1-B85E-D1B27EB7233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6-40A1-B85E-D1B27EB72338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6-40A1-B85E-D1B27EB72338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6-40A1-B85E-D1B27EB72338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6-40A1-B85E-D1B27EB7233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6-40A1-B85E-D1B27EB72338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36-40A1-B85E-D1B27EB723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36-40A1-B85E-D1B27EB7233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36-40A1-B85E-D1B27EB7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6-40A1-B85E-D1B27EB723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6-40A1-B85E-D1B27EB723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6-40A1-B85E-D1B27EB723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6-40A1-B85E-D1B27EB723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6-40A1-B85E-D1B27EB723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6-40A1-B85E-D1B27EB723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6-40A1-B85E-D1B27EB723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6-40A1-B85E-D1B27EB723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6-40A1-B85E-D1B27EB723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6-40A1-B85E-D1B27EB723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36-40A1-B85E-D1B27EB723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36-40A1-B85E-D1B27EB723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36-40A1-B85E-D1B27EB72338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12">
                  <c:v>0.30509691313711418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36-40A1-B85E-D1B27EB72338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12">
                  <c:v>1.4634146341463414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36-40A1-B85E-D1B27EB7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A-46A0-9475-8DBAD712387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A-46A0-9475-8DBAD712387F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3A-46A0-9475-8DBAD712387F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3A-46A0-9475-8DBAD712387F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3A-46A0-9475-8DBAD712387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3A-46A0-9475-8DBAD712387F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3A-46A0-9475-8DBAD71238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3A-46A0-9475-8DBAD712387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12">
                  <c:v>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3A-46A0-9475-8DBAD7123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3A-46A0-9475-8DBAD71238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3A-46A0-9475-8DBAD71238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A-46A0-9475-8DBAD71238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A-46A0-9475-8DBAD71238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A-46A0-9475-8DBAD71238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A-46A0-9475-8DBAD71238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3A-46A0-9475-8DBAD71238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3A-46A0-9475-8DBAD71238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3A-46A0-9475-8DBAD71238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3A-46A0-9475-8DBAD71238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3A-46A0-9475-8DBAD71238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3A-46A0-9475-8DBAD71238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3A-46A0-9475-8DBAD712387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12">
                  <c:v>0.6964056482670089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3A-46A0-9475-8DBAD712387F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12">
                  <c:v>0.28738431563565503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3A-46A0-9475-8DBAD7123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8-4A67-8E26-1F97A801F52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8-4A67-8E26-1F97A801F523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8-4A67-8E26-1F97A801F523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8-4A67-8E26-1F97A801F523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8-4A67-8E26-1F97A801F52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8-4A67-8E26-1F97A801F523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F8-4A67-8E26-1F97A801F5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F8-4A67-8E26-1F97A801F52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12">
                  <c:v>197929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F8-4A67-8E26-1F97A801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8-4A67-8E26-1F97A801F5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F8-4A67-8E26-1F97A801F5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8-4A67-8E26-1F97A801F5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8-4A67-8E26-1F97A801F5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8-4A67-8E26-1F97A801F5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8-4A67-8E26-1F97A801F5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8-4A67-8E26-1F97A801F5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8-4A67-8E26-1F97A801F5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8-4A67-8E26-1F97A801F5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8-4A67-8E26-1F97A801F5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8-4A67-8E26-1F97A801F5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8-4A67-8E26-1F97A801F5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8-4A67-8E26-1F97A801F523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12">
                  <c:v>0.44079344858962699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F8-4A67-8E26-1F97A801F523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12">
                  <c:v>-3.4991662847503213E-2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F8-4A67-8E26-1F97A801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2F-472F-9D70-CE08134446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F-472F-9D70-CE0813444606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2F-472F-9D70-CE0813444606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2F-472F-9D70-CE0813444606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2F-472F-9D70-CE08134446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2F-472F-9D70-CE0813444606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2F-472F-9D70-CE0813444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2F-472F-9D70-CE08134446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12">
                  <c:v>73708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2F-472F-9D70-CE081344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F-472F-9D70-CE0813444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F-472F-9D70-CE0813444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F-472F-9D70-CE0813444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F-472F-9D70-CE0813444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F-472F-9D70-CE0813444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F-472F-9D70-CE0813444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F-472F-9D70-CE0813444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2F-472F-9D70-CE0813444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2F-472F-9D70-CE0813444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2F-472F-9D70-CE0813444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2F-472F-9D70-CE0813444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2F-472F-9D70-CE0813444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2F-472F-9D70-CE0813444606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12">
                  <c:v>-2.055677363630326E-2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2F-472F-9D70-CE0813444606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12">
                  <c:v>8.1857010758685567E-2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2F-472F-9D70-CE081344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TF'!$C$591:$D$591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2-4AE6-B432-944A829C02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TF'!$C$593:$C$605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2-4AE6-B432-944A829C025C}"/>
            </c:ext>
          </c:extLst>
        </c:ser>
        <c:ser>
          <c:idx val="5"/>
          <c:order val="1"/>
          <c:tx>
            <c:strRef>
              <c:f>'Viajeros entr evol mensu TF'!$G$591:$H$591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2-4AE6-B432-944A829C025C}"/>
              </c:ext>
            </c:extLst>
          </c:dPt>
          <c:val>
            <c:numRef>
              <c:f>'Viajeros entr evol mensu TF'!$G$593:$G$605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2-4AE6-B432-944A829C025C}"/>
            </c:ext>
          </c:extLst>
        </c:ser>
        <c:ser>
          <c:idx val="0"/>
          <c:order val="2"/>
          <c:tx>
            <c:strRef>
              <c:f>'Viajeros entr evol mensu TF'!$I$591:$J$591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2-4AE6-B432-944A829C02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TF'!$I$593:$I$605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72-4AE6-B432-944A829C025C}"/>
            </c:ext>
          </c:extLst>
        </c:ser>
        <c:ser>
          <c:idx val="1"/>
          <c:order val="3"/>
          <c:tx>
            <c:strRef>
              <c:f>'Viajeros entr evol mensu TF'!$K$591:$L$591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72-4AE6-B432-944A829C02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72-4AE6-B432-944A829C02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TF'!$K$593:$K$605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12">
                  <c:v>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72-4AE6-B432-944A829C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TF'!$L$592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72-4AE6-B432-944A829C02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72-4AE6-B432-944A829C02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72-4AE6-B432-944A829C02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72-4AE6-B432-944A829C02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2-4AE6-B432-944A829C02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2-4AE6-B432-944A829C02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2-4AE6-B432-944A829C02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2-4AE6-B432-944A829C02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2-4AE6-B432-944A829C02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2-4AE6-B432-944A829C02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72-4AE6-B432-944A829C02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72-4AE6-B432-944A829C02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72-4AE6-B432-944A829C025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TF'!$L$593:$L$605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12">
                  <c:v>0.32939572921399374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72-4AE6-B432-944A829C025C}"/>
            </c:ext>
          </c:extLst>
        </c:ser>
        <c:ser>
          <c:idx val="4"/>
          <c:order val="5"/>
          <c:tx>
            <c:strRef>
              <c:f>'Viajeros entr evol mensu TF'!$M$592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TF'!$M$593:$M$605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12">
                  <c:v>0.89630589760207391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72-4AE6-B432-944A829C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7D-443B-86CE-52786DD6729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D-443B-86CE-52786DD67294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7D-443B-86CE-52786DD67294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7D-443B-86CE-52786DD67294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7D-443B-86CE-52786DD6729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7D-443B-86CE-52786DD67294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7D-443B-86CE-52786DD672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7D-443B-86CE-52786DD6729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12">
                  <c:v>39743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7D-443B-86CE-52786DD6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7D-443B-86CE-52786DD672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7D-443B-86CE-52786DD672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7D-443B-86CE-52786DD672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7D-443B-86CE-52786DD672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D-443B-86CE-52786DD672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D-443B-86CE-52786DD672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D-443B-86CE-52786DD672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D-443B-86CE-52786DD672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D-443B-86CE-52786DD672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D-443B-86CE-52786DD672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7D-443B-86CE-52786DD672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7D-443B-86CE-52786DD672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D-443B-86CE-52786DD67294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12">
                  <c:v>0.10228817085009023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7D-443B-86CE-52786DD67294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12">
                  <c:v>0.15350902652812448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7D-443B-86CE-52786DD6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07-443B-BCE6-528B46C287F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7-443B-BCE6-528B46C287F1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7-443B-BCE6-528B46C287F1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7-443B-BCE6-528B46C287F1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7-443B-BCE6-528B46C287F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7-443B-BCE6-528B46C287F1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07-443B-BCE6-528B46C287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07-443B-BCE6-528B46C287F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12">
                  <c:v>33965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07-443B-BCE6-528B46C28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07-443B-BCE6-528B46C287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07-443B-BCE6-528B46C287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07-443B-BCE6-528B46C287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07-443B-BCE6-528B46C287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07-443B-BCE6-528B46C287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07-443B-BCE6-528B46C287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07-443B-BCE6-528B46C287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07-443B-BCE6-528B46C287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07-443B-BCE6-528B46C287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07-443B-BCE6-528B46C287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07-443B-BCE6-528B46C287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07-443B-BCE6-528B46C287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07-443B-BCE6-528B46C287F1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12">
                  <c:v>-0.13354591836734697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07-443B-BCE6-528B46C287F1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12">
                  <c:v>8.5518306262435395E-3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07-443B-BCE6-528B46C28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A-47C7-AB66-D3466F59B6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A-47C7-AB66-D3466F59B6D7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4A-47C7-AB66-D3466F59B6D7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4A-47C7-AB66-D3466F59B6D7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A-47C7-AB66-D3466F59B6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A-47C7-AB66-D3466F59B6D7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4A-47C7-AB66-D3466F59B6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4A-47C7-AB66-D3466F59B6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12">
                  <c:v>497597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4A-47C7-AB66-D3466F59B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A-47C7-AB66-D3466F59B6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A-47C7-AB66-D3466F59B6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A-47C7-AB66-D3466F59B6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A-47C7-AB66-D3466F59B6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A-47C7-AB66-D3466F59B6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A-47C7-AB66-D3466F59B6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A-47C7-AB66-D3466F59B6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A-47C7-AB66-D3466F59B6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A-47C7-AB66-D3466F59B6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4A-47C7-AB66-D3466F59B6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4A-47C7-AB66-D3466F59B6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4A-47C7-AB66-D3466F59B6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4A-47C7-AB66-D3466F59B6D7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12">
                  <c:v>0.34771610037512013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4A-47C7-AB66-D3466F59B6D7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12">
                  <c:v>-6.3526626417139687E-2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4A-47C7-AB66-D3466F59B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7-4EC4-BFCC-F68EBE37ED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7-4EC4-BFCC-F68EBE37EDE7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7-4EC4-BFCC-F68EBE37EDE7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7-4EC4-BFCC-F68EBE37EDE7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7-4EC4-BFCC-F68EBE37ED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7-4EC4-BFCC-F68EBE37EDE7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F7-4EC4-BFCC-F68EBE37E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F7-4EC4-BFCC-F68EBE37EDE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12">
                  <c:v>90331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F7-4EC4-BFCC-F68EBE37E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7-4EC4-BFCC-F68EBE37E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7-4EC4-BFCC-F68EBE37E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7-4EC4-BFCC-F68EBE37E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7-4EC4-BFCC-F68EBE37E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7-4EC4-BFCC-F68EBE37E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7-4EC4-BFCC-F68EBE37E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7-4EC4-BFCC-F68EBE37E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7-4EC4-BFCC-F68EBE37E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7-4EC4-BFCC-F68EBE37E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7-4EC4-BFCC-F68EBE37E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7-4EC4-BFCC-F68EBE37E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7-4EC4-BFCC-F68EBE37E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7-4EC4-BFCC-F68EBE37EDE7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12">
                  <c:v>0.53485803612390193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F7-4EC4-BFCC-F68EBE37EDE7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12">
                  <c:v>0.15415378325198681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F7-4EC4-BFCC-F68EBE37E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0-4917-95F7-D8AE3045B7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0-4917-95F7-D8AE3045B783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0-4917-95F7-D8AE3045B783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0-4917-95F7-D8AE3045B783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0-4917-95F7-D8AE3045B7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0-4917-95F7-D8AE3045B783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70-4917-95F7-D8AE3045B7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70-4917-95F7-D8AE3045B7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12">
                  <c:v>85362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70-4917-95F7-D8AE3045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0-4917-95F7-D8AE3045B7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0-4917-95F7-D8AE3045B7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0-4917-95F7-D8AE3045B7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0-4917-95F7-D8AE3045B7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0-4917-95F7-D8AE3045B7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0-4917-95F7-D8AE3045B7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0-4917-95F7-D8AE3045B7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0-4917-95F7-D8AE3045B7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0-4917-95F7-D8AE3045B7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0-4917-95F7-D8AE3045B7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70-4917-95F7-D8AE3045B7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70-4917-95F7-D8AE3045B7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70-4917-95F7-D8AE3045B783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12">
                  <c:v>0.39713247569478538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70-4917-95F7-D8AE3045B783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12">
                  <c:v>-0.10836049135121584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70-4917-95F7-D8AE3045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1-4315-96B4-5FACC97D390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1-4315-96B4-5FACC97D390F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1-4315-96B4-5FACC97D390F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1-4315-96B4-5FACC97D390F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1-4315-96B4-5FACC97D390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1-4315-96B4-5FACC97D390F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61-4315-96B4-5FACC97D39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61-4315-96B4-5FACC97D390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12">
                  <c:v>16589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61-4315-96B4-5FACC97D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1-4315-96B4-5FACC97D39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1-4315-96B4-5FACC97D39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1-4315-96B4-5FACC97D39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1-4315-96B4-5FACC97D39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1-4315-96B4-5FACC97D39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1-4315-96B4-5FACC97D39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1-4315-96B4-5FACC97D39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1-4315-96B4-5FACC97D39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1-4315-96B4-5FACC97D39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1-4315-96B4-5FACC97D39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61-4315-96B4-5FACC97D39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61-4315-96B4-5FACC97D39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61-4315-96B4-5FACC97D390F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12">
                  <c:v>0.52795431518835767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61-4315-96B4-5FACC97D390F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12">
                  <c:v>0.54820345310312635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61-4315-96B4-5FACC97D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1-4305-8316-9E46E8EC8EF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1-4305-8316-9E46E8EC8EFD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1-4305-8316-9E46E8EC8EFD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1-4305-8316-9E46E8EC8EFD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1-4305-8316-9E46E8EC8EF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1-4305-8316-9E46E8EC8EFD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11-4305-8316-9E46E8EC8E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11-4305-8316-9E46E8EC8EF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12">
                  <c:v>11180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1-4305-8316-9E46E8EC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1-4305-8316-9E46E8EC8E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1-4305-8316-9E46E8EC8E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1-4305-8316-9E46E8EC8E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1-4305-8316-9E46E8EC8E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1-4305-8316-9E46E8EC8E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1-4305-8316-9E46E8EC8E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1-4305-8316-9E46E8EC8E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1-4305-8316-9E46E8EC8E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1-4305-8316-9E46E8EC8E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1-4305-8316-9E46E8EC8E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1-4305-8316-9E46E8EC8E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1-4305-8316-9E46E8EC8E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1-4305-8316-9E46E8EC8EFD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12">
                  <c:v>-4.4934221766615434E-2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11-4305-8316-9E46E8EC8EFD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12">
                  <c:v>0.13710333604556557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11-4305-8316-9E46E8EC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E-43DC-9721-2B4A664FE54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E-43DC-9721-2B4A664FE545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E-43DC-9721-2B4A664FE545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E-43DC-9721-2B4A664FE545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E-43DC-9721-2B4A664FE54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FE-43DC-9721-2B4A664FE545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FE-43DC-9721-2B4A664FE5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FE-43DC-9721-2B4A664FE54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12">
                  <c:v>34069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FE-43DC-9721-2B4A664F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E-43DC-9721-2B4A664FE5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E-43DC-9721-2B4A664FE5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E-43DC-9721-2B4A664FE5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E-43DC-9721-2B4A664FE5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E-43DC-9721-2B4A664FE5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E-43DC-9721-2B4A664FE5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E-43DC-9721-2B4A664FE5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E-43DC-9721-2B4A664FE5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E-43DC-9721-2B4A664FE5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E-43DC-9721-2B4A664FE5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E-43DC-9721-2B4A664FE5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E-43DC-9721-2B4A664FE5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E-43DC-9721-2B4A664FE545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12">
                  <c:v>-1.3207820419985472E-2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FE-43DC-9721-2B4A664FE545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12">
                  <c:v>0.19859977483816493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FE-43DC-9721-2B4A664F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7-4A25-A6E0-2AF0CD66A0A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7-4A25-A6E0-2AF0CD66A0AD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27-4A25-A6E0-2AF0CD66A0AD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7-4A25-A6E0-2AF0CD66A0AD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27-4A25-A6E0-2AF0CD66A0A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27-4A25-A6E0-2AF0CD66A0AD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27-4A25-A6E0-2AF0CD66A0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27-4A25-A6E0-2AF0CD66A0A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1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27-4A25-A6E0-2AF0CD66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27-4A25-A6E0-2AF0CD66A0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27-4A25-A6E0-2AF0CD66A0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27-4A25-A6E0-2AF0CD66A0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27-4A25-A6E0-2AF0CD66A0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27-4A25-A6E0-2AF0CD66A0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27-4A25-A6E0-2AF0CD66A0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27-4A25-A6E0-2AF0CD66A0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27-4A25-A6E0-2AF0CD66A0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27-4A25-A6E0-2AF0CD66A0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27-4A25-A6E0-2AF0CD66A0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27-4A25-A6E0-2AF0CD66A0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27-4A25-A6E0-2AF0CD66A0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27-4A25-A6E0-2AF0CD66A0AD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12">
                  <c:v>0.41731112433075546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27-4A25-A6E0-2AF0CD66A0AD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12">
                  <c:v>0.15105886142201475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27-4A25-A6E0-2AF0CD66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3-4C7F-9D73-B739C53723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3-4C7F-9D73-B739C537239E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03-4C7F-9D73-B739C537239E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3-4C7F-9D73-B739C537239E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3-4C7F-9D73-B739C53723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3-4C7F-9D73-B739C537239E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03-4C7F-9D73-B739C53723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03-4C7F-9D73-B739C53723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12">
                  <c:v>13983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03-4C7F-9D73-B739C537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3-4C7F-9D73-B739C53723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3-4C7F-9D73-B739C53723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3-4C7F-9D73-B739C53723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3-4C7F-9D73-B739C53723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3-4C7F-9D73-B739C53723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3-4C7F-9D73-B739C53723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3-4C7F-9D73-B739C53723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3-4C7F-9D73-B739C53723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3-4C7F-9D73-B739C53723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3-4C7F-9D73-B739C53723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3-4C7F-9D73-B739C53723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3-4C7F-9D73-B739C53723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3-4C7F-9D73-B739C537239E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12">
                  <c:v>0.62687609075043627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03-4C7F-9D73-B739C537239E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12">
                  <c:v>0.76888045540796957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03-4C7F-9D73-B739C537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TF'!$C$614:$D$614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13-4241-884F-4E29B11B99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TF'!$C$616:$C$628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3-4241-884F-4E29B11B9965}"/>
            </c:ext>
          </c:extLst>
        </c:ser>
        <c:ser>
          <c:idx val="5"/>
          <c:order val="1"/>
          <c:tx>
            <c:strRef>
              <c:f>'Viajeros entr evol mensu TF'!$G$614:$H$614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13-4241-884F-4E29B11B9965}"/>
              </c:ext>
            </c:extLst>
          </c:dPt>
          <c:val>
            <c:numRef>
              <c:f>'Viajeros entr evol mensu TF'!$G$616:$G$628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13-4241-884F-4E29B11B9965}"/>
            </c:ext>
          </c:extLst>
        </c:ser>
        <c:ser>
          <c:idx val="0"/>
          <c:order val="2"/>
          <c:tx>
            <c:strRef>
              <c:f>'Viajeros entr evol mensu TF'!$I$614:$J$614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13-4241-884F-4E29B11B99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TF'!$I$616:$I$628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3-4241-884F-4E29B11B9965}"/>
            </c:ext>
          </c:extLst>
        </c:ser>
        <c:ser>
          <c:idx val="1"/>
          <c:order val="3"/>
          <c:tx>
            <c:strRef>
              <c:f>'Viajeros entr evol mensu TF'!$K$614:$L$614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13-4241-884F-4E29B11B99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13-4241-884F-4E29B11B99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TF'!$K$616:$K$628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12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13-4241-884F-4E29B11B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3-4241-884F-4E29B11B99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3-4241-884F-4E29B11B99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3-4241-884F-4E29B11B99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13-4241-884F-4E29B11B99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13-4241-884F-4E29B11B99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13-4241-884F-4E29B11B99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13-4241-884F-4E29B11B99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13-4241-884F-4E29B11B99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13-4241-884F-4E29B11B99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13-4241-884F-4E29B11B99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13-4241-884F-4E29B11B99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13-4241-884F-4E29B11B99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13-4241-884F-4E29B11B996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TF'!$L$616:$L$628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12">
                  <c:v>-3.0953569645531753E-2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13-4241-884F-4E29B11B9965}"/>
            </c:ext>
          </c:extLst>
        </c:ser>
        <c:ser>
          <c:idx val="4"/>
          <c:order val="5"/>
          <c:tx>
            <c:strRef>
              <c:f>'Viajeros entr evol mensu TF'!$M$615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TF'!$M$616:$M$628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12">
                  <c:v>-0.7582513388965002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13-4241-884F-4E29B11B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E-4C5B-8565-BA0992865BE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E-4C5B-8565-BA0992865BEB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0E-4C5B-8565-BA0992865BEB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0E-4C5B-8565-BA0992865BEB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E-4C5B-8565-BA0992865BE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0E-4C5B-8565-BA0992865BEB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0E-4C5B-8565-BA0992865B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0E-4C5B-8565-BA0992865BE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12">
                  <c:v>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0E-4C5B-8565-BA099286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0E-4C5B-8565-BA0992865B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0E-4C5B-8565-BA0992865B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E-4C5B-8565-BA0992865B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E-4C5B-8565-BA0992865B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E-4C5B-8565-BA0992865B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E-4C5B-8565-BA0992865B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E-4C5B-8565-BA0992865B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E-4C5B-8565-BA0992865B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E-4C5B-8565-BA0992865B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E-4C5B-8565-BA0992865B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0E-4C5B-8565-BA0992865B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0E-4C5B-8565-BA0992865B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0E-4C5B-8565-BA0992865BEB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12">
                  <c:v>0.51495145631067962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0E-4C5B-8565-BA0992865BEB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12">
                  <c:v>-6.9750804816978706E-2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0E-4C5B-8565-BA099286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0-46D6-B7CC-D7551F77823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0-46D6-B7CC-D7551F77823B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0-46D6-B7CC-D7551F77823B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0-46D6-B7CC-D7551F77823B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0-46D6-B7CC-D7551F77823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0-46D6-B7CC-D7551F77823B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50-46D6-B7CC-D7551F778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50-46D6-B7CC-D7551F77823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12">
                  <c:v>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50-46D6-B7CC-D7551F77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0-46D6-B7CC-D7551F778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0-46D6-B7CC-D7551F778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0-46D6-B7CC-D7551F778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0-46D6-B7CC-D7551F778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0-46D6-B7CC-D7551F778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0-46D6-B7CC-D7551F778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0-46D6-B7CC-D7551F778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50-46D6-B7CC-D7551F778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50-46D6-B7CC-D7551F778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50-46D6-B7CC-D7551F778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50-46D6-B7CC-D7551F778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50-46D6-B7CC-D7551F778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50-46D6-B7CC-D7551F77823B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12">
                  <c:v>0.29233156028368801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50-46D6-B7CC-D7551F77823B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12">
                  <c:v>-2.7364460407046654E-3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50-46D6-B7CC-D7551F77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A-4F8A-90A8-29D21430FD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A-4F8A-90A8-29D21430FDA2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A-4F8A-90A8-29D21430FDA2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A-4F8A-90A8-29D21430FDA2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A-4F8A-90A8-29D21430FD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A-4F8A-90A8-29D21430FDA2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1A-4F8A-90A8-29D21430FD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1A-4F8A-90A8-29D21430FD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12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1A-4F8A-90A8-29D21430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1A-4F8A-90A8-29D21430FD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1A-4F8A-90A8-29D21430FD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1A-4F8A-90A8-29D21430FD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1A-4F8A-90A8-29D21430FD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1A-4F8A-90A8-29D21430FD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1A-4F8A-90A8-29D21430FD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1A-4F8A-90A8-29D21430FD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1A-4F8A-90A8-29D21430FD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1A-4F8A-90A8-29D21430FD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1A-4F8A-90A8-29D21430FD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1A-4F8A-90A8-29D21430FD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1A-4F8A-90A8-29D21430FD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1A-4F8A-90A8-29D21430FDA2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12">
                  <c:v>1.1020408163265305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1A-4F8A-90A8-29D21430FDA2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12">
                  <c:v>0.20703125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1A-4F8A-90A8-29D21430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2-4737-9805-5E1259C43D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2-4737-9805-5E1259C43D0B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F2-4737-9805-5E1259C43D0B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F2-4737-9805-5E1259C43D0B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2-4737-9805-5E1259C43D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F2-4737-9805-5E1259C43D0B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F2-4737-9805-5E1259C43D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F2-4737-9805-5E1259C43D0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12">
                  <c:v>29330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F2-4737-9805-5E1259C43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2-4737-9805-5E1259C43D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F2-4737-9805-5E1259C43D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F2-4737-9805-5E1259C43D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F2-4737-9805-5E1259C43D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F2-4737-9805-5E1259C43D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F2-4737-9805-5E1259C43D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F2-4737-9805-5E1259C43D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F2-4737-9805-5E1259C43D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F2-4737-9805-5E1259C43D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F2-4737-9805-5E1259C43D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F2-4737-9805-5E1259C43D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F2-4737-9805-5E1259C43D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F2-4737-9805-5E1259C43D0B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12">
                  <c:v>-5.3535125367065728E-2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F2-4737-9805-5E1259C43D0B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12">
                  <c:v>-0.18223387051803941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F2-4737-9805-5E1259C43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A-45A4-858B-9CEE220FAD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A-45A4-858B-9CEE220FAD30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7A-45A4-858B-9CEE220FAD30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7A-45A4-858B-9CEE220FAD30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A-45A4-858B-9CEE220FAD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A-45A4-858B-9CEE220FAD30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7A-45A4-858B-9CEE220FA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7A-45A4-858B-9CEE220FAD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12">
                  <c:v>27414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7A-45A4-858B-9CEE220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7A-45A4-858B-9CEE220FA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7A-45A4-858B-9CEE220FA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7A-45A4-858B-9CEE220FA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7A-45A4-858B-9CEE220FA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7A-45A4-858B-9CEE220FA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7A-45A4-858B-9CEE220FA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7A-45A4-858B-9CEE220FA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7A-45A4-858B-9CEE220FA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7A-45A4-858B-9CEE220FA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7A-45A4-858B-9CEE220FA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7A-45A4-858B-9CEE220FA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7A-45A4-858B-9CEE220FA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7A-45A4-858B-9CEE220FAD30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12">
                  <c:v>0.41440511815086167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7A-45A4-858B-9CEE220FAD30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12">
                  <c:v>-0.26995286410481745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7A-45A4-858B-9CEE220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B-4736-8B2A-48B9E73D7C7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B-4736-8B2A-48B9E73D7C75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B-4736-8B2A-48B9E73D7C75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B-4736-8B2A-48B9E73D7C75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B-4736-8B2A-48B9E73D7C7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B-4736-8B2A-48B9E73D7C75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6B-4736-8B2A-48B9E73D7C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6B-4736-8B2A-48B9E73D7C7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12">
                  <c:v>50744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6B-4736-8B2A-48B9E73D7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B-4736-8B2A-48B9E73D7C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B-4736-8B2A-48B9E73D7C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B-4736-8B2A-48B9E73D7C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B-4736-8B2A-48B9E73D7C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B-4736-8B2A-48B9E73D7C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B-4736-8B2A-48B9E73D7C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B-4736-8B2A-48B9E73D7C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B-4736-8B2A-48B9E73D7C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B-4736-8B2A-48B9E73D7C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B-4736-8B2A-48B9E73D7C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B-4736-8B2A-48B9E73D7C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B-4736-8B2A-48B9E73D7C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B-4736-8B2A-48B9E73D7C75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12">
                  <c:v>0.50432823431756191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6B-4736-8B2A-48B9E73D7C75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12">
                  <c:v>-0.24434119609244698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6B-4736-8B2A-48B9E73D7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1-4EBF-A988-489229DB6BA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1-4EBF-A988-489229DB6BA6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E1-4EBF-A988-489229DB6BA6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1-4EBF-A988-489229DB6BA6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E1-4EBF-A988-489229DB6BA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1-4EBF-A988-489229DB6BA6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E1-4EBF-A988-489229DB6B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E1-4EBF-A988-489229DB6BA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12">
                  <c:v>58332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E1-4EBF-A988-489229DB6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E1-4EBF-A988-489229DB6B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E1-4EBF-A988-489229DB6B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E1-4EBF-A988-489229DB6B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E1-4EBF-A988-489229DB6B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E1-4EBF-A988-489229DB6B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E1-4EBF-A988-489229DB6B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E1-4EBF-A988-489229DB6B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E1-4EBF-A988-489229DB6B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E1-4EBF-A988-489229DB6B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E1-4EBF-A988-489229DB6B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E1-4EBF-A988-489229DB6B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E1-4EBF-A988-489229DB6B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E1-4EBF-A988-489229DB6BA6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12">
                  <c:v>0.36583309918516438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E1-4EBF-A988-489229DB6BA6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12">
                  <c:v>-0.36406946700535281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E1-4EBF-A988-489229DB6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39-425E-8989-EDB66ADF40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9-425E-8989-EDB66ADF40E4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39-425E-8989-EDB66ADF40E4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39-425E-8989-EDB66ADF40E4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39-425E-8989-EDB66ADF40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39-425E-8989-EDB66ADF40E4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39-425E-8989-EDB66ADF40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39-425E-8989-EDB66ADF40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12">
                  <c:v>1320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39-425E-8989-EDB66ADF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9-425E-8989-EDB66ADF40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9-425E-8989-EDB66ADF40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9-425E-8989-EDB66ADF40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9-425E-8989-EDB66ADF40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9-425E-8989-EDB66ADF40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9-425E-8989-EDB66ADF40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9-425E-8989-EDB66ADF40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39-425E-8989-EDB66ADF40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39-425E-8989-EDB66ADF40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39-425E-8989-EDB66ADF40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39-425E-8989-EDB66ADF40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39-425E-8989-EDB66ADF40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39-425E-8989-EDB66ADF40E4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12">
                  <c:v>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39-425E-8989-EDB66ADF40E4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12">
                  <c:v>0.81818181818181812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39-425E-8989-EDB66ADF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F-4FE5-B088-E4A4E48393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F-4FE5-B088-E4A4E4839300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2F-4FE5-B088-E4A4E4839300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F-4FE5-B088-E4A4E4839300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F-4FE5-B088-E4A4E48393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2F-4FE5-B088-E4A4E4839300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2F-4FE5-B088-E4A4E48393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2F-4FE5-B088-E4A4E483930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12">
                  <c:v>287323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2F-4FE5-B088-E4A4E4839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F-4FE5-B088-E4A4E48393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F-4FE5-B088-E4A4E48393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F-4FE5-B088-E4A4E48393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F-4FE5-B088-E4A4E48393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F-4FE5-B088-E4A4E48393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F-4FE5-B088-E4A4E48393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F-4FE5-B088-E4A4E48393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F-4FE5-B088-E4A4E48393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F-4FE5-B088-E4A4E48393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F-4FE5-B088-E4A4E48393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2F-4FE5-B088-E4A4E48393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2F-4FE5-B088-E4A4E48393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2F-4FE5-B088-E4A4E4839300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12">
                  <c:v>0.30299897056355984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2F-4FE5-B088-E4A4E4839300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12">
                  <c:v>0.12294325936232253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2F-4FE5-B088-E4A4E4839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2-48DE-81DA-E7B4A02E7E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2-48DE-81DA-E7B4A02E7EDE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2-48DE-81DA-E7B4A02E7EDE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2-48DE-81DA-E7B4A02E7EDE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2-48DE-81DA-E7B4A02E7E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2-48DE-81DA-E7B4A02E7EDE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02-48DE-81DA-E7B4A02E7E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02-48DE-81DA-E7B4A02E7E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12">
                  <c:v>15262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02-48DE-81DA-E7B4A02E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2-48DE-81DA-E7B4A02E7E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2-48DE-81DA-E7B4A02E7E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2-48DE-81DA-E7B4A02E7E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2-48DE-81DA-E7B4A02E7E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2-48DE-81DA-E7B4A02E7E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2-48DE-81DA-E7B4A02E7E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2-48DE-81DA-E7B4A02E7E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2-48DE-81DA-E7B4A02E7E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02-48DE-81DA-E7B4A02E7E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02-48DE-81DA-E7B4A02E7E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02-48DE-81DA-E7B4A02E7E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02-48DE-81DA-E7B4A02E7E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02-48DE-81DA-E7B4A02E7ED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12">
                  <c:v>0.19243690913352607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02-48DE-81DA-E7B4A02E7EDE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12">
                  <c:v>1.4990993941378745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02-48DE-81DA-E7B4A02E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TF'!$C$637:$D$637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4-4AC6-A3F7-8EB96E00FD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TF'!$C$639:$C$651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4-4AC6-A3F7-8EB96E00FD9A}"/>
            </c:ext>
          </c:extLst>
        </c:ser>
        <c:ser>
          <c:idx val="5"/>
          <c:order val="1"/>
          <c:tx>
            <c:strRef>
              <c:f>'Viajeros entr evol mensu TF'!$G$637:$H$637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4-4AC6-A3F7-8EB96E00FD9A}"/>
              </c:ext>
            </c:extLst>
          </c:dPt>
          <c:val>
            <c:numRef>
              <c:f>'Viajeros entr evol mensu TF'!$G$639:$G$651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4-4AC6-A3F7-8EB96E00FD9A}"/>
            </c:ext>
          </c:extLst>
        </c:ser>
        <c:ser>
          <c:idx val="0"/>
          <c:order val="2"/>
          <c:tx>
            <c:strRef>
              <c:f>'Viajeros entr evol mensu TF'!$I$637:$J$637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4-4AC6-A3F7-8EB96E00FD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TF'!$I$639:$I$651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84-4AC6-A3F7-8EB96E00FD9A}"/>
            </c:ext>
          </c:extLst>
        </c:ser>
        <c:ser>
          <c:idx val="1"/>
          <c:order val="3"/>
          <c:tx>
            <c:strRef>
              <c:f>'Viajeros entr evol mensu TF'!$K$637:$L$637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84-4AC6-A3F7-8EB96E00FD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84-4AC6-A3F7-8EB96E00FD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TF'!$K$639:$K$651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12">
                  <c:v>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84-4AC6-A3F7-8EB96E00F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4-4AC6-A3F7-8EB96E00FD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4-4AC6-A3F7-8EB96E00FD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4-4AC6-A3F7-8EB96E00FD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4-4AC6-A3F7-8EB96E00FD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4-4AC6-A3F7-8EB96E00FD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4-4AC6-A3F7-8EB96E00FD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4-4AC6-A3F7-8EB96E00FD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4-4AC6-A3F7-8EB96E00FD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4-4AC6-A3F7-8EB96E00FD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4-4AC6-A3F7-8EB96E00FD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4-4AC6-A3F7-8EB96E00FD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4-4AC6-A3F7-8EB96E00FD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4-4AC6-A3F7-8EB96E00FD9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TF'!$L$639:$L$651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12">
                  <c:v>-7.2026022304833015E-3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84-4AC6-A3F7-8EB96E00FD9A}"/>
            </c:ext>
          </c:extLst>
        </c:ser>
        <c:ser>
          <c:idx val="4"/>
          <c:order val="5"/>
          <c:tx>
            <c:strRef>
              <c:f>'Viajeros entr evol mensu TF'!$M$638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TF'!$M$639:$M$651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12">
                  <c:v>2.3885804916732751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84-4AC6-A3F7-8EB96E00F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3-4593-9E6C-23119A61F94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3-4593-9E6C-23119A61F948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3-4593-9E6C-23119A61F948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3-4593-9E6C-23119A61F948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3-4593-9E6C-23119A61F94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3-4593-9E6C-23119A61F948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33-4593-9E6C-23119A61F9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33-4593-9E6C-23119A61F94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33-4593-9E6C-23119A61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3-4593-9E6C-23119A61F9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3-4593-9E6C-23119A61F9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3-4593-9E6C-23119A61F9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3-4593-9E6C-23119A61F9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3-4593-9E6C-23119A61F9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3-4593-9E6C-23119A61F9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3-4593-9E6C-23119A61F9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3-4593-9E6C-23119A61F9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3-4593-9E6C-23119A61F9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3-4593-9E6C-23119A61F9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33-4593-9E6C-23119A61F9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33-4593-9E6C-23119A61F9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33-4593-9E6C-23119A61F948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12">
                  <c:v>0.41304347826086962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33-4593-9E6C-23119A61F948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1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33-4593-9E6C-23119A61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E-4EA7-8A6C-A21CF2E625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E-4EA7-8A6C-A21CF2E625F2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E-4EA7-8A6C-A21CF2E625F2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E-4EA7-8A6C-A21CF2E625F2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E-4EA7-8A6C-A21CF2E625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3E-4EA7-8A6C-A21CF2E625F2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3E-4EA7-8A6C-A21CF2E625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3E-4EA7-8A6C-A21CF2E625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12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3E-4EA7-8A6C-A21CF2E6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3E-4EA7-8A6C-A21CF2E625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3E-4EA7-8A6C-A21CF2E625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3E-4EA7-8A6C-A21CF2E625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3E-4EA7-8A6C-A21CF2E625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3E-4EA7-8A6C-A21CF2E625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3E-4EA7-8A6C-A21CF2E625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3E-4EA7-8A6C-A21CF2E625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3E-4EA7-8A6C-A21CF2E625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E-4EA7-8A6C-A21CF2E625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3E-4EA7-8A6C-A21CF2E625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3E-4EA7-8A6C-A21CF2E625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3E-4EA7-8A6C-A21CF2E625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3E-4EA7-8A6C-A21CF2E625F2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12">
                  <c:v>0.17428571428571438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3E-4EA7-8A6C-A21CF2E625F2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12">
                  <c:v>0.60546875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3E-4EA7-8A6C-A21CF2E6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6-44B8-89D0-16642CD048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6-44B8-89D0-16642CD04857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D6-44B8-89D0-16642CD04857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6-44B8-89D0-16642CD04857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6-44B8-89D0-16642CD048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D6-44B8-89D0-16642CD04857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D6-44B8-89D0-16642CD048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D6-44B8-89D0-16642CD048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12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D6-44B8-89D0-16642CD0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6-44B8-89D0-16642CD048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6-44B8-89D0-16642CD048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6-44B8-89D0-16642CD048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6-44B8-89D0-16642CD048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6-44B8-89D0-16642CD048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6-44B8-89D0-16642CD048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6-44B8-89D0-16642CD048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6-44B8-89D0-16642CD048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6-44B8-89D0-16642CD048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6-44B8-89D0-16642CD048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D6-44B8-89D0-16642CD048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D6-44B8-89D0-16642CD048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D6-44B8-89D0-16642CD04857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12">
                  <c:v>-2.0408163265306145E-2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D6-44B8-89D0-16642CD04857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12">
                  <c:v>-0.32046332046332049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D6-44B8-89D0-16642CD0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F-4643-852F-CEB329D622C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F-4643-852F-CEB329D622CA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9F-4643-852F-CEB329D622CA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F-4643-852F-CEB329D622CA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F-4643-852F-CEB329D622C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9F-4643-852F-CEB329D622CA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9F-4643-852F-CEB329D622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9F-4643-852F-CEB329D622C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12">
                  <c:v>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9F-4643-852F-CEB329D62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F-4643-852F-CEB329D622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F-4643-852F-CEB329D622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F-4643-852F-CEB329D622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F-4643-852F-CEB329D622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F-4643-852F-CEB329D622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F-4643-852F-CEB329D622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F-4643-852F-CEB329D622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F-4643-852F-CEB329D622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F-4643-852F-CEB329D622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F-4643-852F-CEB329D622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F-4643-852F-CEB329D622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F-4643-852F-CEB329D622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F-4643-852F-CEB329D622C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12">
                  <c:v>1.8180515759312321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9F-4643-852F-CEB329D622CA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12">
                  <c:v>4.0435897435897434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9F-4643-852F-CEB329D62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C-4F84-8321-64BF3292FDD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C-4F84-8321-64BF3292FDDD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C-4F84-8321-64BF3292FDDD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C-4F84-8321-64BF3292FDDD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C-4F84-8321-64BF3292FDD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C-4F84-8321-64BF3292FDDD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EC-4F84-8321-64BF3292FD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EC-4F84-8321-64BF3292FDD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12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EC-4F84-8321-64BF3292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C-4F84-8321-64BF3292FD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C-4F84-8321-64BF3292FD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C-4F84-8321-64BF3292FD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C-4F84-8321-64BF3292FD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C-4F84-8321-64BF3292FD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C-4F84-8321-64BF3292FD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C-4F84-8321-64BF3292FD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C-4F84-8321-64BF3292FD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C-4F84-8321-64BF3292FD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C-4F84-8321-64BF3292FD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C-4F84-8321-64BF3292FD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C-4F84-8321-64BF3292FD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C-4F84-8321-64BF3292FDD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12">
                  <c:v>0.62295081967213117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EC-4F84-8321-64BF3292FDDD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12">
                  <c:v>-0.26119402985074625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EC-4F84-8321-64BF3292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6-47C0-B47E-C89F248C52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6-47C0-B47E-C89F248C5212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6-47C0-B47E-C89F248C5212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6-47C0-B47E-C89F248C5212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6-47C0-B47E-C89F248C52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6-47C0-B47E-C89F248C5212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06-47C0-B47E-C89F248C52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06-47C0-B47E-C89F248C52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06-47C0-B47E-C89F248C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6-47C0-B47E-C89F248C52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06-47C0-B47E-C89F248C52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06-47C0-B47E-C89F248C52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06-47C0-B47E-C89F248C52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6-47C0-B47E-C89F248C52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6-47C0-B47E-C89F248C52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6-47C0-B47E-C89F248C52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6-47C0-B47E-C89F248C52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6-47C0-B47E-C89F248C52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06-47C0-B47E-C89F248C52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06-47C0-B47E-C89F248C52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06-47C0-B47E-C89F248C52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06-47C0-B47E-C89F248C5212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12">
                  <c:v>-0.15600624024960996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06-47C0-B47E-C89F248C5212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12">
                  <c:v>0.44266666666666676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06-47C0-B47E-C89F248C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F-4356-AAEC-954CCF22A8B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F-4356-AAEC-954CCF22A8B0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F-4356-AAEC-954CCF22A8B0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F-4356-AAEC-954CCF22A8B0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F-4356-AAEC-954CCF22A8B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F-4356-AAEC-954CCF22A8B0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AF-4356-AAEC-954CCF22A8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AF-4356-AAEC-954CCF22A8B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F-4356-AAEC-954CCF22A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AF-4356-AAEC-954CCF22A8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AF-4356-AAEC-954CCF22A8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AF-4356-AAEC-954CCF22A8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AF-4356-AAEC-954CCF22A8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AF-4356-AAEC-954CCF22A8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AF-4356-AAEC-954CCF22A8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AF-4356-AAEC-954CCF22A8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F-4356-AAEC-954CCF22A8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F-4356-AAEC-954CCF22A8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F-4356-AAEC-954CCF22A8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F-4356-AAEC-954CCF22A8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F-4356-AAEC-954CCF22A8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F-4356-AAEC-954CCF22A8B0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12">
                  <c:v>0.19209039548022599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AF-4356-AAEC-954CCF22A8B0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12">
                  <c:v>3.1372549019607847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AF-4356-AAEC-954CCF22A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B-4EB1-8018-F50527E908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B-4EB1-8018-F50527E90869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AB-4EB1-8018-F50527E90869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AB-4EB1-8018-F50527E90869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AB-4EB1-8018-F50527E908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AB-4EB1-8018-F50527E90869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AB-4EB1-8018-F50527E908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AB-4EB1-8018-F50527E9086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12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AB-4EB1-8018-F50527E9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B-4EB1-8018-F50527E908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B-4EB1-8018-F50527E908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B-4EB1-8018-F50527E908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B-4EB1-8018-F50527E908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B-4EB1-8018-F50527E908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B-4EB1-8018-F50527E908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AB-4EB1-8018-F50527E908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B-4EB1-8018-F50527E908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B-4EB1-8018-F50527E908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AB-4EB1-8018-F50527E908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AB-4EB1-8018-F50527E908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AB-4EB1-8018-F50527E908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AB-4EB1-8018-F50527E90869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12">
                  <c:v>0.15408805031446549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AB-4EB1-8018-F50527E90869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12">
                  <c:v>-0.18805309734513276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AB-4EB1-8018-F50527E9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D-405F-A44E-61C9F78187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D-405F-A44E-61C9F7818764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4D-405F-A44E-61C9F7818764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D-405F-A44E-61C9F7818764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4D-405F-A44E-61C9F78187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4D-405F-A44E-61C9F7818764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4D-405F-A44E-61C9F78187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4D-405F-A44E-61C9F78187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12">
                  <c:v>64360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4D-405F-A44E-61C9F781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D-405F-A44E-61C9F78187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D-405F-A44E-61C9F78187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D-405F-A44E-61C9F78187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D-405F-A44E-61C9F78187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D-405F-A44E-61C9F78187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D-405F-A44E-61C9F78187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D-405F-A44E-61C9F78187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D-405F-A44E-61C9F78187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D-405F-A44E-61C9F78187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D-405F-A44E-61C9F78187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4D-405F-A44E-61C9F78187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4D-405F-A44E-61C9F78187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4D-405F-A44E-61C9F7818764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12">
                  <c:v>0.20393580006734258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4D-405F-A44E-61C9F7818764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12">
                  <c:v>0.17460259522201738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4D-405F-A44E-61C9F781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E-4AB7-8D6C-1886F6B0721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E-4AB7-8D6C-1886F6B07211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EE-4AB7-8D6C-1886F6B07211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E-4AB7-8D6C-1886F6B07211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EE-4AB7-8D6C-1886F6B0721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EE-4AB7-8D6C-1886F6B07211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EE-4AB7-8D6C-1886F6B072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EE-4AB7-8D6C-1886F6B0721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12">
                  <c:v>24546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EE-4AB7-8D6C-1886F6B07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E-4AB7-8D6C-1886F6B072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E-4AB7-8D6C-1886F6B072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E-4AB7-8D6C-1886F6B072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E-4AB7-8D6C-1886F6B072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E-4AB7-8D6C-1886F6B072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E-4AB7-8D6C-1886F6B072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E-4AB7-8D6C-1886F6B072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E-4AB7-8D6C-1886F6B072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E-4AB7-8D6C-1886F6B072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E-4AB7-8D6C-1886F6B072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EE-4AB7-8D6C-1886F6B072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EE-4AB7-8D6C-1886F6B072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EE-4AB7-8D6C-1886F6B07211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12">
                  <c:v>0.23402543864059133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EE-4AB7-8D6C-1886F6B07211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12">
                  <c:v>0.57892705519104593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EE-4AB7-8D6C-1886F6B07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TF'!$C$659:$D$659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E-4A83-813A-01FC3AD62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TF'!$C$661:$C$673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E-4A83-813A-01FC3AD621BD}"/>
            </c:ext>
          </c:extLst>
        </c:ser>
        <c:ser>
          <c:idx val="5"/>
          <c:order val="1"/>
          <c:tx>
            <c:strRef>
              <c:f>'Viajeros entr evol mensu TF'!$G$659:$H$659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E-4A83-813A-01FC3AD621BD}"/>
              </c:ext>
            </c:extLst>
          </c:dPt>
          <c:val>
            <c:numRef>
              <c:f>'Viajeros entr evol mensu TF'!$G$661:$G$673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E-4A83-813A-01FC3AD621BD}"/>
            </c:ext>
          </c:extLst>
        </c:ser>
        <c:ser>
          <c:idx val="0"/>
          <c:order val="2"/>
          <c:tx>
            <c:strRef>
              <c:f>'Viajeros entr evol mensu TF'!$I$659:$J$659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E-4A83-813A-01FC3AD62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TF'!$I$661:$I$673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E-4A83-813A-01FC3AD621BD}"/>
            </c:ext>
          </c:extLst>
        </c:ser>
        <c:ser>
          <c:idx val="1"/>
          <c:order val="3"/>
          <c:tx>
            <c:strRef>
              <c:f>'Viajeros entr evol mensu TF'!$K$659:$L$659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DE-4A83-813A-01FC3AD621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DE-4A83-813A-01FC3AD62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TF'!$K$661:$K$673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12">
                  <c:v>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DE-4A83-813A-01FC3AD62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TF'!$L$660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E-4A83-813A-01FC3AD621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DE-4A83-813A-01FC3AD621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E-4A83-813A-01FC3AD621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E-4A83-813A-01FC3AD621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E-4A83-813A-01FC3AD621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E-4A83-813A-01FC3AD621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E-4A83-813A-01FC3AD621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E-4A83-813A-01FC3AD621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E-4A83-813A-01FC3AD621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E-4A83-813A-01FC3AD621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E-4A83-813A-01FC3AD621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E-4A83-813A-01FC3AD621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E-4A83-813A-01FC3AD621B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TF'!$L$661:$L$673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12">
                  <c:v>0.41027308192457745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DE-4A83-813A-01FC3AD621BD}"/>
            </c:ext>
          </c:extLst>
        </c:ser>
        <c:ser>
          <c:idx val="4"/>
          <c:order val="5"/>
          <c:tx>
            <c:strRef>
              <c:f>'Viajeros entr evol mensu TF'!$M$660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TF'!$M$661:$M$673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12">
                  <c:v>2.0897435897435899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DE-4A83-813A-01FC3AD62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0-484E-BD24-2CFD0594304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0-484E-BD24-2CFD05943040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0-484E-BD24-2CFD05943040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0-484E-BD24-2CFD05943040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0-484E-BD24-2CFD0594304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B0-484E-BD24-2CFD05943040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B0-484E-BD24-2CFD059430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B0-484E-BD24-2CFD0594304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12">
                  <c:v>14755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B0-484E-BD24-2CFD05943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0-484E-BD24-2CFD059430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0-484E-BD24-2CFD059430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0-484E-BD24-2CFD059430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0-484E-BD24-2CFD059430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0-484E-BD24-2CFD059430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0-484E-BD24-2CFD059430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0-484E-BD24-2CFD059430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0-484E-BD24-2CFD059430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0-484E-BD24-2CFD059430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0-484E-BD24-2CFD059430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0-484E-BD24-2CFD059430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0-484E-BD24-2CFD059430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0-484E-BD24-2CFD05943040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12">
                  <c:v>0.35329725763551312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B0-484E-BD24-2CFD05943040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12">
                  <c:v>0.69228122491111366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B0-484E-BD24-2CFD05943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D-48BC-B8DD-79B96C6E8B5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D-48BC-B8DD-79B96C6E8B59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D-48BC-B8DD-79B96C6E8B59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D-48BC-B8DD-79B96C6E8B59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D-48BC-B8DD-79B96C6E8B5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D-48BC-B8DD-79B96C6E8B59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9D-48BC-B8DD-79B96C6E8B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9D-48BC-B8DD-79B96C6E8B5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12">
                  <c:v>9791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9D-48BC-B8DD-79B96C6E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D-48BC-B8DD-79B96C6E8B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D-48BC-B8DD-79B96C6E8B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D-48BC-B8DD-79B96C6E8B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D-48BC-B8DD-79B96C6E8B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D-48BC-B8DD-79B96C6E8B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D-48BC-B8DD-79B96C6E8B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D-48BC-B8DD-79B96C6E8B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D-48BC-B8DD-79B96C6E8B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D-48BC-B8DD-79B96C6E8B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D-48BC-B8DD-79B96C6E8B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9D-48BC-B8DD-79B96C6E8B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9D-48BC-B8DD-79B96C6E8B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9D-48BC-B8DD-79B96C6E8B59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12">
                  <c:v>8.9341344014241209E-2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9D-48BC-B8DD-79B96C6E8B59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12">
                  <c:v>0.43415848835506088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9D-48BC-B8DD-79B96C6E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4-43D5-8C93-A426D39A70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4-43D5-8C93-A426D39A709C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4-43D5-8C93-A426D39A709C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4-43D5-8C93-A426D39A709C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4-43D5-8C93-A426D39A70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E4-43D5-8C93-A426D39A709C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E4-43D5-8C93-A426D39A70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E4-43D5-8C93-A426D39A70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12">
                  <c:v>262777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E4-43D5-8C93-A426D39A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4-43D5-8C93-A426D39A70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4-43D5-8C93-A426D39A70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4-43D5-8C93-A426D39A70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4-43D5-8C93-A426D39A70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4-43D5-8C93-A426D39A70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4-43D5-8C93-A426D39A70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4-43D5-8C93-A426D39A70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4-43D5-8C93-A426D39A70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4-43D5-8C93-A426D39A70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4-43D5-8C93-A426D39A70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4-43D5-8C93-A426D39A70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E4-43D5-8C93-A426D39A70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E4-43D5-8C93-A426D39A709C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12">
                  <c:v>0.30983760181040587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E4-43D5-8C93-A426D39A709C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12">
                  <c:v>9.3446238348868116E-2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E4-43D5-8C93-A426D39A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D-4A32-A556-69D242B466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D-4A32-A556-69D242B46671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D-4A32-A556-69D242B46671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D-4A32-A556-69D242B46671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D-4A32-A556-69D242B466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D-4A32-A556-69D242B46671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3D-4A32-A556-69D242B466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3D-4A32-A556-69D242B4667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12">
                  <c:v>74901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3D-4A32-A556-69D242B46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D-4A32-A556-69D242B466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D-4A32-A556-69D242B466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D-4A32-A556-69D242B466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D-4A32-A556-69D242B466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D-4A32-A556-69D242B466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D-4A32-A556-69D242B466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3D-4A32-A556-69D242B466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3D-4A32-A556-69D242B466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3D-4A32-A556-69D242B466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3D-4A32-A556-69D242B466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3D-4A32-A556-69D242B466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3D-4A32-A556-69D242B466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3D-4A32-A556-69D242B46671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12">
                  <c:v>0.63104829929010053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3D-4A32-A556-69D242B46671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12">
                  <c:v>0.13414190969383122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3D-4A32-A556-69D242B46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A-4752-B709-5C7A06B7A1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A-4752-B709-5C7A06B7A181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A-4752-B709-5C7A06B7A181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A-4752-B709-5C7A06B7A181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A-4752-B709-5C7A06B7A1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CA-4752-B709-5C7A06B7A181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CA-4752-B709-5C7A06B7A1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CA-4752-B709-5C7A06B7A1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12">
                  <c:v>90616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CA-4752-B709-5C7A06B7A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CA-4752-B709-5C7A06B7A1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A-4752-B709-5C7A06B7A1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A-4752-B709-5C7A06B7A1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A-4752-B709-5C7A06B7A1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A-4752-B709-5C7A06B7A1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A-4752-B709-5C7A06B7A1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A-4752-B709-5C7A06B7A1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A-4752-B709-5C7A06B7A1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A-4752-B709-5C7A06B7A1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A-4752-B709-5C7A06B7A1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CA-4752-B709-5C7A06B7A1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CA-4752-B709-5C7A06B7A1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CA-4752-B709-5C7A06B7A181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12">
                  <c:v>0.3184536367472246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CA-4752-B709-5C7A06B7A181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12">
                  <c:v>-7.1679844730432318E-4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CA-4752-B709-5C7A06B7A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C-4F3D-B868-A25B49C5EEB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C-4F3D-B868-A25B49C5EEB7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C-4F3D-B868-A25B49C5EEB7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C-4F3D-B868-A25B49C5EEB7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C-4F3D-B868-A25B49C5EEB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C-4F3D-B868-A25B49C5EEB7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DC-4F3D-B868-A25B49C5EE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DC-4F3D-B868-A25B49C5EEB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12">
                  <c:v>19420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DC-4F3D-B868-A25B49C5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C-4F3D-B868-A25B49C5EE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C-4F3D-B868-A25B49C5EE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C-4F3D-B868-A25B49C5EE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C-4F3D-B868-A25B49C5EE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C-4F3D-B868-A25B49C5EE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C-4F3D-B868-A25B49C5EE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C-4F3D-B868-A25B49C5EE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C-4F3D-B868-A25B49C5EE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C-4F3D-B868-A25B49C5EE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C-4F3D-B868-A25B49C5EE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C-4F3D-B868-A25B49C5EE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C-4F3D-B868-A25B49C5EE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C-4F3D-B868-A25B49C5EEB7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12">
                  <c:v>9.2730137294620762E-2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DC-4F3D-B868-A25B49C5EEB7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12">
                  <c:v>0.31545078913499958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DC-4F3D-B868-A25B49C5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9-4692-95A4-A3BA47A87B0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9-4692-95A4-A3BA47A87B08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9-4692-95A4-A3BA47A87B08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9-4692-95A4-A3BA47A87B08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9-4692-95A4-A3BA47A87B0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F9-4692-95A4-A3BA47A87B08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F9-4692-95A4-A3BA47A87B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F9-4692-95A4-A3BA47A87B0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12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F9-4692-95A4-A3BA47A8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9-4692-95A4-A3BA47A87B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9-4692-95A4-A3BA47A87B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9-4692-95A4-A3BA47A87B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9-4692-95A4-A3BA47A87B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9-4692-95A4-A3BA47A87B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9-4692-95A4-A3BA47A87B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9-4692-95A4-A3BA47A87B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9-4692-95A4-A3BA47A87B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9-4692-95A4-A3BA47A87B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9-4692-95A4-A3BA47A87B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F9-4692-95A4-A3BA47A87B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F9-4692-95A4-A3BA47A87B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F9-4692-95A4-A3BA47A87B08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12">
                  <c:v>-3.654358583936046E-2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F9-4692-95A4-A3BA47A87B08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12">
                  <c:v>0.67173051519154559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F9-4692-95A4-A3BA47A8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6-4F0C-8194-E32EC3F4F4A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6-4F0C-8194-E32EC3F4F4A8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6-4F0C-8194-E32EC3F4F4A8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6-4F0C-8194-E32EC3F4F4A8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6-4F0C-8194-E32EC3F4F4A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F6-4F0C-8194-E32EC3F4F4A8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F6-4F0C-8194-E32EC3F4F4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F6-4F0C-8194-E32EC3F4F4A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12">
                  <c:v>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F6-4F0C-8194-E32EC3F4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6-4F0C-8194-E32EC3F4F4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6-4F0C-8194-E32EC3F4F4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6-4F0C-8194-E32EC3F4F4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6-4F0C-8194-E32EC3F4F4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6-4F0C-8194-E32EC3F4F4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6-4F0C-8194-E32EC3F4F4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6-4F0C-8194-E32EC3F4F4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6-4F0C-8194-E32EC3F4F4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6-4F0C-8194-E32EC3F4F4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6-4F0C-8194-E32EC3F4F4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F6-4F0C-8194-E32EC3F4F4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F6-4F0C-8194-E32EC3F4F4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F6-4F0C-8194-E32EC3F4F4A8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12">
                  <c:v>-0.13264711594484369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F6-4F0C-8194-E32EC3F4F4A8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12">
                  <c:v>0.32482942746959353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F6-4F0C-8194-E32EC3F4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8-4D5C-9F26-1975E1DD33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8-4D5C-9F26-1975E1DD3356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8-4D5C-9F26-1975E1DD3356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8-4D5C-9F26-1975E1DD3356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8-4D5C-9F26-1975E1DD33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78-4D5C-9F26-1975E1DD3356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78-4D5C-9F26-1975E1DD3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78-4D5C-9F26-1975E1DD33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12">
                  <c:v>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78-4D5C-9F26-1975E1DD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8-4D5C-9F26-1975E1DD3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8-4D5C-9F26-1975E1DD3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8-4D5C-9F26-1975E1DD3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8-4D5C-9F26-1975E1DD3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8-4D5C-9F26-1975E1DD3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8-4D5C-9F26-1975E1DD3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8-4D5C-9F26-1975E1DD3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8-4D5C-9F26-1975E1DD3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8-4D5C-9F26-1975E1DD3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8-4D5C-9F26-1975E1DD3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8-4D5C-9F26-1975E1DD3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8-4D5C-9F26-1975E1DD3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8-4D5C-9F26-1975E1DD3356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12">
                  <c:v>-2.1147677319710123E-2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78-4D5C-9F26-1975E1DD3356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12">
                  <c:v>0.13955739972337478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78-4D5C-9F26-1975E1DD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1-4236-BD88-65222A9B629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1-4236-BD88-65222A9B629E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1-4236-BD88-65222A9B629E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1-4236-BD88-65222A9B629E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1-4236-BD88-65222A9B629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1-4236-BD88-65222A9B629E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F1-4236-BD88-65222A9B62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F1-4236-BD88-65222A9B629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12">
                  <c:v>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F1-4236-BD88-65222A9B6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1-4236-BD88-65222A9B62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1-4236-BD88-65222A9B62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1-4236-BD88-65222A9B62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1-4236-BD88-65222A9B62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1-4236-BD88-65222A9B62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1-4236-BD88-65222A9B62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1-4236-BD88-65222A9B62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1-4236-BD88-65222A9B62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1-4236-BD88-65222A9B62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1-4236-BD88-65222A9B62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F1-4236-BD88-65222A9B62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F1-4236-BD88-65222A9B62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F1-4236-BD88-65222A9B629E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12">
                  <c:v>0.47302252488213714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F1-4236-BD88-65222A9B629E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12">
                  <c:v>0.64781716964547309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F1-4236-BD88-65222A9B6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7.xml"/><Relationship Id="rId18" Type="http://schemas.openxmlformats.org/officeDocument/2006/relationships/chart" Target="../charts/chart122.xml"/><Relationship Id="rId26" Type="http://schemas.openxmlformats.org/officeDocument/2006/relationships/chart" Target="../charts/chart130.xml"/><Relationship Id="rId3" Type="http://schemas.openxmlformats.org/officeDocument/2006/relationships/image" Target="../media/image2.png"/><Relationship Id="rId21" Type="http://schemas.openxmlformats.org/officeDocument/2006/relationships/chart" Target="../charts/chart125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5" Type="http://schemas.openxmlformats.org/officeDocument/2006/relationships/chart" Target="../charts/chart129.xml"/><Relationship Id="rId33" Type="http://schemas.openxmlformats.org/officeDocument/2006/relationships/chart" Target="../charts/chart13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0.xml"/><Relationship Id="rId20" Type="http://schemas.openxmlformats.org/officeDocument/2006/relationships/chart" Target="../charts/chart124.xml"/><Relationship Id="rId29" Type="http://schemas.openxmlformats.org/officeDocument/2006/relationships/chart" Target="../charts/chart133.xml"/><Relationship Id="rId1" Type="http://schemas.openxmlformats.org/officeDocument/2006/relationships/chart" Target="../charts/chart108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24" Type="http://schemas.openxmlformats.org/officeDocument/2006/relationships/chart" Target="../charts/chart128.xml"/><Relationship Id="rId32" Type="http://schemas.openxmlformats.org/officeDocument/2006/relationships/chart" Target="../charts/chart136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23" Type="http://schemas.openxmlformats.org/officeDocument/2006/relationships/chart" Target="../charts/chart127.xml"/><Relationship Id="rId28" Type="http://schemas.openxmlformats.org/officeDocument/2006/relationships/chart" Target="../charts/chart132.xml"/><Relationship Id="rId10" Type="http://schemas.openxmlformats.org/officeDocument/2006/relationships/chart" Target="../charts/chart114.xml"/><Relationship Id="rId19" Type="http://schemas.openxmlformats.org/officeDocument/2006/relationships/chart" Target="../charts/chart123.xml"/><Relationship Id="rId31" Type="http://schemas.openxmlformats.org/officeDocument/2006/relationships/chart" Target="../charts/chart135.xml"/><Relationship Id="rId4" Type="http://schemas.openxmlformats.org/officeDocument/2006/relationships/image" Target="../media/image3.png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Relationship Id="rId22" Type="http://schemas.openxmlformats.org/officeDocument/2006/relationships/chart" Target="../charts/chart126.xml"/><Relationship Id="rId27" Type="http://schemas.openxmlformats.org/officeDocument/2006/relationships/chart" Target="../charts/chart131.xml"/><Relationship Id="rId30" Type="http://schemas.openxmlformats.org/officeDocument/2006/relationships/chart" Target="../charts/chart134.xml"/><Relationship Id="rId8" Type="http://schemas.openxmlformats.org/officeDocument/2006/relationships/chart" Target="../charts/chart112.xml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39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0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1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2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3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4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5.xml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6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6" Type="http://schemas.openxmlformats.org/officeDocument/2006/relationships/image" Target="../media/image5.png"/><Relationship Id="rId5" Type="http://schemas.openxmlformats.org/officeDocument/2006/relationships/chart" Target="../charts/chart149.xml"/><Relationship Id="rId4" Type="http://schemas.openxmlformats.org/officeDocument/2006/relationships/image" Target="../media/image4.jpe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0.xml"/><Relationship Id="rId6" Type="http://schemas.openxmlformats.org/officeDocument/2006/relationships/chart" Target="../charts/chart152.xml"/><Relationship Id="rId5" Type="http://schemas.openxmlformats.org/officeDocument/2006/relationships/image" Target="../media/image5.png"/><Relationship Id="rId4" Type="http://schemas.openxmlformats.org/officeDocument/2006/relationships/chart" Target="../charts/chart151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3.xml"/><Relationship Id="rId6" Type="http://schemas.openxmlformats.org/officeDocument/2006/relationships/chart" Target="../charts/chart155.xml"/><Relationship Id="rId5" Type="http://schemas.openxmlformats.org/officeDocument/2006/relationships/image" Target="../media/image5.png"/><Relationship Id="rId4" Type="http://schemas.openxmlformats.org/officeDocument/2006/relationships/chart" Target="../charts/chart154.xml"/></Relationships>
</file>

<file path=xl/drawings/_rels/drawing17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26" Type="http://schemas.openxmlformats.org/officeDocument/2006/relationships/chart" Target="../charts/chart178.xml"/><Relationship Id="rId3" Type="http://schemas.openxmlformats.org/officeDocument/2006/relationships/image" Target="../media/image2.png"/><Relationship Id="rId21" Type="http://schemas.openxmlformats.org/officeDocument/2006/relationships/chart" Target="../charts/chart173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5" Type="http://schemas.openxmlformats.org/officeDocument/2006/relationships/chart" Target="../charts/chart177.xml"/><Relationship Id="rId33" Type="http://schemas.openxmlformats.org/officeDocument/2006/relationships/chart" Target="../charts/chart18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68.xml"/><Relationship Id="rId20" Type="http://schemas.openxmlformats.org/officeDocument/2006/relationships/chart" Target="../charts/chart172.xml"/><Relationship Id="rId29" Type="http://schemas.openxmlformats.org/officeDocument/2006/relationships/chart" Target="../charts/chart181.xml"/><Relationship Id="rId1" Type="http://schemas.openxmlformats.org/officeDocument/2006/relationships/chart" Target="../charts/chart156.xm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32" Type="http://schemas.openxmlformats.org/officeDocument/2006/relationships/chart" Target="../charts/chart184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28" Type="http://schemas.openxmlformats.org/officeDocument/2006/relationships/chart" Target="../charts/chart180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31" Type="http://schemas.openxmlformats.org/officeDocument/2006/relationships/chart" Target="../charts/chart183.xml"/><Relationship Id="rId4" Type="http://schemas.openxmlformats.org/officeDocument/2006/relationships/image" Target="../media/image3.png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Relationship Id="rId27" Type="http://schemas.openxmlformats.org/officeDocument/2006/relationships/chart" Target="../charts/chart179.xml"/><Relationship Id="rId30" Type="http://schemas.openxmlformats.org/officeDocument/2006/relationships/chart" Target="../charts/chart182.xml"/><Relationship Id="rId8" Type="http://schemas.openxmlformats.org/officeDocument/2006/relationships/chart" Target="../charts/chart1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13" Type="http://schemas.openxmlformats.org/officeDocument/2006/relationships/chart" Target="../charts/chart195.xml"/><Relationship Id="rId3" Type="http://schemas.openxmlformats.org/officeDocument/2006/relationships/image" Target="../media/image2.png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86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5" Type="http://schemas.openxmlformats.org/officeDocument/2006/relationships/chart" Target="../charts/chart197.xml"/><Relationship Id="rId10" Type="http://schemas.openxmlformats.org/officeDocument/2006/relationships/chart" Target="../charts/chart192.xml"/><Relationship Id="rId4" Type="http://schemas.openxmlformats.org/officeDocument/2006/relationships/image" Target="../media/image3.png"/><Relationship Id="rId9" Type="http://schemas.openxmlformats.org/officeDocument/2006/relationships/chart" Target="../charts/chart191.xml"/><Relationship Id="rId14" Type="http://schemas.openxmlformats.org/officeDocument/2006/relationships/chart" Target="../charts/chart196.xml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8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13" Type="http://schemas.openxmlformats.org/officeDocument/2006/relationships/chart" Target="../charts/chart208.xml"/><Relationship Id="rId3" Type="http://schemas.openxmlformats.org/officeDocument/2006/relationships/image" Target="../media/image2.png"/><Relationship Id="rId7" Type="http://schemas.openxmlformats.org/officeDocument/2006/relationships/chart" Target="../charts/chart202.xml"/><Relationship Id="rId12" Type="http://schemas.openxmlformats.org/officeDocument/2006/relationships/chart" Target="../charts/chart20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99.xml"/><Relationship Id="rId6" Type="http://schemas.openxmlformats.org/officeDocument/2006/relationships/chart" Target="../charts/chart201.xml"/><Relationship Id="rId11" Type="http://schemas.openxmlformats.org/officeDocument/2006/relationships/chart" Target="../charts/chart206.xml"/><Relationship Id="rId5" Type="http://schemas.openxmlformats.org/officeDocument/2006/relationships/chart" Target="../charts/chart200.xml"/><Relationship Id="rId15" Type="http://schemas.openxmlformats.org/officeDocument/2006/relationships/chart" Target="../charts/chart210.xml"/><Relationship Id="rId10" Type="http://schemas.openxmlformats.org/officeDocument/2006/relationships/chart" Target="../charts/chart205.xml"/><Relationship Id="rId4" Type="http://schemas.openxmlformats.org/officeDocument/2006/relationships/image" Target="../media/image3.png"/><Relationship Id="rId9" Type="http://schemas.openxmlformats.org/officeDocument/2006/relationships/chart" Target="../charts/chart204.xml"/><Relationship Id="rId14" Type="http://schemas.openxmlformats.org/officeDocument/2006/relationships/chart" Target="../charts/chart209.xml"/></Relationships>
</file>

<file path=xl/drawings/_rels/drawing2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13" Type="http://schemas.openxmlformats.org/officeDocument/2006/relationships/image" Target="../media/image3.png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12" Type="http://schemas.openxmlformats.org/officeDocument/2006/relationships/image" Target="../media/image2.png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15.xml"/><Relationship Id="rId15" Type="http://schemas.openxmlformats.org/officeDocument/2006/relationships/chart" Target="../charts/chart222.xml"/><Relationship Id="rId10" Type="http://schemas.openxmlformats.org/officeDocument/2006/relationships/chart" Target="../charts/chart220.xml"/><Relationship Id="rId4" Type="http://schemas.openxmlformats.org/officeDocument/2006/relationships/chart" Target="../charts/chart214.xml"/><Relationship Id="rId9" Type="http://schemas.openxmlformats.org/officeDocument/2006/relationships/chart" Target="../charts/chart219.xml"/><Relationship Id="rId14" Type="http://schemas.openxmlformats.org/officeDocument/2006/relationships/chart" Target="../charts/chart221.xml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13" Type="http://schemas.openxmlformats.org/officeDocument/2006/relationships/chart" Target="../charts/chart232.xml"/><Relationship Id="rId3" Type="http://schemas.openxmlformats.org/officeDocument/2006/relationships/image" Target="../media/image2.png"/><Relationship Id="rId7" Type="http://schemas.openxmlformats.org/officeDocument/2006/relationships/chart" Target="../charts/chart226.xml"/><Relationship Id="rId12" Type="http://schemas.openxmlformats.org/officeDocument/2006/relationships/chart" Target="../charts/chart23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23.xml"/><Relationship Id="rId6" Type="http://schemas.openxmlformats.org/officeDocument/2006/relationships/chart" Target="../charts/chart225.xml"/><Relationship Id="rId11" Type="http://schemas.openxmlformats.org/officeDocument/2006/relationships/chart" Target="../charts/chart230.xml"/><Relationship Id="rId5" Type="http://schemas.openxmlformats.org/officeDocument/2006/relationships/chart" Target="../charts/chart224.xml"/><Relationship Id="rId15" Type="http://schemas.openxmlformats.org/officeDocument/2006/relationships/chart" Target="../charts/chart234.xml"/><Relationship Id="rId10" Type="http://schemas.openxmlformats.org/officeDocument/2006/relationships/chart" Target="../charts/chart229.xml"/><Relationship Id="rId4" Type="http://schemas.openxmlformats.org/officeDocument/2006/relationships/image" Target="../media/image3.png"/><Relationship Id="rId9" Type="http://schemas.openxmlformats.org/officeDocument/2006/relationships/chart" Target="../charts/chart228.xml"/><Relationship Id="rId14" Type="http://schemas.openxmlformats.org/officeDocument/2006/relationships/chart" Target="../charts/chart233.xml"/></Relationships>
</file>

<file path=xl/drawings/_rels/drawing2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35.xml"/><Relationship Id="rId4" Type="http://schemas.openxmlformats.org/officeDocument/2006/relationships/image" Target="../media/image3.png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36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3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8" Type="http://schemas.openxmlformats.org/officeDocument/2006/relationships/chart" Target="../charts/chart5.xml"/></Relationships>
</file>

<file path=xl/drawings/_rels/drawing5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" Type="http://schemas.openxmlformats.org/officeDocument/2006/relationships/image" Target="../media/image2.png"/><Relationship Id="rId21" Type="http://schemas.openxmlformats.org/officeDocument/2006/relationships/chart" Target="../charts/chart65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1" Type="http://schemas.openxmlformats.org/officeDocument/2006/relationships/chart" Target="../charts/chart48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" Type="http://schemas.openxmlformats.org/officeDocument/2006/relationships/image" Target="../media/image3.png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8" Type="http://schemas.openxmlformats.org/officeDocument/2006/relationships/chart" Target="../charts/chart52.xml"/></Relationships>
</file>

<file path=xl/drawings/_rels/drawing8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image" Target="../media/image2.png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33" Type="http://schemas.openxmlformats.org/officeDocument/2006/relationships/chart" Target="../charts/chart10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3.xml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32" Type="http://schemas.openxmlformats.org/officeDocument/2006/relationships/chart" Target="../charts/chart10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28" Type="http://schemas.openxmlformats.org/officeDocument/2006/relationships/chart" Target="../charts/chart102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31" Type="http://schemas.openxmlformats.org/officeDocument/2006/relationships/chart" Target="../charts/chart105.xml"/><Relationship Id="rId4" Type="http://schemas.openxmlformats.org/officeDocument/2006/relationships/image" Target="../media/image3.png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Relationship Id="rId30" Type="http://schemas.openxmlformats.org/officeDocument/2006/relationships/chart" Target="../charts/chart104.xml"/><Relationship Id="rId8" Type="http://schemas.openxmlformats.org/officeDocument/2006/relationships/chart" Target="../charts/chart8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126C69-417A-4EAE-8E18-0C907CA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5:$M$5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8:$M$5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C901D1-5ADF-46D3-A6F5-D6FBDD65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0D1FEC-2C9E-461E-AA8E-C9356CA2A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79A93C-7780-453F-96BF-60FF3442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99FC0C-A318-4690-94B2-9AB8297BA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F1A9D1-72F5-453A-8C6C-8CBDDE272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659E634-1DC2-40B5-8D66-3AC96D979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F8839F7-783B-4F0A-B7E7-8A1AEE7A8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992049-A671-4037-9A84-874811014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321F10E-831B-4D91-A59D-791D0B635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2799DF7-C895-4074-8659-9FF3330F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58449B1-5BC9-4FAD-8353-89D7FD021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C9A7DAB-78EB-488E-8ABB-EB30FE523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E680F5-16B6-41B5-B8F5-8FF78D77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06E96D8-78EE-44B6-BBD3-645F1EA10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35A6EB9-4943-4B1E-8DB7-F7B4B57D6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8E7E08F-6740-4E30-BCEA-381E9AD1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F489724-F40A-4BAC-BCBE-E2EAE031A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9C9DC74-B69D-4C7D-8749-FC74BD8B0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8B09C48-45F2-4198-9A93-FBDC56E4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8FD2ABBF-453E-4BCA-A984-96C14920A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9AAAB9B3-31A9-454A-ACFA-B914AA11D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5853D10-32F7-47CF-85EB-BFD249B3D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099C5E6-A78A-41B8-B504-AA4CE9C5D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7095E82-CC9F-488F-B978-8B699E3D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C383C72-BE29-4816-89E3-FC4001421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D4E0529-6563-452A-8072-C848FF679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A9BADBE6-DA16-4D4B-A0A7-5A2B95B5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26819F2-2ACC-449D-B9A4-3A9290AD7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7EC1DB4B-7B46-4CC6-A408-CAE84750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085C572-78B0-404D-93E6-97FD40AF9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B2A4B87E-3A3A-4350-888E-66C6A713C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11C9DA8-2E49-4E82-A9D7-7FA343F49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11:$M$61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4:$M$63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6:$M$65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15326-80D5-4445-8B08-00A8D3529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581025</xdr:colOff>
      <xdr:row>103</xdr:row>
      <xdr:rowOff>171450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B9E3B5B-CBD8-4044-AD92-B84643AC5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A582C8-F0EB-434D-BA55-8355B0CC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81:$M$68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1C099D-75A0-4565-8B7A-D5FFB70D6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F0CE78-F032-4640-BF9B-AC58B722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2A505F-EB74-41CD-ABA7-A1A57E11F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E66C0D-DFAD-4467-B050-55D8572A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ADE6BD-96B1-4498-83AB-8C618BD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42FC0B-E5CF-4408-9798-8EF93A201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D87981-CD70-4B75-86F2-84BCC889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B7149F-94C1-40FA-B85F-C65BACA5A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37063C-C5F1-471A-A2EE-475EADEE4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DCAF6C-C9AB-4858-911A-DBE80E54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C78BBC-21D7-4C08-A727-D6347F6A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92C152-42B6-4DE6-BA22-5FBE8365F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12A260-1AE3-4BEF-885B-54547352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44B682-9C3F-417B-AAA0-D0E3A56B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A643A2-8E65-4236-9608-87BF124B4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705:$M$70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32A5B-1CF3-461C-9A9F-94FD30157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F8235F-7139-41F7-81D1-1F0318D86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44</xdr:row>
      <xdr:rowOff>28575</xdr:rowOff>
    </xdr:from>
    <xdr:to>
      <xdr:col>13</xdr:col>
      <xdr:colOff>57150</xdr:colOff>
      <xdr:row>73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F96CED-73E7-44B4-9AC4-4FC60B7A7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2BBC92-D8CE-4CFA-A723-A17B1538A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00A720-B39E-4335-907C-A3750F4E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298161-9108-4594-BCC0-0C91FBE14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0198D6-3D96-4553-86D6-02723FC1E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E0D0E5-4104-4BA2-9317-71E7476C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87E141-E380-4474-A164-C5DAF6EAA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8D034C-C742-4804-AD1A-7B29819A1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56D85C-3D58-4B9F-946B-C5A7B25E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B31FB8-0E05-4B2A-B53B-F15C8CCF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C18F79-ACC9-499E-A530-279C5A8C5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E9AC05-03F7-4887-9AFB-906EEAA9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93DAAF4-46E7-4B97-805C-CD51A6F7A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F1F8FD3-6443-434B-8E2E-20280964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45.001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7.619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31,1%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E8352B-5372-439C-9094-E6513DF5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876A97-7976-4E52-83B1-9846AC644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8CE1F1D-4CAC-48E6-851F-D69D581EF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EC9198-6593-4152-97CA-655116B4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5D36E8-98AC-401B-97B2-ED1B7A455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746124</xdr:colOff>
      <xdr:row>21</xdr:row>
      <xdr:rowOff>92075</xdr:rowOff>
    </xdr:from>
    <xdr:to>
      <xdr:col>23</xdr:col>
      <xdr:colOff>95249</xdr:colOff>
      <xdr:row>129</xdr:row>
      <xdr:rowOff>95250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928336-2F03-4652-9651-CA09F12A6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FBE989-CCE3-4292-A94C-25D981B28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65E572E-5609-4A0C-8170-BA4FF0553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BBD5B4-3624-4C1F-B382-04D63F25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FEEAB7-B262-4D4C-99A0-E3BC459B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cs typeface="Calibri"/>
            </a:rPr>
            <a:pPr algn="ctr"/>
            <a:t>Hoteles: 
66.416 viajeros 
cuota: 92,9%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5.088 viajeros
cuota: 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33F15A-6A5E-489B-B0C4-BFEB110FB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423CC7-577B-4148-97B1-971B82DDB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B99568-5D28-45DA-B516-745627814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B7B82B-189E-4985-8548-28A4F7DE0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81628B-61FE-40E1-92E4-EBA99BA44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F98684-49E9-4BF7-B9FF-B400B107E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2770A12-7732-4A57-BDEF-1BBF5DDFA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ABB62A-4007-428B-96FB-A1F7E395A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729B646-320C-4630-88D2-49F605B09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08666F8-ED08-4F22-8088-42F248766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0E18AA8-CDF9-499E-AB5D-EF835DFEB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79AC6C-9C8A-4A1D-8EB0-1447BA589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E636621-48F5-488B-A215-8E1134DA0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C5B198E-F67C-4415-B8B1-D202CC4C8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2170E66-66D1-4B69-800E-A64D49041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767A0C1-CD74-4D69-9D3A-9269FCD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74C3991-F435-4043-8F17-105750770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75A6691-8D34-49A3-BF31-A9D810EC9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6BCD520-B3B0-4580-A4A0-A0B32C3C8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7FF10172-7BA2-4360-AADD-4333AC5C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F9F8CD7-892F-441B-9843-C53EF0D6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AFB962C-2F5F-49D1-9820-15BFD3623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EFD8156C-BD7E-4708-BF7B-F4326F853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29576C7C-9F32-4E81-8CD7-6175A10F1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0866724-C5A2-405E-BD79-A2296C8F1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0BA16C7-2F70-459A-A080-8F5060D4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C2BC6B3A-616A-49AB-965A-530FDD422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6E481148-1085-47EE-BF9D-4A7AA3F75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BD5A08AD-4EB1-42D7-B439-AE35963BF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AA885A8-C2A1-479A-B41D-148DD762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D71112F7-B2A0-4FA7-943C-A25FC4383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5DD057B-AAE3-4B36-A134-D0CE8159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CD115-EDC3-431B-99DE-077997C0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36F870-7066-4C70-AD99-DA88271C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359B88-5C94-4CBF-9D9F-E2E06DFA5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EA7738-4A4C-4A6D-8592-2D9942F4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964171-E5A9-4547-8626-405384260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6C25E8-1376-40CE-8C93-26EAF3916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77D026-04C3-44C1-B882-E9B262E9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6DC1E1-6ECE-4077-87D6-26FBC774E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84A29D-AD02-4632-9314-E5E0CCC83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B663AE-FC8B-46D6-84C0-7EBABDAAF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D080008-ACC1-4264-A836-965F95ED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CD77A9A-C5FF-4C59-B205-E1818AB20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C6ED80F-BDEE-43D0-B53D-4A42D753D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C592039-3FEE-484F-9CC1-FC52BC01D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F1B18E-4A2C-477F-905D-69A640A4C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61F4B9C-6E03-457A-B033-4D2583D74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6F47F1-174D-45B6-9CAE-2D51316D4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69C464-3B06-45AC-A37A-ADDE9EEA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F1C62B-7E78-4724-AD1B-2886A871B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99F718-0624-4284-8AFE-256EEBD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89F50E-6A62-44B1-B00B-15B128434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796DE0-AFB4-48C7-A28F-FA5067A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4C9F14-E03A-46E3-844D-0C2D18198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A9AFFC-CDE6-4591-B88E-D57E014CE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B65B3DD-FDD1-4C78-8871-61FB69012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5E53C6-7DBB-4085-A122-7C3073D47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B795042-FBCA-4F41-9607-27929053B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5566FAD-B4A0-4AC7-8030-CFF3F23D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B05F449-027B-4D69-A0EF-A2423692A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674AF3D-A504-4C0A-97EB-B9EB7D06C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3E6E30F-2997-40F0-BFDD-819A0C9DC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5AF0383-24CA-47DA-843F-64897335D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48F8846-A298-4DE8-A037-DD5895A10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2D956E-7306-4A9F-99F2-5D1943F2B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4D09B3A-660F-411D-BD83-32024FE0B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470EFD2-4661-44D7-BD1E-FBEB1D3A4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2AB5FF-240F-4F82-AB49-6C552BBDA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06668D42-D452-47DF-A9F2-31704F211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B3812E02-FDF5-4F8A-AA8C-5B46A70A6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6EE3FF9B-785F-4D8A-AF21-DA4435B0C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A65F13FD-CC6F-42D5-9D06-F41CD47CF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31CE07E8-4D73-4AEA-BC71-3C948875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49D43C8A-08B5-4122-9014-A714F907E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847725</xdr:colOff>
      <xdr:row>4</xdr:row>
      <xdr:rowOff>66675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BC0F983-D64C-4ABC-8EAF-263148B8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E48FCB2-074D-440D-8034-328B290FC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205E0F0-0697-44ED-8711-FEF6E1B8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975F1D3-1B2F-4E3B-9F3A-0976734B6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31D5B-29BA-472E-9126-6E8D9AD03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8020FC-4D07-4630-8004-C80D6F62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428624</xdr:colOff>
      <xdr:row>2</xdr:row>
      <xdr:rowOff>114299</xdr:rowOff>
    </xdr:from>
    <xdr:to>
      <xdr:col>22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809A12-B4BD-4E06-B40B-5734E080F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97018E-21D5-499B-A2A4-C6528DEF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FE58E9-EC15-4A2D-B838-AB713FCB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25</xdr:row>
      <xdr:rowOff>76200</xdr:rowOff>
    </xdr:from>
    <xdr:to>
      <xdr:col>22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AA6C41-85A6-4176-99CD-0A52B47ED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676275</xdr:colOff>
      <xdr:row>46</xdr:row>
      <xdr:rowOff>142875</xdr:rowOff>
    </xdr:from>
    <xdr:to>
      <xdr:col>22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46925B-9435-4E1E-8148-3E9BE76D8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69</xdr:row>
      <xdr:rowOff>0</xdr:rowOff>
    </xdr:from>
    <xdr:to>
      <xdr:col>22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ABE85-7A22-412E-A004-D8F46BC17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57150</xdr:colOff>
      <xdr:row>90</xdr:row>
      <xdr:rowOff>76200</xdr:rowOff>
    </xdr:from>
    <xdr:to>
      <xdr:col>22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60CFD78-CA36-4D56-94C5-7CBF5DC8D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76200</xdr:colOff>
      <xdr:row>112</xdr:row>
      <xdr:rowOff>180975</xdr:rowOff>
    </xdr:from>
    <xdr:to>
      <xdr:col>22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551D1C6-9321-4542-A348-BDE4E5E1A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38100</xdr:colOff>
      <xdr:row>135</xdr:row>
      <xdr:rowOff>0</xdr:rowOff>
    </xdr:from>
    <xdr:to>
      <xdr:col>22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06FA076-715D-4E3B-BF87-2C5CB003F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38100</xdr:colOff>
      <xdr:row>156</xdr:row>
      <xdr:rowOff>171450</xdr:rowOff>
    </xdr:from>
    <xdr:to>
      <xdr:col>22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AD3F54B-8C13-4BE2-89D7-1C51C3158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752475</xdr:colOff>
      <xdr:row>179</xdr:row>
      <xdr:rowOff>104775</xdr:rowOff>
    </xdr:from>
    <xdr:to>
      <xdr:col>22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2789A9E-D4EA-4E5F-AEB7-3F5D83021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609600</xdr:colOff>
      <xdr:row>201</xdr:row>
      <xdr:rowOff>0</xdr:rowOff>
    </xdr:from>
    <xdr:to>
      <xdr:col>22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241E844-742C-452F-A99E-3C9B5FE3D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223</xdr:row>
      <xdr:rowOff>0</xdr:rowOff>
    </xdr:from>
    <xdr:to>
      <xdr:col>22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B6670E3-CDF7-4C7E-8B0A-AE1E20D35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245</xdr:row>
      <xdr:rowOff>0</xdr:rowOff>
    </xdr:from>
    <xdr:to>
      <xdr:col>22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5B2D091-5EFD-4326-AAD9-E3D295402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4:$K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6:$K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Tenerife</a:t>
          </a:fld>
          <a:endParaRPr lang="es-ES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48:$K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70:$K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92:$K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14:$K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36:$K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58:$K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180:$K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apartamentos de 4, 5 Estrellas de Tenerife</a:t>
          </a:fld>
          <a:endParaRPr lang="es-ES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02:$K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apartamentos de 3 Estrellas de Tenerife</a:t>
          </a:fld>
          <a:endParaRPr lang="es-ES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24:$K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apartamentos de 2 Estrellas de Tenerife</a:t>
          </a:fld>
          <a:endParaRPr lang="es-ES" sz="1100"/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mensu TF (2)'!$B$246:$K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alojados en los apartamentos de 1 Estrella de Tenerife</a:t>
          </a:fld>
          <a:endParaRPr lang="es-ES" sz="1100"/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062125-5CE1-4982-8BFF-4FFFDF386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B5BE63-4F5B-457A-AEE5-A6DA1F642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AF164B-32A0-4D58-A7E5-13E2BD66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C94BE6-6AE9-405F-A323-33C4C7CE6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D74369-91B0-4407-8035-07272F20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01601-3FBB-4AE6-8B59-33166214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canarios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27805D-CE84-44D0-A1E5-F6F50B06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292100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F5312D-F491-4B6D-8D92-AC2DE7BA9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69:$M$46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5C19D4-F58A-47C0-8EB8-073307125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D4B50C-CE24-4027-AD54-801D72B56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D95FF2-12A4-40D8-82A4-69F6C703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A5D37C-549A-4A95-AADB-F0B23FA12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E4FF98-2B04-42B0-91D3-EA3A0FCE5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56378F-9547-42D6-A23B-B75239DBE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DB19F97-D4C3-4DEA-8459-D87C64AFD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7D0D261-4C10-444D-ACAD-4D60D015F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58C7F7A-2CAF-4B54-B281-58D7E3898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E538CA2-16D3-48E2-B0EE-FCD0F31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5E9AB22-DE81-464F-8EA8-B4BE1DFC1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10918AA-C069-4D6C-AC1C-C52F0EE26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441130-7AFD-4F85-966B-63B100939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8D1A0F-D031-4B23-82F6-65C142EE4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4FDA3E-99AC-4A7E-82CB-D50E9D29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355600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7531AD-F5DA-4764-A13F-5A02DEDA0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BA4CAF-2F8F-4F28-993F-17CD79FE6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57E08A-72A2-4481-803B-1E24D4A12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96CDA8-EBBC-4978-92BF-75F0F5A7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17F117-522D-45B6-856E-106D41EB2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CB6715-1E73-4B89-974F-EE6E912BB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1C65C1-E854-4FDD-8DBB-71CBDA5AA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6B1F7A-6020-47B0-ABA0-867F51278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80834D-986A-4290-899E-5950C8F81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D937AE-8EBF-416D-B633-841C668FC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EE8670-8526-4F58-A696-A05AF1F4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491</xdr:row>
      <xdr:rowOff>85724</xdr:rowOff>
    </xdr:from>
    <xdr:to>
      <xdr:col>24</xdr:col>
      <xdr:colOff>250424</xdr:colOff>
      <xdr:row>512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6EEAA15-E1F1-4012-9159-D8479DD41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517</xdr:row>
      <xdr:rowOff>76199</xdr:rowOff>
    </xdr:from>
    <xdr:to>
      <xdr:col>24</xdr:col>
      <xdr:colOff>231374</xdr:colOff>
      <xdr:row>538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1B09D2-48A3-4D3B-A698-78F2BCC60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541</xdr:row>
      <xdr:rowOff>28574</xdr:rowOff>
    </xdr:from>
    <xdr:to>
      <xdr:col>24</xdr:col>
      <xdr:colOff>250424</xdr:colOff>
      <xdr:row>562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63490C-8448-488B-9C22-B2A96551E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563</xdr:row>
      <xdr:rowOff>104774</xdr:rowOff>
    </xdr:from>
    <xdr:to>
      <xdr:col>24</xdr:col>
      <xdr:colOff>240899</xdr:colOff>
      <xdr:row>584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9BC041-86D2-404A-BEA5-A2A78C83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586</xdr:row>
      <xdr:rowOff>123824</xdr:rowOff>
    </xdr:from>
    <xdr:to>
      <xdr:col>24</xdr:col>
      <xdr:colOff>259949</xdr:colOff>
      <xdr:row>607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D3032DF-D5DD-4865-A6C5-71267692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610</xdr:row>
      <xdr:rowOff>19049</xdr:rowOff>
    </xdr:from>
    <xdr:to>
      <xdr:col>24</xdr:col>
      <xdr:colOff>269474</xdr:colOff>
      <xdr:row>631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5C42D12-406E-4C69-BCF6-FC4BA4A02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632</xdr:row>
      <xdr:rowOff>161924</xdr:rowOff>
    </xdr:from>
    <xdr:to>
      <xdr:col>24</xdr:col>
      <xdr:colOff>231374</xdr:colOff>
      <xdr:row>654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15AF1DE-685B-4B31-9CF3-4410F138D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655</xdr:row>
      <xdr:rowOff>371474</xdr:rowOff>
    </xdr:from>
    <xdr:to>
      <xdr:col>24</xdr:col>
      <xdr:colOff>231374</xdr:colOff>
      <xdr:row>678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21D5EE5-4435-40FF-A2B2-F478F4F23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680</xdr:row>
      <xdr:rowOff>9524</xdr:rowOff>
    </xdr:from>
    <xdr:to>
      <xdr:col>24</xdr:col>
      <xdr:colOff>221849</xdr:colOff>
      <xdr:row>701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E09E067-76C7-4F3F-926B-14B376005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703</xdr:row>
      <xdr:rowOff>104774</xdr:rowOff>
    </xdr:from>
    <xdr:to>
      <xdr:col>24</xdr:col>
      <xdr:colOff>269474</xdr:colOff>
      <xdr:row>724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74F092-A017-476C-80FA-600A981F8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08B84E7-B7E0-4AD9-9D04-F00E7205C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773C6F2-4449-4B22-96B8-BA079306E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D718379-6253-479F-9FE5-2EC7E1B47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FED76536-D342-4BD7-9BE3-6C6490DFB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76F5CF6-0F5D-4A83-A7AB-71B41A2F5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4EDC8A3-491A-4BF1-8739-4EFDC8FEE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047F942-B883-48EB-A733-F582C20C4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25EFA80-0E8C-41FD-8DEA-42D111B40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6843DC85-E27A-4B6C-B883-72F5F7F54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295069C3-072F-4098-A411-B6E4A8AA1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A240704-39CD-438B-B51F-B0E39F73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08521B3-7B02-45A9-9FE3-D0B7E8B10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1836FD94-54A2-4EDB-BE46-C76D4AAE0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BC7F344B-81D7-4594-9344-2AE83B617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363</xdr:row>
      <xdr:rowOff>152400</xdr:rowOff>
    </xdr:from>
    <xdr:to>
      <xdr:col>24</xdr:col>
      <xdr:colOff>679050</xdr:colOff>
      <xdr:row>384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C01D4F04-74C4-4DF2-9E96-BF0896529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1F4C11D-36A3-4F6E-A206-9E2AF1D15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50B1320-AF86-4F58-AEBB-97DDE239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CC33680D-BC0E-4A6E-83E4-2FBE0FA7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468</xdr:row>
      <xdr:rowOff>0</xdr:rowOff>
    </xdr:from>
    <xdr:to>
      <xdr:col>24</xdr:col>
      <xdr:colOff>660000</xdr:colOff>
      <xdr:row>488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5746002-2BB7-4EA9-8346-7A35AC730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E23E3A-46A3-42AF-8094-08B29A146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53D706-A0AD-4F9B-A471-A153C2BC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CAF136-5974-4325-9CB3-5F85F1B8D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41A6CB8-A415-44B2-AFCA-A363CDC63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E6F631-BC28-42C0-993C-B2617C03D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33D97E-EBF5-4255-9E1B-50B432B66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950DEF-58FF-4A7B-B744-C685FE4F8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D3B340D-47D3-4C35-90EC-6AE65A95A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C7B649B-3AF9-430B-B8A6-8FFC3367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70891D6-967D-48CA-BC2E-879048B8A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A4D4C75-4253-4560-B974-8DDC8BC28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BCA7778-3DA9-4BA6-842C-851689FD6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9C2B126-D5D4-43D9-A9DF-AB414C282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8A4928E-C197-4708-A14C-A75A8E66A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CD1C858-85A3-461F-843E-306F94E81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D837106-6100-425E-AABB-467BB5113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1237A02-32CA-45D2-9E33-EB046CE3E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3954073-7D87-4B63-A6EC-1E4B66728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2A03D2C-2F8D-4A32-8402-2898F179E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5C6D576-9462-462F-8917-90272B522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D829E91B-3F2F-45E1-85BB-2E0DAB937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DD9A8A8-4174-492E-BF24-22F0F0793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D83397C-2BFC-4789-8804-9514203E8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8DAAC1C-F4CF-44A7-9199-999C5C12F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3CACC54-A729-4402-AE74-7CC9B7949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450BB83C-D0A0-4DB5-9780-1029C4AF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C64C800-98A7-4CBF-B9A2-C50E0E24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12D1E899-0B9D-4064-B1B5-9584DD97E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DE315BB-82C4-4AF8-B610-1D2D0D23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AA5FF7B5-3814-4D55-BCB8-1E3389912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7791FEAE-642F-439B-AA65-4270B67A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46F21374-6D59-4DEF-8486-45BBA22F8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2:$M$4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9:$M$51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65304C-E8D3-415B-B45F-BBADAFB1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B90582-E432-4006-B1C0-662EDC3E0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7059AA-508A-4C77-A8B8-9F1643DE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F00D44-F2A5-49E9-A25C-7D188505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D3D618-FAA9-4870-9616-8147CCD63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2D622A-5BF8-47B1-B5AC-12ACE7849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DF86DA0-76AF-4962-A412-EBC14206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D7FA6DE-DD07-4E34-94F6-68921C47F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86B1AF9-7980-4CB1-896C-F9C615F3C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72C554E-9A9E-4580-94D5-009980E4F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F77FE39-32DE-406D-A41E-78D53778B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7219CB-460F-4366-B67D-E4E15A4F7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03A7C3D-47B8-4757-978C-85F34A66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34E7742-6F75-4DBD-9E54-EA73D5E1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1B1AF0E-A0F5-4124-B094-40248D614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C023450-5B17-4C3A-9239-2FEF4B827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D2EAF7C-BD77-48EC-9B60-F5D78C83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A30C199-0025-4E29-9954-CFFC8B8A7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693AA29-7173-4521-B310-E86165E44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BD38E870-12C6-4018-B39C-52EE9EBD4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953FBC-C391-47A8-A876-1C78C53FA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569E7DB-2A21-4C81-B419-74A3F9656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5F6F8FCE-31A8-45E2-9BED-2887AE5BB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525EB5C-394E-4D7C-A17D-D96FCAA0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E1E0C23E-3A12-4A23-8D0C-8950FA1DD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79391BF-BC41-4C58-B320-BE8BBFED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A44D2FE5-82ED-4747-A9CA-C71A6FBC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5436A2A2-93AC-4338-897E-6AA5A99DC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7B7B056B-8A49-444A-9653-1D8BE49D0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2DC4077-BC4C-4DC2-A90C-81E5E503B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9D1F6810-5D75-425C-A5A6-3CDE43407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B1D149ED-0CF1-45C4-8DE7-28088988A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42:$M$54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3/Evoluci&#243;n%20mercados%20islas%202019-diciembre2023.xlsx" TargetMode="External"/><Relationship Id="rId1" Type="http://schemas.openxmlformats.org/officeDocument/2006/relationships/externalLinkPath" Target="Evoluci&#243;n%20mercados%20islas%202019-diciembre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Plazas alojativas islas tipolog"/>
      <sheetName val="Plazas aloj islas cat y tipolog"/>
      <sheetName val="Establecim aloj islas cat y tip"/>
      <sheetName val="oferta alojativa de Tenerife"/>
      <sheetName val="Resumen indicadores"/>
      <sheetName val="Resumen indicadores peri esp"/>
      <sheetName val="Resumen indicadores islas"/>
      <sheetName val="Resumen ind islas per esp"/>
      <sheetName val="Resumen ind islas (aloj) per es"/>
      <sheetName val="Viajeros entr evol mensu TF"/>
      <sheetName val="Viajeros entr evol mensu TF cat"/>
      <sheetName val="Viajeros entr evol anual TF cat"/>
      <sheetName val="Viajeros entr tipo ultimo mes"/>
      <sheetName val="Viajeros entr tipo period espe"/>
      <sheetName val="Viajeros entr ti-cat ultimo mes"/>
      <sheetName val="Viajeros entr ti-cat perio espe"/>
      <sheetName val="Viajeros entr munici"/>
      <sheetName val="Viajeros entr munici per esp"/>
      <sheetName val="Viajeros entr evol mensu GC"/>
      <sheetName val="Viajeros entr evol mensu FV"/>
      <sheetName val="Viajeros entr evol mensu LZ"/>
      <sheetName val="viaj entrados lugar residencia"/>
      <sheetName val="viaj aloj lugar residen mes"/>
      <sheetName val="viaj alojados lugar residen (2)"/>
      <sheetName val="viaj aloj lugar resid per esp"/>
      <sheetName val="viaj entrados lugar residen acu"/>
      <sheetName val="viaj ent lugar resi com islas"/>
      <sheetName val="viaj entrados lugar res per esp"/>
      <sheetName val="viaj entr cuota mercado Canar  "/>
      <sheetName val="viaj entrados lugar resid años "/>
      <sheetName val="viaj entrados lugar residen hot"/>
      <sheetName val="viaj entrados lugar residen apt"/>
      <sheetName val="viaj entrados lugar residen 5es"/>
      <sheetName val="viaj entrados lugar residen cat"/>
      <sheetName val="viaj entrados lugar residen año"/>
      <sheetName val="viaj entr lugar res año 5 estre"/>
      <sheetName val="viaj entr lugar res año categor"/>
      <sheetName val="distribución españoles x Resid"/>
      <sheetName val="distrib españoles x Re peri esp"/>
      <sheetName val="distribución españoles x mun al"/>
      <sheetName val="distrib españoles x mu per esp"/>
      <sheetName val="distribución peninsula x catego"/>
      <sheetName val="distribución canarias x cate"/>
      <sheetName val="Pernoctaciones evol mensu TF"/>
      <sheetName val="Pernocta evol mensu TF cat"/>
      <sheetName val="Pernoctaciones lugar reside"/>
      <sheetName val="Pernoctaciones lugar residen ac"/>
      <sheetName val="Pernocta ugar reside per esp"/>
      <sheetName val="Pernoctaciones lugar reside año"/>
      <sheetName val="EM evol mensu TF cat "/>
      <sheetName val="tasa de ocupación evol mens"/>
      <sheetName val="ADR RevPAR ingresos totales ult"/>
      <sheetName val="ADR RevPAR ingr totales per esp"/>
      <sheetName val="evolución anual viaj ent canari"/>
      <sheetName val="evolución anual viaj alo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351B-C540-47F8-AF82-2E0965F487F5}">
  <dimension ref="B1:M121"/>
  <sheetViews>
    <sheetView showGridLines="0" tabSelected="1" workbookViewId="0">
      <selection activeCell="B30" sqref="B30"/>
    </sheetView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M25/M19</f>
        <v>#DIV/0!</v>
      </c>
    </row>
    <row r="3" spans="2:13" ht="36" x14ac:dyDescent="0.55000000000000004">
      <c r="B3" s="2" t="s">
        <v>2</v>
      </c>
    </row>
    <row r="4" spans="2:13" ht="23.25" x14ac:dyDescent="0.35">
      <c r="B4" s="3" t="s">
        <v>488</v>
      </c>
    </row>
    <row r="5" spans="2:13" x14ac:dyDescent="0.25">
      <c r="B5" s="4"/>
    </row>
    <row r="6" spans="2:13" ht="21.75" thickBot="1" x14ac:dyDescent="0.4">
      <c r="B6" s="5" t="s">
        <v>3</v>
      </c>
    </row>
    <row r="7" spans="2:13" ht="15.75" thickTop="1" x14ac:dyDescent="0.25"/>
    <row r="8" spans="2:13" ht="19.5" thickBot="1" x14ac:dyDescent="0.35">
      <c r="B8" s="6" t="s">
        <v>4</v>
      </c>
    </row>
    <row r="9" spans="2:13" ht="18.75" hidden="1" x14ac:dyDescent="0.3">
      <c r="B9" s="7"/>
    </row>
    <row r="10" spans="2:13" ht="18.75" x14ac:dyDescent="0.3">
      <c r="B10" s="8"/>
    </row>
    <row r="11" spans="2:13" ht="15.75" hidden="1" x14ac:dyDescent="0.25">
      <c r="B11" s="9" t="s">
        <v>5</v>
      </c>
    </row>
    <row r="12" spans="2:13" ht="15.75" hidden="1" x14ac:dyDescent="0.25">
      <c r="B12" s="9" t="s">
        <v>6</v>
      </c>
    </row>
    <row r="13" spans="2:13" ht="15.75" hidden="1" x14ac:dyDescent="0.25">
      <c r="B13" s="9" t="s">
        <v>7</v>
      </c>
    </row>
    <row r="14" spans="2:13" ht="15.75" hidden="1" x14ac:dyDescent="0.25">
      <c r="B14" s="9" t="s">
        <v>8</v>
      </c>
    </row>
    <row r="15" spans="2:13" ht="15.75" x14ac:dyDescent="0.25">
      <c r="B15" s="9" t="s">
        <v>9</v>
      </c>
    </row>
    <row r="16" spans="2:13" ht="15.75" x14ac:dyDescent="0.25">
      <c r="B16" s="9" t="s">
        <v>10</v>
      </c>
    </row>
    <row r="17" spans="2:2" ht="15.75" x14ac:dyDescent="0.25">
      <c r="B17" s="9" t="s">
        <v>11</v>
      </c>
    </row>
    <row r="18" spans="2:2" ht="18.75" hidden="1" x14ac:dyDescent="0.3">
      <c r="B18" s="8" t="s">
        <v>12</v>
      </c>
    </row>
    <row r="19" spans="2:2" ht="15.75" hidden="1" x14ac:dyDescent="0.25">
      <c r="B19" s="9" t="s">
        <v>13</v>
      </c>
    </row>
    <row r="20" spans="2:2" ht="15.75" hidden="1" x14ac:dyDescent="0.25">
      <c r="B20" s="9" t="s">
        <v>14</v>
      </c>
    </row>
    <row r="21" spans="2:2" ht="15.75" hidden="1" x14ac:dyDescent="0.25">
      <c r="B21" s="9" t="s">
        <v>15</v>
      </c>
    </row>
    <row r="22" spans="2:2" ht="15.75" hidden="1" x14ac:dyDescent="0.25">
      <c r="B22" s="9" t="s">
        <v>16</v>
      </c>
    </row>
    <row r="23" spans="2:2" ht="15.75" hidden="1" x14ac:dyDescent="0.25">
      <c r="B23" s="9" t="s">
        <v>17</v>
      </c>
    </row>
    <row r="24" spans="2:2" ht="15.75" hidden="1" x14ac:dyDescent="0.25">
      <c r="B24" s="9" t="s">
        <v>18</v>
      </c>
    </row>
    <row r="25" spans="2:2" ht="15.75" hidden="1" x14ac:dyDescent="0.25">
      <c r="B25" s="9" t="s">
        <v>19</v>
      </c>
    </row>
    <row r="26" spans="2:2" ht="15.75" hidden="1" x14ac:dyDescent="0.25">
      <c r="B26" s="9" t="s">
        <v>20</v>
      </c>
    </row>
    <row r="27" spans="2:2" ht="15.75" hidden="1" x14ac:dyDescent="0.25">
      <c r="B27" s="9" t="s">
        <v>21</v>
      </c>
    </row>
    <row r="28" spans="2:2" x14ac:dyDescent="0.25">
      <c r="B28" s="4"/>
    </row>
    <row r="29" spans="2:2" ht="19.5" thickBot="1" x14ac:dyDescent="0.35">
      <c r="B29" s="6" t="s">
        <v>591</v>
      </c>
    </row>
    <row r="30" spans="2:2" ht="15.75" x14ac:dyDescent="0.25">
      <c r="B30" s="9"/>
    </row>
    <row r="31" spans="2:2" ht="15.75" x14ac:dyDescent="0.25">
      <c r="B31" s="9" t="s">
        <v>22</v>
      </c>
    </row>
    <row r="32" spans="2:2" ht="15.75" x14ac:dyDescent="0.25">
      <c r="B32" s="9" t="s">
        <v>23</v>
      </c>
    </row>
    <row r="33" spans="2:2" ht="15.75" x14ac:dyDescent="0.25">
      <c r="B33" s="9" t="s">
        <v>24</v>
      </c>
    </row>
    <row r="34" spans="2:2" ht="15.75" x14ac:dyDescent="0.25">
      <c r="B34" s="9" t="s">
        <v>25</v>
      </c>
    </row>
    <row r="35" spans="2:2" ht="15.75" hidden="1" x14ac:dyDescent="0.25">
      <c r="B35" s="9" t="s">
        <v>26</v>
      </c>
    </row>
    <row r="36" spans="2:2" ht="15.75" hidden="1" x14ac:dyDescent="0.25">
      <c r="B36" s="9" t="s">
        <v>27</v>
      </c>
    </row>
    <row r="37" spans="2:2" ht="15.75" x14ac:dyDescent="0.25">
      <c r="B37" s="9" t="s">
        <v>28</v>
      </c>
    </row>
    <row r="38" spans="2:2" ht="15.75" hidden="1" x14ac:dyDescent="0.25">
      <c r="B38" s="9" t="s">
        <v>29</v>
      </c>
    </row>
    <row r="39" spans="2:2" ht="15.75" x14ac:dyDescent="0.25">
      <c r="B39" s="9" t="s">
        <v>30</v>
      </c>
    </row>
    <row r="40" spans="2:2" ht="15.75" x14ac:dyDescent="0.25">
      <c r="B40" s="9" t="s">
        <v>31</v>
      </c>
    </row>
    <row r="41" spans="2:2" ht="15.75" x14ac:dyDescent="0.25">
      <c r="B41" s="9" t="s">
        <v>32</v>
      </c>
    </row>
    <row r="42" spans="2:2" ht="15.75" x14ac:dyDescent="0.25">
      <c r="B42" s="9" t="s">
        <v>590</v>
      </c>
    </row>
    <row r="43" spans="2:2" ht="15.75" x14ac:dyDescent="0.25">
      <c r="B43" s="9" t="s">
        <v>590</v>
      </c>
    </row>
    <row r="44" spans="2:2" ht="15.75" x14ac:dyDescent="0.25">
      <c r="B44" s="9" t="s">
        <v>33</v>
      </c>
    </row>
    <row r="45" spans="2:2" ht="15.75" x14ac:dyDescent="0.25">
      <c r="B45" s="9" t="s">
        <v>34</v>
      </c>
    </row>
    <row r="46" spans="2:2" ht="15.75" hidden="1" x14ac:dyDescent="0.25">
      <c r="B46" s="9" t="s">
        <v>35</v>
      </c>
    </row>
    <row r="47" spans="2:2" ht="15.75" hidden="1" x14ac:dyDescent="0.25">
      <c r="B47" s="9" t="s">
        <v>36</v>
      </c>
    </row>
    <row r="48" spans="2:2" ht="15.75" hidden="1" x14ac:dyDescent="0.25">
      <c r="B48" s="9" t="s">
        <v>37</v>
      </c>
    </row>
    <row r="49" spans="2:2" ht="15.75" hidden="1" x14ac:dyDescent="0.25">
      <c r="B49" s="9" t="s">
        <v>38</v>
      </c>
    </row>
    <row r="50" spans="2:2" ht="15.75" hidden="1" x14ac:dyDescent="0.25">
      <c r="B50" s="9" t="s">
        <v>39</v>
      </c>
    </row>
    <row r="51" spans="2:2" ht="15.75" hidden="1" x14ac:dyDescent="0.25">
      <c r="B51" s="9" t="s">
        <v>40</v>
      </c>
    </row>
    <row r="52" spans="2:2" ht="15.75" x14ac:dyDescent="0.25">
      <c r="B52" s="9" t="s">
        <v>41</v>
      </c>
    </row>
    <row r="53" spans="2:2" ht="15.75" x14ac:dyDescent="0.25">
      <c r="B53" s="9" t="s">
        <v>42</v>
      </c>
    </row>
    <row r="54" spans="2:2" ht="15.75" x14ac:dyDescent="0.25">
      <c r="B54" s="9" t="s">
        <v>43</v>
      </c>
    </row>
    <row r="55" spans="2:2" x14ac:dyDescent="0.25">
      <c r="B55" s="4"/>
    </row>
    <row r="56" spans="2:2" ht="18.75" hidden="1" x14ac:dyDescent="0.3">
      <c r="B56" s="10" t="s">
        <v>44</v>
      </c>
    </row>
    <row r="57" spans="2:2" ht="15.75" hidden="1" thickBot="1" x14ac:dyDescent="0.3">
      <c r="B57" s="11" t="s">
        <v>45</v>
      </c>
    </row>
    <row r="58" spans="2:2" ht="18.75" hidden="1" x14ac:dyDescent="0.3">
      <c r="B58" s="7"/>
    </row>
    <row r="59" spans="2:2" ht="15.75" hidden="1" x14ac:dyDescent="0.25">
      <c r="B59" s="9" t="s">
        <v>46</v>
      </c>
    </row>
    <row r="60" spans="2:2" ht="15.75" hidden="1" x14ac:dyDescent="0.25">
      <c r="B60" s="9" t="s">
        <v>47</v>
      </c>
    </row>
    <row r="61" spans="2:2" ht="15.75" hidden="1" x14ac:dyDescent="0.25">
      <c r="B61" s="9" t="s">
        <v>48</v>
      </c>
    </row>
    <row r="62" spans="2:2" ht="15.75" hidden="1" x14ac:dyDescent="0.25">
      <c r="B62" s="9" t="s">
        <v>49</v>
      </c>
    </row>
    <row r="63" spans="2:2" ht="15.75" hidden="1" x14ac:dyDescent="0.25">
      <c r="B63" s="9" t="s">
        <v>50</v>
      </c>
    </row>
    <row r="64" spans="2:2" ht="15.75" hidden="1" x14ac:dyDescent="0.25">
      <c r="B64" s="9" t="s">
        <v>51</v>
      </c>
    </row>
    <row r="65" spans="2:2" ht="15.75" hidden="1" x14ac:dyDescent="0.25">
      <c r="B65" s="9" t="s">
        <v>52</v>
      </c>
    </row>
    <row r="66" spans="2:2" ht="15.75" hidden="1" x14ac:dyDescent="0.25">
      <c r="B66" s="9" t="s">
        <v>53</v>
      </c>
    </row>
    <row r="67" spans="2:2" ht="15.75" hidden="1" x14ac:dyDescent="0.25">
      <c r="B67" s="9" t="s">
        <v>54</v>
      </c>
    </row>
    <row r="68" spans="2:2" ht="15.75" hidden="1" x14ac:dyDescent="0.25">
      <c r="B68" s="9" t="s">
        <v>55</v>
      </c>
    </row>
    <row r="69" spans="2:2" ht="15.75" hidden="1" x14ac:dyDescent="0.25">
      <c r="B69" s="9" t="s">
        <v>56</v>
      </c>
    </row>
    <row r="70" spans="2:2" ht="15.75" hidden="1" x14ac:dyDescent="0.25">
      <c r="B70" s="9" t="s">
        <v>57</v>
      </c>
    </row>
    <row r="71" spans="2:2" hidden="1" x14ac:dyDescent="0.25">
      <c r="B71" s="12"/>
    </row>
    <row r="72" spans="2:2" ht="15.75" hidden="1" thickBot="1" x14ac:dyDescent="0.3">
      <c r="B72" s="11" t="s">
        <v>58</v>
      </c>
    </row>
    <row r="73" spans="2:2" ht="18.75" hidden="1" x14ac:dyDescent="0.3">
      <c r="B73" s="7"/>
    </row>
    <row r="74" spans="2:2" ht="15.75" hidden="1" x14ac:dyDescent="0.25">
      <c r="B74" s="9" t="s">
        <v>59</v>
      </c>
    </row>
    <row r="75" spans="2:2" ht="15.75" hidden="1" x14ac:dyDescent="0.25">
      <c r="B75" s="9" t="s">
        <v>60</v>
      </c>
    </row>
    <row r="76" spans="2:2" ht="15.75" hidden="1" x14ac:dyDescent="0.25">
      <c r="B76" s="9" t="s">
        <v>61</v>
      </c>
    </row>
    <row r="77" spans="2:2" ht="15.75" hidden="1" x14ac:dyDescent="0.25">
      <c r="B77" s="9" t="s">
        <v>62</v>
      </c>
    </row>
    <row r="78" spans="2:2" ht="15.75" hidden="1" x14ac:dyDescent="0.25">
      <c r="B78" s="9" t="s">
        <v>52</v>
      </c>
    </row>
    <row r="79" spans="2:2" ht="15.75" hidden="1" x14ac:dyDescent="0.25">
      <c r="B79" s="9" t="s">
        <v>53</v>
      </c>
    </row>
    <row r="80" spans="2:2" ht="15.75" hidden="1" x14ac:dyDescent="0.25">
      <c r="B80" s="9" t="s">
        <v>63</v>
      </c>
    </row>
    <row r="81" spans="2:2" ht="15.75" hidden="1" x14ac:dyDescent="0.25">
      <c r="B81" s="9" t="s">
        <v>64</v>
      </c>
    </row>
    <row r="82" spans="2:2" ht="15.75" hidden="1" x14ac:dyDescent="0.25">
      <c r="B82" s="9" t="s">
        <v>65</v>
      </c>
    </row>
    <row r="83" spans="2:2" ht="15.75" hidden="1" x14ac:dyDescent="0.25">
      <c r="B83" s="9" t="s">
        <v>66</v>
      </c>
    </row>
    <row r="84" spans="2:2" hidden="1" x14ac:dyDescent="0.25"/>
    <row r="85" spans="2:2" ht="15.75" hidden="1" thickBot="1" x14ac:dyDescent="0.3">
      <c r="B85" s="11" t="s">
        <v>67</v>
      </c>
    </row>
    <row r="86" spans="2:2" ht="18.75" hidden="1" x14ac:dyDescent="0.3">
      <c r="B86" s="7"/>
    </row>
    <row r="87" spans="2:2" ht="15.75" hidden="1" x14ac:dyDescent="0.25">
      <c r="B87" s="9" t="s">
        <v>68</v>
      </c>
    </row>
    <row r="88" spans="2:2" ht="15.75" hidden="1" x14ac:dyDescent="0.25">
      <c r="B88" s="9" t="s">
        <v>69</v>
      </c>
    </row>
    <row r="89" spans="2:2" ht="15.75" hidden="1" x14ac:dyDescent="0.25">
      <c r="B89" s="9" t="s">
        <v>70</v>
      </c>
    </row>
    <row r="90" spans="2:2" ht="15.75" hidden="1" x14ac:dyDescent="0.25">
      <c r="B90" s="9" t="s">
        <v>71</v>
      </c>
    </row>
    <row r="91" spans="2:2" ht="15.75" hidden="1" x14ac:dyDescent="0.25">
      <c r="B91" s="9" t="s">
        <v>72</v>
      </c>
    </row>
    <row r="92" spans="2:2" ht="15.75" hidden="1" x14ac:dyDescent="0.25">
      <c r="B92" s="9" t="s">
        <v>73</v>
      </c>
    </row>
    <row r="93" spans="2:2" ht="15.75" hidden="1" x14ac:dyDescent="0.25">
      <c r="B93" s="9" t="s">
        <v>74</v>
      </c>
    </row>
    <row r="94" spans="2:2" ht="15.75" hidden="1" x14ac:dyDescent="0.25">
      <c r="B94" s="9" t="s">
        <v>75</v>
      </c>
    </row>
    <row r="95" spans="2:2" ht="15.75" hidden="1" x14ac:dyDescent="0.25">
      <c r="B95" s="9" t="s">
        <v>76</v>
      </c>
    </row>
    <row r="96" spans="2:2" ht="15.75" hidden="1" x14ac:dyDescent="0.25">
      <c r="B96" s="9" t="s">
        <v>77</v>
      </c>
    </row>
    <row r="97" spans="2:2" hidden="1" x14ac:dyDescent="0.25"/>
    <row r="98" spans="2:2" ht="15.75" hidden="1" thickBot="1" x14ac:dyDescent="0.3">
      <c r="B98" s="11" t="s">
        <v>41</v>
      </c>
    </row>
    <row r="99" spans="2:2" ht="18.75" hidden="1" x14ac:dyDescent="0.3">
      <c r="B99" s="7"/>
    </row>
    <row r="100" spans="2:2" ht="15.75" hidden="1" x14ac:dyDescent="0.25">
      <c r="B100" s="9" t="s">
        <v>78</v>
      </c>
    </row>
    <row r="101" spans="2:2" ht="15.75" hidden="1" x14ac:dyDescent="0.25">
      <c r="B101" s="9" t="s">
        <v>79</v>
      </c>
    </row>
    <row r="102" spans="2:2" ht="15.75" hidden="1" x14ac:dyDescent="0.25">
      <c r="B102" s="9" t="s">
        <v>80</v>
      </c>
    </row>
    <row r="103" spans="2:2" ht="15.75" hidden="1" x14ac:dyDescent="0.25">
      <c r="B103" s="9" t="s">
        <v>81</v>
      </c>
    </row>
    <row r="104" spans="2:2" ht="15.75" hidden="1" x14ac:dyDescent="0.25">
      <c r="B104" s="9" t="s">
        <v>82</v>
      </c>
    </row>
    <row r="105" spans="2:2" ht="15.75" hidden="1" x14ac:dyDescent="0.25">
      <c r="B105" s="9" t="s">
        <v>83</v>
      </c>
    </row>
    <row r="106" spans="2:2" ht="15.75" hidden="1" x14ac:dyDescent="0.25">
      <c r="B106" s="9" t="s">
        <v>84</v>
      </c>
    </row>
    <row r="107" spans="2:2" ht="15.75" hidden="1" x14ac:dyDescent="0.25">
      <c r="B107" s="9" t="s">
        <v>85</v>
      </c>
    </row>
    <row r="108" spans="2:2" hidden="1" x14ac:dyDescent="0.25"/>
    <row r="109" spans="2:2" ht="15.75" hidden="1" thickBot="1" x14ac:dyDescent="0.3">
      <c r="B109" s="11" t="s">
        <v>42</v>
      </c>
    </row>
    <row r="110" spans="2:2" hidden="1" x14ac:dyDescent="0.25"/>
    <row r="111" spans="2:2" ht="15.75" hidden="1" x14ac:dyDescent="0.25">
      <c r="B111" s="9" t="s">
        <v>86</v>
      </c>
    </row>
    <row r="112" spans="2:2" ht="15.75" hidden="1" x14ac:dyDescent="0.25">
      <c r="B112" s="9" t="s">
        <v>87</v>
      </c>
    </row>
    <row r="113" spans="2:2" hidden="1" x14ac:dyDescent="0.25"/>
    <row r="114" spans="2:2" ht="15.75" hidden="1" thickBot="1" x14ac:dyDescent="0.3">
      <c r="B114" s="11" t="s">
        <v>88</v>
      </c>
    </row>
    <row r="115" spans="2:2" hidden="1" x14ac:dyDescent="0.25"/>
    <row r="116" spans="2:2" ht="15.75" hidden="1" x14ac:dyDescent="0.25">
      <c r="B116" s="9" t="s">
        <v>89</v>
      </c>
    </row>
    <row r="117" spans="2:2" ht="15.75" hidden="1" x14ac:dyDescent="0.25">
      <c r="B117" s="9" t="s">
        <v>90</v>
      </c>
    </row>
    <row r="118" spans="2:2" ht="15.75" hidden="1" x14ac:dyDescent="0.25">
      <c r="B118" s="9" t="s">
        <v>91</v>
      </c>
    </row>
    <row r="119" spans="2:2" ht="15.75" hidden="1" x14ac:dyDescent="0.25">
      <c r="B119" s="9" t="s">
        <v>92</v>
      </c>
    </row>
    <row r="120" spans="2:2" ht="15.75" hidden="1" x14ac:dyDescent="0.25">
      <c r="B120" s="9" t="s">
        <v>93</v>
      </c>
    </row>
    <row r="121" spans="2:2" ht="15.75" hidden="1" x14ac:dyDescent="0.25">
      <c r="B121" s="9" t="s">
        <v>92</v>
      </c>
    </row>
  </sheetData>
  <hyperlinks>
    <hyperlink ref="B11" location="'Plazas alojativas islas'!A1" tooltip="Plazas alojativas Canarias e islas" display="Plazas alojativas Canarias e islas" xr:uid="{27F917E0-F92B-477C-AA3F-81A65083DF37}"/>
    <hyperlink ref="B13" location="'Plazas alojativas islas tipolog'!A1" tooltip="Plazas alojativas Canarias e islas por tipología" display="Plazas alojativas Canarias e islas por tipología" xr:uid="{36E083EF-2EF3-49EF-8F23-7F1CF646571E}"/>
    <hyperlink ref="B15" location="'Plazas aloj islas cat y tipolog'!A1" tooltip="Plazas alojativas Canarias e islas por tipología y categoría" display="Plazas alojativas Canarias e islas por tipología y categoría" xr:uid="{F1978043-0A95-4139-9477-2710AD5E038E}"/>
    <hyperlink ref="B19" location="'Evolución plazas Canarias'!A1" tooltip="Evolución plazas alojativas en Canarias según tipología y categoría del alojamiento" display="Evolución plazas alojativas en Canarias según tipología y categoría del alojamiento" xr:uid="{044C19B0-0876-4285-ACF9-F40959B03EF4}"/>
    <hyperlink ref="B60" location="'ENT- turistas isla tipolo cat'!A1" tooltip="Viajeros entrados en Canarias e islas según tipología y categoría del alojamiento" display="Viajeros entrados en Canarias e islas según tipología y categoría del alojamiento" xr:uid="{5699C097-42F3-4177-A0E2-1A1DCCBE24F8}"/>
    <hyperlink ref="B59" location="'ENT-evo viaj isla tipologia'!A1" tooltip="Viajeros entrados en Canarias e islas según tipología de alojamiento" display="Viajeros entrados en Canarias e islas según tipología de alojamiento" xr:uid="{741B05B1-BBFC-469D-9EE7-AF614252F2F7}"/>
    <hyperlink ref="B25" location="'cuota plazas isla sobre Canaria'!A1" tooltip="Cuota de plazas isla sobre total Canarias (hotel+apartamento)" display="Cuota de plazas isla sobre total Canarias (hotel+apartamento)" xr:uid="{1BA10213-BBFC-4843-95CD-0E2965FE941D}"/>
    <hyperlink ref="B26" location="'cuota plazas isla Canar hot apt'!A1" tooltip="Cuota de plazas isla sobre total Canarias hotel y apartamento" display="Cuota de plazas isla sobre total Canarias hotel y apartamento" xr:uid="{479556D7-EFF2-4B1B-9AD7-F853EF65E0A9}"/>
    <hyperlink ref="B27" location="'Estructura alojariva islas'!A1" tooltip="Estructura alojativa por isla" display="Estructura alojativa por isla" xr:uid="{8CAB26BD-3C42-4CD0-8677-7B9149EC13B4}"/>
    <hyperlink ref="B62" location="'ENT-evo turs lug res x isla'!A1" tooltip="Viajeros entrados en Canarias según lugar de residencia comparativa islas" display="Viajeros entrados en Canarias según lugar de residencia comparativa islas" xr:uid="{1897A6F7-52C7-408A-AFDE-7CB305DDACD8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B4999108-D3D2-459A-8D2F-99BD00D0CEAA}"/>
    <hyperlink ref="B61" location="'ENT- turistas isla lugar reside'!A1" tooltip="Viajeros entrados en Canarias según lugar de residencia comparativa islas" display="Viajeros entrados en Canarias e islas según lugar de residencia (hotel + apartamento)" xr:uid="{79FDCEE2-0810-455D-BAA2-7290CA74A36D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50E8791E-AAFF-4C97-A9E4-54BC30B725F7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C81A7A03-8582-4C81-8478-3DA0B8AECCD2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A28554A1-ACC2-42A2-92C0-DBD557272133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48DAF455-653D-4B71-9784-98CBE236982F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CCF74479-1C14-4F2F-B7A0-8AB77F5EFAC9}"/>
    <hyperlink ref="B75" location="'AL-evo viajeros isla tipolo cat'!A1" tooltip="Viajeros alojados en Canarias e islas según tipología y categoría del alojamiento" display="Viajeros alojados en Canarias e islas según tipología y categoría del alojamiento" xr:uid="{17D529E2-703F-45B9-8230-8CEC31A2696F}"/>
    <hyperlink ref="B74" location="'AL-evo viaj isla tipolog'!A1" tooltip="Viajeros alojados en Canarias e islas según tipología de alojamiento" display="Viajeros alojados en Canarias e islas según tipología de alojamiento" xr:uid="{20EF10C5-C1B9-434C-B20B-F8852F843559}"/>
    <hyperlink ref="B77" location="'AL-evo turs lug res x isla'!A1" tooltip="Viajeros alojados en Canarias según lugar de residencia comparativa islas" display="Viajeros alojados en Canarias según lugar de residencia comparativa islas" xr:uid="{B9DE8BA0-8B34-429B-B4B7-3FBD59D5D8DD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AFCD62FC-A960-4BA7-A17E-BF83DF2EAC56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3D2C20EC-3213-421C-8C1A-7E16FC7F451A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6E310D71-D77C-4FF0-B4FB-1C6A21999421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B7907CE2-2714-4F2F-918F-34C2EBDFC1D0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A5D07691-B4A0-4A32-89AF-0819C128626C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A292CE78-318B-47A9-9448-02084F1EE155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0C8CE0D1-FA3D-4A07-B746-70075B2CB1BE}"/>
    <hyperlink ref="B88" location="'Per-evo viajeros isla tipolo'!A1" tooltip="Pernoctaciones en Canarias e islas según tipología y categoría del alojamiento" display="Pernoctaciones en Canarias e islas según tipología y categoría del alojamiento" xr:uid="{428D9CF2-DDE3-4773-8685-EE67E6183B70}"/>
    <hyperlink ref="B87" location="'Per-evo viaj isla tipolog'!A1" tooltip="Pernoctaciones en Canarias e islas según tipología de alojamiento" display="Pernoctaciones en Canarias e islas según tipología de alojamiento" xr:uid="{C73859FB-A89F-4560-8B2E-92BAEA4F72F0}"/>
    <hyperlink ref="B90" location="'AL-evo turs lug res x isla'!A1" tooltip="Pernoctaciones en Canarias según lugar de residencia comparativa islas" display="Pernoctaciones en Canarias según lugar de residencia comparativa islas" xr:uid="{F3AA19F6-1248-4833-A7A7-16F8541F3510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2773F5C2-648C-4FE6-811D-B6E2FE159ED9}"/>
    <hyperlink ref="B89" location="'Per-evo viajeros isla lugar'!A1" tooltip="Pernoctaciones en Canarias e islas según lugar de residencia (hotel + apartamento)" display="Pernoctaciones en Canarias e islas según lugar de residencia (hotel + apartamento)" xr:uid="{2224D84F-77CE-426B-9A93-035661EB0A2D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2C4D285D-F8D0-43D7-A142-B51A706C2C01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ABC50EC6-03D2-4AE8-A525-ECF7FA0027F5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39FD5057-ECAB-4E6D-9FD2-EC3CC7A0F620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79B99151-8E95-4667-817F-8A694B16ECC8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BAC79BAA-1582-4AE5-8CA7-E61FB3261F34}"/>
    <hyperlink ref="B101" location="'EM-evo viajeros isla tipol'!A1" tooltip="Estancia media en Canarias e islas según tipología y categoría del alojamiento" display="Estancia media en Canarias e islas según tipología y categoría del alojamiento" xr:uid="{3435126D-1DCF-4351-B0ED-8617D7AFF44B}"/>
    <hyperlink ref="B100" location="'EM-evo viaj isla tipolog'!A1" tooltip="Estancia media en Canarias e islas según tipología de alojamiento" display="Estancia media en Canarias e islas según tipología de alojamiento" xr:uid="{67BD8C8A-7D1D-4D2A-ADB4-083DCAD804B1}"/>
    <hyperlink ref="B103" location="'EM-evo turs lug res x isla'!A1" tooltip="Estancia media en Canarias según lugar de residencia comparativa islas" display="Estancia media en Canarias según lugar de residencia comparativa islas" xr:uid="{64631D69-3E83-460C-B2B7-17923EF4B3C5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D99533B4-56B0-4EB7-85C6-164DDBD36550}"/>
    <hyperlink ref="B102" location="'EM-evo viajeros isla lugar'!A1" tooltip="Estancia media en Canarias e islas según lugar de residencia (hotel + apartamento)" display="Estancia media en Canarias e islas según lugar de residencia (hotel + apartamento)" xr:uid="{6CB4E190-2EAB-41D2-9526-627B0527BA37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F65DE80B-A0FF-4B31-B531-F2AB72568CD7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CA24A877-1749-4FDD-890E-BEFA4C96749F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528654A0-074A-4739-A56B-5A8AC7242778}"/>
    <hyperlink ref="B33" location="'Viajeros entr tipo ultimo mes'!A1" tooltip="Viajeros entrentrados por tipología Canarias e islas" display="Viajeros entrentrados por tipología Canarias e islas" xr:uid="{5093294D-F124-4A44-97C1-5D081B7A1453}"/>
    <hyperlink ref="B37" location="'Viajeros entr evol mensu TF'!A1" tooltip="Evolución mensual de viajeros entrentrados en Tenerife según lugar de residencia" display="Evolución mensual de viajeros entrentrados en Tenerife según lugar de residencia" xr:uid="{4EF18060-8CA2-4896-BDB8-AEE22AF624C4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DC57D162-B061-4A10-A690-57066F35AFE9}"/>
    <hyperlink ref="B52" location="'EM evol mensu TF cat '!A1" tooltip="Estancia media" display="Estancia media" xr:uid="{F11BA6A3-8338-4A3D-98A0-A0AD25FE31C5}"/>
    <hyperlink ref="B53" location="'tasa de ocupación evol mens'!A1" tooltip="Tasa de ocupación" display="Tasa de ocupación" xr:uid="{8A14136E-6D3F-4687-A205-13CD2B377019}"/>
    <hyperlink ref="B54" location="'ADR RevPAR ingresos totales ult'!A1" display="ADR, RevPAR, ingresos totales" xr:uid="{78D47B3C-5313-487A-BF45-158724E3AFA5}"/>
    <hyperlink ref="B112" location="'TO-evo viajeros isla categoría'!A1" tooltip="Tasa de ocupación según tipología y categoría del alojamiento" display="Tasa de ocupación según tipología y categoría del alojamiento" xr:uid="{AE107A14-371B-45D3-A8B6-E982C2251B71}"/>
    <hyperlink ref="B111" location="'TO-evo viaj isla tipolog'!A1" tooltip="Tasa de ocupación según tipología de alojamiento" display="Tasa de ocupación según tipología de alojamiento" xr:uid="{2E99ED86-8652-4945-B4FA-D1408D73061B}"/>
    <hyperlink ref="B116" location="'Ingresos totales tipología'!A1" tooltip="Ingresos totales según tipología alojativa" display="Ingresos totales según tipología alojativa" xr:uid="{DDB24C89-E55C-4E53-8588-C5CD99DB5A13}"/>
    <hyperlink ref="B117" location="'Ingresos totales categoría'!A1" tooltip="Ingresos totales según tipología y categoría de alojamiento" display="Ingresos totales según tipología y categoría de alojamiento" xr:uid="{B7E9B08F-1CC1-4832-8DB2-CB8E8C66F19C}"/>
    <hyperlink ref="B118" location="'ADR tipología'!A1" tooltip="Tarifa media diaria (ADR) según tipología alojativa" display="Tarifa media diaria (ADR) según tipología alojativa" xr:uid="{7641FE26-4276-4A8C-B232-B0FFC061F8E4}"/>
    <hyperlink ref="B119" location="'ADR categoría'!A1" tooltip="Tarifa media diaria (ADR) según tipología y categoría de alojamiento" display="Tarifa media diaria (ADR) según tipología y categoría de alojamiento" xr:uid="{E799F536-0DFE-4F3E-BD0D-77ECAD34D55C}"/>
    <hyperlink ref="B120" location="'RevPAR tipología'!A1" tooltip=" Ingresos por habitación disponible (RevPAR) según tipología alojativa" display=" Ingresos por habitación disponible (RevPAR) según tipología alojativa" xr:uid="{F3084C2E-682A-4984-B910-35635BEF3F03}"/>
    <hyperlink ref="B121" location="'RevPar categoría'!A1" tooltip="Tarifa media diaria (ADR) según tipología y categoría de alojamiento" display="Tarifa media diaria (ADR) según tipología y categoría de alojamiento" xr:uid="{7A82D75A-3EEF-4AD2-8497-0529899CDF6F}"/>
    <hyperlink ref="B12" location="'Establecimient alojativos islas'!A1" tooltip="Establecimientos alojativos Canarias e islas" display="Establecimientos alojativos Canarias e islas" xr:uid="{F0CCB7FE-6E7B-4F8D-82F8-2C2032DE4203}"/>
    <hyperlink ref="B14" location="'Establ alojativos islas tipolog'!A1" tooltip="Plazas alojativas Canarias e islas por tipología" display="Establecimientos alojativos Canarias e islas por tipología" xr:uid="{3A16D5A6-B153-4AE0-849E-72FE53D35C17}"/>
    <hyperlink ref="B16" location="'Establecim aloj islas cat y tip'!A1" tooltip="Establecimientos alojativas Canarias e islas por tipología y categoría" display="Establecimientos alojativas Canarias e islas por tipología y categoría" xr:uid="{1F91A4BE-F3DD-4EE4-885F-3FCF3BB0E0F8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F62E099B-293A-44AF-932D-1FAE143A0D65}"/>
    <hyperlink ref="B20" location="'Evolución plazas Tenerife'!A1" tooltip="Evolución plazas alojativas en Tenerife según tipología y categoría del alojamiento" display="Evolución plazas alojativas en Tenerife según tipología y categoría del alojamiento" xr:uid="{7F4B8C1A-A0AB-4B4F-8144-3EFF8D4D7889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61D5EA14-2EFC-4E77-8E61-B37B39995C5B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1F919067-DD0F-40B3-A70A-DDF75FE990E9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BDA407D5-590A-4141-B451-8E41F4C8534A}"/>
    <hyperlink ref="B34" location="'Viajeros entr ti-cat ultimo mes'!A1" tooltip="Viajeros entrentrados por tipología y categoría Canarias e islas" display="Viajeros entrentrados por tipología y categoría Canarias e islas" xr:uid="{FF2635ED-0428-4F5F-9986-0ECA0996CA7F}"/>
    <hyperlink ref="B35" location="'Viajeros aloj tipo ultimo mes'!A1" tooltip="Viajeros alojados por tipología Canarias e islas" display="Viajeros alojados por tipología Canarias e islas" xr:uid="{B41B5D8F-2CBE-499D-A8AF-487BA1BD6FCC}"/>
    <hyperlink ref="B36" location="'Viajeros aloj ti-cat ultimo mes'!A1" tooltip="Viajeros alojados por tipología y categoría Canarias e islas" display="Viajeros alojados por tipología y categoría Canarias e islas" xr:uid="{9454E0B9-A162-41BD-A20A-66893F512D49}"/>
    <hyperlink ref="B44" location="'viaj entrados lugar residencia'!A1" tooltip="Viajeros entrados mes según lugar de residencias Canarias e islas" display="Viajeros entrados mes según lugar de residencias Canarias e islas" xr:uid="{18503279-554E-4E56-AF98-871AF036ABA5}"/>
    <hyperlink ref="B45" location="'viaj entrados lugar residen acu'!A1" tooltip="Viajeros entrados acumulado mes según lugar de residencias Canarias e islas" display="Viajeros entrados acumulado mes según lugar de residencias Canarias e islas" xr:uid="{447BAFC3-A4CA-4D96-BB63-12CF7EC0B5F1}"/>
    <hyperlink ref="B46" location="'viaj alojados lugar residencia'!A1" tooltip="Viajeros alojados mes según lugar de residencias Canarias e islas" display="Viajeros alojados mes según lugar de residencias Canarias e islas" xr:uid="{0FCB3E09-9F32-49C2-91A8-260889D40E26}"/>
    <hyperlink ref="B47" location="'viaj aloja lugar residen acum'!A1" tooltip="Viajeros alojados acumulado mes según lugar de residencias Canarias e islas" display="Viajeros alojados acumulado mes según lugar de residencias Canarias e islas" xr:uid="{0B830088-ACF9-440B-A9E3-37879BFE8B48}"/>
    <hyperlink ref="B41" location="'Viajeros entr evol mensu LZ'!A1" tooltip="Evolución mensual de viajeros entrentrados en Tenerife según lugar de residencia" display="Evolución mensual de viajeros entrentrados en Lanzarote según lugar de residencia" xr:uid="{3B559C01-EC6F-469E-A7D4-A83C409C3170}"/>
    <hyperlink ref="B40" location="'Viajeros entr evol mensu FV'!A1" tooltip="Evolución mensual de viajeros entrentrados en Fuerteventura según lugar de residencia" display="Evolución mensual de viajeros entrentrados en Fuerteventura según lugar de residencia" xr:uid="{DAC20E58-4E4D-46F0-841E-C6461DC8A3D8}"/>
    <hyperlink ref="B39" location="'Viajeros entr evol mensu GC'!A1" tooltip="Evolución mensual de viajeros entrentrados en Gran Canaria según lugar de residencia" display="Evolución mensual de viajeros entrentrados en Gran Canaria según lugar de residencia" xr:uid="{BEE29758-653D-41E0-B482-326121C10EFC}"/>
    <hyperlink ref="B38" location="'Viajeros entr evol mensu Canari'!A1" tooltip="Evolución mensual de viajeros entrentrados en Canarias según lugar de residencia" display="Evolución mensual de viajeros entrentrados en Canarias según lugar de residencia" xr:uid="{D43A14C9-D118-4882-9BCA-4FE80F7640CC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7C08AF53-0BED-4C3D-8C0B-79ECB1E443BE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3135ADDC-8BD2-4B10-911E-88B40E37D43B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A555C9AA-AC67-4AFD-B199-AC6F6DC88592}"/>
    <hyperlink ref="B17" location="'oferta alojativa Tenerife'!A1" tooltip="Oferta alojativa Tenerife" display="Oferta alojativa Tenerife" xr:uid="{D8CCCA64-AAB2-4988-B6F9-ACDCD4FA7441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B0926FBA-BDF9-4365-8C62-1DF96380AED4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6652A2FC-ED58-4CE0-822A-00B45DB2EEF0}"/>
    <hyperlink ref="B31" location="'Resumen indicadores'!A1" tooltip="Resumen indicadores Tenerife" display="Resumen indicadores Tenerife" xr:uid="{E7837399-4D2E-4490-8FDB-6FA4C3E0352B}"/>
    <hyperlink ref="B32" location="'Resumen indicadores islas'!A1" tooltip="Resumen indicadores Tenerife" display="Resumen indicadores comparativa islas" xr:uid="{B92B0AFC-7469-4072-8D68-278510A12F4A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FB059A28-99C9-4498-B6A5-B874DA3BF335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FCB25AA9-0C69-4834-91D3-D34D7567032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7771-0C17-4E86-B5A2-6F77FF25E573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336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123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4" x14ac:dyDescent="0.25">
      <c r="A9" s="1" t="s">
        <v>128</v>
      </c>
      <c r="B9" s="116" t="s">
        <v>129</v>
      </c>
      <c r="C9" s="117">
        <v>180023</v>
      </c>
      <c r="D9" s="118">
        <v>3.1969778613439193E-2</v>
      </c>
      <c r="E9" s="117">
        <v>158397</v>
      </c>
      <c r="F9" s="118">
        <v>0.12012909461568801</v>
      </c>
      <c r="G9" s="117">
        <v>13747</v>
      </c>
      <c r="H9" s="118">
        <v>0.91321174012134099</v>
      </c>
      <c r="I9" s="117">
        <v>117917</v>
      </c>
      <c r="J9" s="118">
        <v>7.5776533061758933</v>
      </c>
      <c r="K9" s="117">
        <v>184861</v>
      </c>
      <c r="L9" s="118">
        <v>0.5677213633318352</v>
      </c>
      <c r="M9" s="118">
        <v>2.6874343833843461E-2</v>
      </c>
    </row>
    <row r="10" spans="1:14" x14ac:dyDescent="0.25">
      <c r="A10" s="1" t="s">
        <v>130</v>
      </c>
      <c r="B10" s="116" t="s">
        <v>131</v>
      </c>
      <c r="C10" s="117">
        <v>185299</v>
      </c>
      <c r="D10" s="118">
        <v>1.5173740659247301E-2</v>
      </c>
      <c r="E10" s="117">
        <v>174390</v>
      </c>
      <c r="F10" s="118">
        <v>5.8872417012504098E-2</v>
      </c>
      <c r="G10" s="117">
        <v>7118</v>
      </c>
      <c r="H10" s="118">
        <v>0.95918343941739803</v>
      </c>
      <c r="I10" s="117">
        <v>166830</v>
      </c>
      <c r="J10" s="118">
        <v>22.437763416690082</v>
      </c>
      <c r="K10" s="117">
        <v>190451</v>
      </c>
      <c r="L10" s="118">
        <v>0.14158724450038962</v>
      </c>
      <c r="M10" s="118">
        <v>-0.99999923589849649</v>
      </c>
    </row>
    <row r="11" spans="1:14" x14ac:dyDescent="0.25">
      <c r="A11" s="1" t="s">
        <v>132</v>
      </c>
      <c r="B11" s="116" t="s">
        <v>133</v>
      </c>
      <c r="C11" s="117">
        <v>210524</v>
      </c>
      <c r="D11" s="118">
        <v>8.4017160211282901E-2</v>
      </c>
      <c r="E11" s="117">
        <v>77711</v>
      </c>
      <c r="F11" s="118">
        <v>0.63086868955558495</v>
      </c>
      <c r="G11" s="117">
        <v>11595</v>
      </c>
      <c r="H11" s="118">
        <v>0.850793323982448</v>
      </c>
      <c r="I11" s="117">
        <v>186552</v>
      </c>
      <c r="J11" s="118">
        <v>15.089003880983181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203372</v>
      </c>
      <c r="D12" s="118">
        <v>4.0582572204392875E-3</v>
      </c>
      <c r="E12" s="117">
        <v>0</v>
      </c>
      <c r="F12" s="118">
        <v>1</v>
      </c>
      <c r="G12" s="117">
        <v>16456</v>
      </c>
      <c r="H12" s="118"/>
      <c r="I12" s="117">
        <v>198697</v>
      </c>
      <c r="J12" s="118">
        <v>11.074440933398153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190911</v>
      </c>
      <c r="D13" s="118">
        <v>2.49046157303601E-2</v>
      </c>
      <c r="E13" s="117">
        <v>55</v>
      </c>
      <c r="F13" s="118">
        <v>0.99971190764282802</v>
      </c>
      <c r="G13" s="117">
        <v>27825</v>
      </c>
      <c r="H13" s="118">
        <v>504.90909090909093</v>
      </c>
      <c r="I13" s="117">
        <v>177987</v>
      </c>
      <c r="J13" s="118">
        <v>5.3966576819407006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188754</v>
      </c>
      <c r="D14" s="118">
        <v>6.1340998264450101E-2</v>
      </c>
      <c r="E14" s="117">
        <v>408</v>
      </c>
      <c r="F14" s="118">
        <v>0.99783845640357305</v>
      </c>
      <c r="G14" s="117">
        <v>43635</v>
      </c>
      <c r="H14" s="118">
        <v>105.94852941176471</v>
      </c>
      <c r="I14" s="117">
        <v>189047</v>
      </c>
      <c r="J14" s="118">
        <v>3.3324624727856076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212514</v>
      </c>
      <c r="D15" s="118">
        <v>2.3838200861412862E-2</v>
      </c>
      <c r="E15" s="117">
        <v>43503</v>
      </c>
      <c r="F15" s="118">
        <v>0.79529348654676901</v>
      </c>
      <c r="G15" s="117">
        <v>98811</v>
      </c>
      <c r="H15" s="118">
        <v>1.2713605958209779</v>
      </c>
      <c r="I15" s="117">
        <v>212958</v>
      </c>
      <c r="J15" s="118">
        <v>1.1552053921122143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213417</v>
      </c>
      <c r="D16" s="118">
        <v>9.5463953887707804E-3</v>
      </c>
      <c r="E16" s="117">
        <v>65311</v>
      </c>
      <c r="F16" s="118">
        <v>0.69397470679467899</v>
      </c>
      <c r="G16" s="117">
        <v>144612</v>
      </c>
      <c r="H16" s="118">
        <v>1.2142058764985988</v>
      </c>
      <c r="I16" s="117">
        <v>215129</v>
      </c>
      <c r="J16" s="118">
        <v>0.48762896578430559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193981</v>
      </c>
      <c r="D17" s="118">
        <v>4.6471846044191002E-2</v>
      </c>
      <c r="E17" s="117">
        <v>33104</v>
      </c>
      <c r="F17" s="118">
        <v>0.82934411102118299</v>
      </c>
      <c r="G17" s="117">
        <v>124861</v>
      </c>
      <c r="H17" s="118">
        <v>2.771779845335911</v>
      </c>
      <c r="I17" s="117">
        <v>186150</v>
      </c>
      <c r="J17" s="118">
        <v>0.49085783391130944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206049</v>
      </c>
      <c r="D18" s="118">
        <v>1.1134093843134E-2</v>
      </c>
      <c r="E18" s="117">
        <v>38954</v>
      </c>
      <c r="F18" s="118">
        <v>0.81094788132919804</v>
      </c>
      <c r="G18" s="117">
        <v>171979</v>
      </c>
      <c r="H18" s="118">
        <v>3.4149252965035686</v>
      </c>
      <c r="I18" s="117">
        <v>213668</v>
      </c>
      <c r="J18" s="118">
        <v>0.24240750324167482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177246</v>
      </c>
      <c r="D19" s="118">
        <v>5.04186823960526E-2</v>
      </c>
      <c r="E19" s="117">
        <v>22806</v>
      </c>
      <c r="F19" s="118">
        <v>0.87133136996039395</v>
      </c>
      <c r="G19" s="117">
        <v>160920</v>
      </c>
      <c r="H19" s="118">
        <v>6.056037884767167</v>
      </c>
      <c r="I19" s="117">
        <v>186027</v>
      </c>
      <c r="J19" s="118">
        <v>0.15602162565249822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186090</v>
      </c>
      <c r="D20" s="118">
        <v>8.9283793377936682E-4</v>
      </c>
      <c r="E20" s="117">
        <v>28495</v>
      </c>
      <c r="F20" s="118">
        <v>0.84687516792949702</v>
      </c>
      <c r="G20" s="117">
        <v>135964</v>
      </c>
      <c r="H20" s="118">
        <v>3.7715037725916831</v>
      </c>
      <c r="I20" s="117">
        <v>200622</v>
      </c>
      <c r="J20" s="118">
        <v>0.47555235209320124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2348180</v>
      </c>
      <c r="D21" s="121">
        <v>2.13000956534968E-2</v>
      </c>
      <c r="E21" s="120">
        <v>643160</v>
      </c>
      <c r="F21" s="121">
        <v>0.72610276895297599</v>
      </c>
      <c r="G21" s="120">
        <v>957523</v>
      </c>
      <c r="H21" s="121">
        <v>0.48877884196778409</v>
      </c>
      <c r="I21" s="120">
        <v>2251584</v>
      </c>
      <c r="J21" s="121">
        <v>1.3514672754597017</v>
      </c>
      <c r="K21" s="120">
        <v>375312</v>
      </c>
      <c r="L21" s="121">
        <v>0.31805427274036258</v>
      </c>
      <c r="M21" s="121">
        <v>2.7345738827664334E-2</v>
      </c>
    </row>
    <row r="22" spans="1:14" ht="6" customHeight="1" x14ac:dyDescent="0.25"/>
    <row r="23" spans="1:14" x14ac:dyDescent="0.25">
      <c r="B23" s="49" t="s">
        <v>337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15"/>
      <c r="G24" s="115"/>
      <c r="I24" s="115"/>
      <c r="L24" s="124"/>
    </row>
    <row r="26" spans="1:14" ht="48.75" customHeight="1" thickBot="1" x14ac:dyDescent="0.3">
      <c r="B26" s="247" t="s">
        <v>338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156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15673</v>
      </c>
      <c r="D31" s="118">
        <v>8.5387811634348942E-2</v>
      </c>
      <c r="E31" s="117">
        <v>15785</v>
      </c>
      <c r="F31" s="118">
        <v>7.1460473425637439E-3</v>
      </c>
      <c r="G31" s="117">
        <v>5724</v>
      </c>
      <c r="H31" s="118">
        <v>0.63737725688945202</v>
      </c>
      <c r="I31" s="117">
        <v>18429</v>
      </c>
      <c r="J31" s="118">
        <v>2.2196016771488472</v>
      </c>
      <c r="K31" s="117">
        <v>22055</v>
      </c>
      <c r="L31" s="118">
        <v>0.19675511422214997</v>
      </c>
      <c r="M31" s="118">
        <v>0.40719709053786768</v>
      </c>
    </row>
    <row r="32" spans="1:14" x14ac:dyDescent="0.25">
      <c r="B32" s="116" t="s">
        <v>131</v>
      </c>
      <c r="C32" s="117">
        <v>15417</v>
      </c>
      <c r="D32" s="118">
        <v>9.9574189321978146E-3</v>
      </c>
      <c r="E32" s="117">
        <v>17058</v>
      </c>
      <c r="F32" s="118">
        <v>0.10644094181747432</v>
      </c>
      <c r="G32" s="117">
        <v>3093</v>
      </c>
      <c r="H32" s="118">
        <v>0.81867745339430198</v>
      </c>
      <c r="I32" s="117">
        <v>20992</v>
      </c>
      <c r="J32" s="118">
        <v>5.7869382476559972</v>
      </c>
      <c r="K32" s="117">
        <v>19022</v>
      </c>
      <c r="L32" s="118">
        <v>-9.3845274390243927E-2</v>
      </c>
      <c r="M32" s="118">
        <v>-1.0000060871294278</v>
      </c>
    </row>
    <row r="33" spans="2:14" x14ac:dyDescent="0.25">
      <c r="B33" s="116" t="s">
        <v>133</v>
      </c>
      <c r="C33" s="117">
        <v>18409</v>
      </c>
      <c r="D33" s="118">
        <v>0.221343371965147</v>
      </c>
      <c r="E33" s="117">
        <v>7093</v>
      </c>
      <c r="F33" s="118">
        <v>0.61469933184855197</v>
      </c>
      <c r="G33" s="117">
        <v>6344</v>
      </c>
      <c r="H33" s="118">
        <v>0.10559706753136899</v>
      </c>
      <c r="I33" s="117">
        <v>21237</v>
      </c>
      <c r="J33" s="118">
        <v>2.3475725094577555</v>
      </c>
      <c r="K33" s="117"/>
      <c r="L33" s="118"/>
      <c r="M33" s="118"/>
    </row>
    <row r="34" spans="2:14" x14ac:dyDescent="0.25">
      <c r="B34" s="116" t="s">
        <v>135</v>
      </c>
      <c r="C34" s="117">
        <v>26217</v>
      </c>
      <c r="D34" s="118">
        <v>0.3090173756740564</v>
      </c>
      <c r="E34" s="117">
        <v>0</v>
      </c>
      <c r="F34" s="118">
        <v>1</v>
      </c>
      <c r="G34" s="117">
        <v>8648</v>
      </c>
      <c r="H34" s="118"/>
      <c r="I34" s="117">
        <v>28812</v>
      </c>
      <c r="J34" s="118">
        <v>2.3316373728029602</v>
      </c>
      <c r="K34" s="117"/>
      <c r="L34" s="118"/>
      <c r="M34" s="118"/>
    </row>
    <row r="35" spans="2:14" x14ac:dyDescent="0.25">
      <c r="B35" s="116" t="s">
        <v>137</v>
      </c>
      <c r="C35" s="117">
        <v>27296</v>
      </c>
      <c r="D35" s="118">
        <v>0.18333550093206741</v>
      </c>
      <c r="E35" s="117">
        <v>49</v>
      </c>
      <c r="F35" s="118">
        <v>0.99820486518171203</v>
      </c>
      <c r="G35" s="117">
        <v>14259</v>
      </c>
      <c r="H35" s="118">
        <v>290</v>
      </c>
      <c r="I35" s="117">
        <v>28075</v>
      </c>
      <c r="J35" s="118">
        <v>0.96893190265797036</v>
      </c>
      <c r="K35" s="117"/>
      <c r="L35" s="118"/>
      <c r="M35" s="118"/>
    </row>
    <row r="36" spans="2:14" x14ac:dyDescent="0.25">
      <c r="B36" s="116" t="s">
        <v>139</v>
      </c>
      <c r="C36" s="117">
        <v>30170</v>
      </c>
      <c r="D36" s="118">
        <v>9.6214458710730533E-4</v>
      </c>
      <c r="E36" s="117">
        <v>351</v>
      </c>
      <c r="F36" s="118">
        <v>0.98836592641697096</v>
      </c>
      <c r="G36" s="117">
        <v>23225</v>
      </c>
      <c r="H36" s="118">
        <v>65.168091168091166</v>
      </c>
      <c r="I36" s="117">
        <v>36512</v>
      </c>
      <c r="J36" s="118">
        <v>0.57209903121636163</v>
      </c>
      <c r="K36" s="117"/>
      <c r="L36" s="118"/>
      <c r="M36" s="118"/>
    </row>
    <row r="37" spans="2:14" x14ac:dyDescent="0.25">
      <c r="B37" s="116" t="s">
        <v>141</v>
      </c>
      <c r="C37" s="117">
        <v>38895</v>
      </c>
      <c r="D37" s="118">
        <v>3.9917651462488601E-2</v>
      </c>
      <c r="E37" s="117">
        <v>14924</v>
      </c>
      <c r="F37" s="118">
        <v>0.61630029566782396</v>
      </c>
      <c r="G37" s="117">
        <v>49162</v>
      </c>
      <c r="H37" s="118">
        <v>2.2941570624497452</v>
      </c>
      <c r="I37" s="117">
        <v>43607</v>
      </c>
      <c r="J37" s="118">
        <v>0.112993775680404</v>
      </c>
      <c r="K37" s="117"/>
      <c r="L37" s="118"/>
      <c r="M37" s="118"/>
    </row>
    <row r="38" spans="2:14" x14ac:dyDescent="0.25">
      <c r="B38" s="116" t="s">
        <v>143</v>
      </c>
      <c r="C38" s="117">
        <v>41287</v>
      </c>
      <c r="D38" s="118">
        <v>1.7071488397299994E-2</v>
      </c>
      <c r="E38" s="117">
        <v>35975</v>
      </c>
      <c r="F38" s="118">
        <v>0.12866035313779201</v>
      </c>
      <c r="G38" s="117">
        <v>59493</v>
      </c>
      <c r="H38" s="118">
        <v>0.65373175816539253</v>
      </c>
      <c r="I38" s="117">
        <v>50656</v>
      </c>
      <c r="J38" s="118">
        <v>0.14853848351907001</v>
      </c>
      <c r="K38" s="117"/>
      <c r="L38" s="118"/>
      <c r="M38" s="118"/>
    </row>
    <row r="39" spans="2:14" x14ac:dyDescent="0.25">
      <c r="B39" s="116" t="s">
        <v>145</v>
      </c>
      <c r="C39" s="117">
        <v>30945</v>
      </c>
      <c r="D39" s="118">
        <v>2.9372629898210434E-2</v>
      </c>
      <c r="E39" s="117">
        <v>21707</v>
      </c>
      <c r="F39" s="118">
        <v>0.29852964937792897</v>
      </c>
      <c r="G39" s="117">
        <v>40622</v>
      </c>
      <c r="H39" s="118">
        <v>0.871377896531073</v>
      </c>
      <c r="I39" s="117">
        <v>37315</v>
      </c>
      <c r="J39" s="118">
        <v>8.1409088671163393E-2</v>
      </c>
      <c r="K39" s="117"/>
      <c r="L39" s="118"/>
      <c r="M39" s="118"/>
    </row>
    <row r="40" spans="2:14" x14ac:dyDescent="0.25">
      <c r="B40" s="116" t="s">
        <v>147</v>
      </c>
      <c r="C40" s="117">
        <v>24418</v>
      </c>
      <c r="D40" s="118">
        <v>1.3026883504812403E-2</v>
      </c>
      <c r="E40" s="117">
        <v>16168</v>
      </c>
      <c r="F40" s="118">
        <v>0.33786550905070001</v>
      </c>
      <c r="G40" s="117">
        <v>31201</v>
      </c>
      <c r="H40" s="118">
        <v>0.92979960415635832</v>
      </c>
      <c r="I40" s="117">
        <v>33713</v>
      </c>
      <c r="J40" s="118">
        <v>8.0510240056408389E-2</v>
      </c>
      <c r="K40" s="117"/>
      <c r="L40" s="118"/>
      <c r="M40" s="118"/>
    </row>
    <row r="41" spans="2:14" x14ac:dyDescent="0.25">
      <c r="B41" s="116" t="s">
        <v>149</v>
      </c>
      <c r="C41" s="117">
        <v>21111</v>
      </c>
      <c r="D41" s="118">
        <v>0.17179174067495562</v>
      </c>
      <c r="E41" s="117">
        <v>6554</v>
      </c>
      <c r="F41" s="118">
        <v>0.68954573445123402</v>
      </c>
      <c r="G41" s="117">
        <v>21783</v>
      </c>
      <c r="H41" s="118">
        <v>2.3236191638693926</v>
      </c>
      <c r="I41" s="117">
        <v>24070</v>
      </c>
      <c r="J41" s="118">
        <v>0.10499012991782575</v>
      </c>
      <c r="K41" s="117"/>
      <c r="L41" s="118"/>
      <c r="M41" s="118"/>
    </row>
    <row r="42" spans="2:14" x14ac:dyDescent="0.25">
      <c r="B42" s="116" t="s">
        <v>151</v>
      </c>
      <c r="C42" s="117">
        <v>21688</v>
      </c>
      <c r="D42" s="118">
        <v>0.1308791323391385</v>
      </c>
      <c r="E42" s="117">
        <v>7801</v>
      </c>
      <c r="F42" s="118">
        <v>0.640308004426411</v>
      </c>
      <c r="G42" s="117">
        <v>24577</v>
      </c>
      <c r="H42" s="118">
        <v>2.1504935264709655</v>
      </c>
      <c r="I42" s="117">
        <v>27302</v>
      </c>
      <c r="J42" s="118">
        <v>0.11087602229726978</v>
      </c>
      <c r="K42" s="117"/>
      <c r="L42" s="118"/>
      <c r="M42" s="118"/>
    </row>
    <row r="43" spans="2:14" ht="15.75" x14ac:dyDescent="0.25">
      <c r="B43" s="119" t="s">
        <v>111</v>
      </c>
      <c r="C43" s="120">
        <v>311526</v>
      </c>
      <c r="D43" s="121">
        <v>5.2669637999722907E-2</v>
      </c>
      <c r="E43" s="120">
        <v>143479</v>
      </c>
      <c r="F43" s="121">
        <v>0.53943170072481905</v>
      </c>
      <c r="G43" s="120">
        <v>288131</v>
      </c>
      <c r="H43" s="121">
        <v>1.0081754124296936</v>
      </c>
      <c r="I43" s="120">
        <v>370720</v>
      </c>
      <c r="J43" s="121">
        <v>0.28663698109540459</v>
      </c>
      <c r="K43" s="120">
        <v>41077</v>
      </c>
      <c r="L43" s="121">
        <v>4.2008066766444196E-2</v>
      </c>
      <c r="M43" s="121">
        <v>0.3212286908973947</v>
      </c>
    </row>
    <row r="44" spans="2:14" ht="6" customHeight="1" x14ac:dyDescent="0.25"/>
    <row r="45" spans="2:14" x14ac:dyDescent="0.25">
      <c r="B45" s="49" t="s">
        <v>337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15">
        <v>103529</v>
      </c>
      <c r="G47" s="115">
        <v>264322</v>
      </c>
      <c r="I47" s="126">
        <v>0.16464853187800232</v>
      </c>
      <c r="K47">
        <v>0.10944760625825979</v>
      </c>
    </row>
    <row r="48" spans="2:14" ht="48.75" customHeight="1" thickBot="1" x14ac:dyDescent="0.3">
      <c r="B48" s="247" t="s">
        <v>339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160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10594</v>
      </c>
      <c r="D53" s="118">
        <v>6.6031506461650103E-4</v>
      </c>
      <c r="E53" s="117">
        <v>11173</v>
      </c>
      <c r="F53" s="118">
        <v>5.4653577496696304E-2</v>
      </c>
      <c r="G53" s="117">
        <v>3108</v>
      </c>
      <c r="H53" s="118">
        <v>0.72182941018526803</v>
      </c>
      <c r="I53" s="117">
        <v>12886</v>
      </c>
      <c r="J53" s="118">
        <v>3.1460746460746458</v>
      </c>
      <c r="K53" s="117">
        <v>16668</v>
      </c>
      <c r="L53" s="118">
        <v>0.29349681825236695</v>
      </c>
      <c r="M53" s="118">
        <v>0.57334340192561828</v>
      </c>
    </row>
    <row r="54" spans="1:14" x14ac:dyDescent="0.25">
      <c r="A54" s="1">
        <v>2</v>
      </c>
      <c r="B54" s="116" t="s">
        <v>131</v>
      </c>
      <c r="C54" s="117">
        <v>9720</v>
      </c>
      <c r="D54" s="118">
        <v>2.6820713843613841E-3</v>
      </c>
      <c r="E54" s="117">
        <v>11131</v>
      </c>
      <c r="F54" s="118">
        <v>0.14516460905349793</v>
      </c>
      <c r="G54" s="117">
        <v>1737</v>
      </c>
      <c r="H54" s="118">
        <v>0.84394933069805</v>
      </c>
      <c r="I54" s="117">
        <v>14230</v>
      </c>
      <c r="J54" s="118">
        <v>7.1922855497985037</v>
      </c>
      <c r="K54" s="117">
        <v>13515</v>
      </c>
      <c r="L54" s="118">
        <v>-5.0245959241040028E-2</v>
      </c>
      <c r="M54" s="118">
        <v>0.39043209876543217</v>
      </c>
    </row>
    <row r="55" spans="1:14" x14ac:dyDescent="0.25">
      <c r="A55" s="1">
        <v>3</v>
      </c>
      <c r="B55" s="116" t="s">
        <v>133</v>
      </c>
      <c r="C55" s="117">
        <v>12476</v>
      </c>
      <c r="D55" s="118">
        <v>0.16548494983277601</v>
      </c>
      <c r="E55" s="117">
        <v>5458</v>
      </c>
      <c r="F55" s="118">
        <v>0.56252003847387</v>
      </c>
      <c r="G55" s="117">
        <v>3910</v>
      </c>
      <c r="H55" s="118">
        <v>0.28362037376328297</v>
      </c>
      <c r="I55" s="117">
        <v>14731</v>
      </c>
      <c r="J55" s="118">
        <v>2.7675191815856777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17584</v>
      </c>
      <c r="D56" s="118">
        <v>0.35240732195046909</v>
      </c>
      <c r="E56" s="117">
        <v>0</v>
      </c>
      <c r="F56" s="118">
        <v>1</v>
      </c>
      <c r="G56" s="117">
        <v>4906</v>
      </c>
      <c r="H56" s="118"/>
      <c r="I56" s="117">
        <v>19022</v>
      </c>
      <c r="J56" s="118">
        <v>2.877293110476967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18404</v>
      </c>
      <c r="D57" s="118">
        <v>0.33808346662789002</v>
      </c>
      <c r="E57" s="117">
        <v>23</v>
      </c>
      <c r="F57" s="118">
        <v>0.99875027168007002</v>
      </c>
      <c r="G57" s="117">
        <v>10078</v>
      </c>
      <c r="H57" s="118">
        <v>437.17391304347825</v>
      </c>
      <c r="I57" s="117">
        <v>17793</v>
      </c>
      <c r="J57" s="118">
        <v>0.76552887477674147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20836</v>
      </c>
      <c r="D58" s="118">
        <v>7.4408291651626879E-2</v>
      </c>
      <c r="E58" s="117">
        <v>92</v>
      </c>
      <c r="F58" s="118">
        <v>0.99558456517565797</v>
      </c>
      <c r="G58" s="117">
        <v>16654</v>
      </c>
      <c r="H58" s="118">
        <v>180.02173913043478</v>
      </c>
      <c r="I58" s="117">
        <v>24546</v>
      </c>
      <c r="J58" s="118">
        <v>0.47388014891317409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28525</v>
      </c>
      <c r="D59" s="118">
        <v>0.1322589608224507</v>
      </c>
      <c r="E59" s="117">
        <v>10700</v>
      </c>
      <c r="F59" s="118">
        <v>0.624890446976337</v>
      </c>
      <c r="G59" s="117">
        <v>32583</v>
      </c>
      <c r="H59" s="118">
        <v>2.0451401869158881</v>
      </c>
      <c r="I59" s="117">
        <v>31621</v>
      </c>
      <c r="J59" s="118">
        <v>2.9524598717122399E-2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29329</v>
      </c>
      <c r="D60" s="118">
        <v>2.1062526110569468E-2</v>
      </c>
      <c r="E60" s="117">
        <v>23054</v>
      </c>
      <c r="F60" s="118">
        <v>0.213952061099935</v>
      </c>
      <c r="G60" s="117">
        <v>41708</v>
      </c>
      <c r="H60" s="118">
        <v>0.80914374945779466</v>
      </c>
      <c r="I60" s="117">
        <v>36821</v>
      </c>
      <c r="J60" s="118">
        <v>0.117171765608516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21387</v>
      </c>
      <c r="D61" s="118">
        <v>5.1992129857353575E-2</v>
      </c>
      <c r="E61" s="117">
        <v>14834</v>
      </c>
      <c r="F61" s="118">
        <v>0.30640108477112299</v>
      </c>
      <c r="G61" s="117">
        <v>29102</v>
      </c>
      <c r="H61" s="118">
        <v>0.96184441148712407</v>
      </c>
      <c r="I61" s="117">
        <v>25547</v>
      </c>
      <c r="J61" s="118">
        <v>0.12215655281424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16939</v>
      </c>
      <c r="D62" s="118">
        <v>7.249588451310629E-2</v>
      </c>
      <c r="E62" s="117">
        <v>11221</v>
      </c>
      <c r="F62" s="118">
        <v>0.33756420095637302</v>
      </c>
      <c r="G62" s="117">
        <v>22408</v>
      </c>
      <c r="H62" s="118">
        <v>0.99696996702611185</v>
      </c>
      <c r="I62" s="117">
        <v>23946</v>
      </c>
      <c r="J62" s="118">
        <v>6.8636201356658377E-2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15089</v>
      </c>
      <c r="D63" s="118">
        <v>0.20509543966136889</v>
      </c>
      <c r="E63" s="117">
        <v>3102</v>
      </c>
      <c r="F63" s="118">
        <v>0.79441977599575797</v>
      </c>
      <c r="G63" s="117">
        <v>15403</v>
      </c>
      <c r="H63" s="118">
        <v>3.9655061250805934</v>
      </c>
      <c r="I63" s="117">
        <v>16423</v>
      </c>
      <c r="J63" s="118">
        <v>6.6220866065052286E-2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16232</v>
      </c>
      <c r="D64" s="118">
        <v>0.20827750483846952</v>
      </c>
      <c r="E64" s="117">
        <v>4408</v>
      </c>
      <c r="F64" s="118">
        <v>0.72843765401675697</v>
      </c>
      <c r="G64" s="117">
        <v>17441</v>
      </c>
      <c r="H64" s="118">
        <v>2.9566696914700543</v>
      </c>
      <c r="I64" s="117">
        <v>19230</v>
      </c>
      <c r="J64" s="118">
        <v>0.1025743936700878</v>
      </c>
      <c r="K64" s="117"/>
      <c r="L64" s="118"/>
      <c r="M64" s="118"/>
    </row>
    <row r="65" spans="1:14" ht="15.75" x14ac:dyDescent="0.25">
      <c r="B65" s="119" t="s">
        <v>111</v>
      </c>
      <c r="C65" s="120">
        <v>217115</v>
      </c>
      <c r="D65" s="121">
        <v>9.9929074421196695E-2</v>
      </c>
      <c r="E65" s="120">
        <v>95200</v>
      </c>
      <c r="F65" s="121">
        <v>0.56152269534578403</v>
      </c>
      <c r="G65" s="120">
        <v>199038</v>
      </c>
      <c r="H65" s="121">
        <v>1.0907352941176471</v>
      </c>
      <c r="I65" s="120">
        <v>256796</v>
      </c>
      <c r="J65" s="121">
        <v>0.29018579366754094</v>
      </c>
      <c r="K65" s="120">
        <v>30183</v>
      </c>
      <c r="L65" s="121">
        <v>0.11310665289865751</v>
      </c>
      <c r="M65" s="121">
        <v>0.48582258540907741</v>
      </c>
    </row>
    <row r="66" spans="1:14" ht="6" customHeight="1" x14ac:dyDescent="0.25"/>
    <row r="67" spans="1:14" x14ac:dyDescent="0.25">
      <c r="B67" s="49" t="s">
        <v>337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340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98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5079</v>
      </c>
      <c r="D75" s="118">
        <v>0.32300078145350342</v>
      </c>
      <c r="E75" s="117">
        <v>4612</v>
      </c>
      <c r="F75" s="118">
        <v>9.1947233707422693E-2</v>
      </c>
      <c r="G75" s="117">
        <v>2616</v>
      </c>
      <c r="H75" s="118">
        <v>0.43278404163052903</v>
      </c>
      <c r="I75" s="117">
        <v>5543</v>
      </c>
      <c r="J75" s="118">
        <v>1.1188837920489298</v>
      </c>
      <c r="K75" s="117">
        <v>5387</v>
      </c>
      <c r="L75" s="118">
        <v>-2.8143604546274625E-2</v>
      </c>
      <c r="M75" s="118">
        <v>6.0641858633589285E-2</v>
      </c>
    </row>
    <row r="76" spans="1:14" x14ac:dyDescent="0.25">
      <c r="A76" s="1">
        <v>2</v>
      </c>
      <c r="B76" s="116" t="s">
        <v>131</v>
      </c>
      <c r="C76" s="117">
        <v>5697</v>
      </c>
      <c r="D76" s="118">
        <v>2.2617124394184174E-2</v>
      </c>
      <c r="E76" s="117">
        <v>5927</v>
      </c>
      <c r="F76" s="118">
        <v>4.0372125680182558E-2</v>
      </c>
      <c r="G76" s="117">
        <v>1356</v>
      </c>
      <c r="H76" s="118">
        <v>0.77121646701535296</v>
      </c>
      <c r="I76" s="117">
        <v>6762</v>
      </c>
      <c r="J76" s="118">
        <v>3.9867256637168138</v>
      </c>
      <c r="K76" s="117">
        <v>5507</v>
      </c>
      <c r="L76" s="118">
        <v>-0.18559597752144341</v>
      </c>
      <c r="M76" s="118">
        <v>-1.0000325778440444</v>
      </c>
    </row>
    <row r="77" spans="1:14" x14ac:dyDescent="0.25">
      <c r="A77" s="1">
        <v>3</v>
      </c>
      <c r="B77" s="116" t="s">
        <v>133</v>
      </c>
      <c r="C77" s="117">
        <v>5933</v>
      </c>
      <c r="D77" s="118">
        <v>0.31741831569259099</v>
      </c>
      <c r="E77" s="117">
        <v>1635</v>
      </c>
      <c r="F77" s="118">
        <v>0.72442272037754896</v>
      </c>
      <c r="G77" s="117">
        <v>2434</v>
      </c>
      <c r="H77" s="118">
        <v>0.48868501529051978</v>
      </c>
      <c r="I77" s="117">
        <v>6506</v>
      </c>
      <c r="J77" s="118">
        <v>1.6729663105998358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8633</v>
      </c>
      <c r="D78" s="118">
        <v>0.2287218901224024</v>
      </c>
      <c r="E78" s="117">
        <v>0</v>
      </c>
      <c r="F78" s="118">
        <v>1</v>
      </c>
      <c r="G78" s="117">
        <v>3742</v>
      </c>
      <c r="H78" s="118"/>
      <c r="I78" s="117">
        <v>9790</v>
      </c>
      <c r="J78" s="118">
        <v>1.6162479957242115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8892</v>
      </c>
      <c r="D79" s="118">
        <v>4.5205626543541301E-2</v>
      </c>
      <c r="E79" s="117">
        <v>26</v>
      </c>
      <c r="F79" s="118">
        <v>0.997076023391813</v>
      </c>
      <c r="G79" s="117">
        <v>4181</v>
      </c>
      <c r="H79" s="118">
        <v>159.80769230769232</v>
      </c>
      <c r="I79" s="117">
        <v>10282</v>
      </c>
      <c r="J79" s="118">
        <v>1.4592202822291318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9334</v>
      </c>
      <c r="D80" s="118">
        <v>0.131559359880908</v>
      </c>
      <c r="E80" s="117">
        <v>259</v>
      </c>
      <c r="F80" s="118">
        <v>0.97225198200128604</v>
      </c>
      <c r="G80" s="117">
        <v>6571</v>
      </c>
      <c r="H80" s="118">
        <v>24.37065637065637</v>
      </c>
      <c r="I80" s="117">
        <v>11966</v>
      </c>
      <c r="J80" s="118">
        <v>0.82103180642215801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10370</v>
      </c>
      <c r="D81" s="118">
        <v>0.15062658694405801</v>
      </c>
      <c r="E81" s="117">
        <v>4224</v>
      </c>
      <c r="F81" s="118">
        <v>0.59267116682738696</v>
      </c>
      <c r="G81" s="117">
        <v>16579</v>
      </c>
      <c r="H81" s="118">
        <v>2.9249526515151514</v>
      </c>
      <c r="I81" s="117">
        <v>11986</v>
      </c>
      <c r="J81" s="118">
        <v>0.277037215754871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11958</v>
      </c>
      <c r="D82" s="118">
        <v>7.4136478517270454E-3</v>
      </c>
      <c r="E82" s="117">
        <v>12921</v>
      </c>
      <c r="F82" s="118">
        <v>8.0531861515303671E-2</v>
      </c>
      <c r="G82" s="117">
        <v>17785</v>
      </c>
      <c r="H82" s="118">
        <v>0.37644145190000766</v>
      </c>
      <c r="I82" s="117">
        <v>13835</v>
      </c>
      <c r="J82" s="118">
        <v>0.22209727298285101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9558</v>
      </c>
      <c r="D83" s="118">
        <v>1.78791615289766E-2</v>
      </c>
      <c r="E83" s="117">
        <v>6873</v>
      </c>
      <c r="F83" s="118">
        <v>0.28091650973006899</v>
      </c>
      <c r="G83" s="117">
        <v>11520</v>
      </c>
      <c r="H83" s="118">
        <v>0.67612396333478819</v>
      </c>
      <c r="I83" s="117">
        <v>11768</v>
      </c>
      <c r="J83" s="118">
        <v>2.1527777777777812E-2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7479</v>
      </c>
      <c r="D84" s="118">
        <v>0.1</v>
      </c>
      <c r="E84" s="117">
        <v>4947</v>
      </c>
      <c r="F84" s="118">
        <v>0.33854793421580398</v>
      </c>
      <c r="G84" s="117">
        <v>8793</v>
      </c>
      <c r="H84" s="118">
        <v>0.777440873256519</v>
      </c>
      <c r="I84" s="117">
        <v>9767</v>
      </c>
      <c r="J84" s="118">
        <v>0.11076993062663476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6022</v>
      </c>
      <c r="D85" s="118">
        <v>9.59053685168334E-2</v>
      </c>
      <c r="E85" s="117">
        <v>3452</v>
      </c>
      <c r="F85" s="118">
        <v>0.42676851544337402</v>
      </c>
      <c r="G85" s="117">
        <v>6380</v>
      </c>
      <c r="H85" s="118">
        <v>0.84820393974507535</v>
      </c>
      <c r="I85" s="117">
        <v>7647</v>
      </c>
      <c r="J85" s="118">
        <v>0.19858934169278997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5456</v>
      </c>
      <c r="D86" s="118">
        <v>5.0139275766016698E-2</v>
      </c>
      <c r="E86" s="117">
        <v>3393</v>
      </c>
      <c r="F86" s="118">
        <v>0.37811583577712599</v>
      </c>
      <c r="G86" s="117">
        <v>7136</v>
      </c>
      <c r="H86" s="118">
        <v>1.1031535514294135</v>
      </c>
      <c r="I86" s="117">
        <v>8072</v>
      </c>
      <c r="J86" s="118">
        <v>0.1311659192825112</v>
      </c>
      <c r="K86" s="117"/>
      <c r="L86" s="118"/>
      <c r="M86" s="118"/>
    </row>
    <row r="87" spans="1:14" ht="15.75" x14ac:dyDescent="0.25">
      <c r="B87" s="119" t="s">
        <v>111</v>
      </c>
      <c r="C87" s="120">
        <v>94411</v>
      </c>
      <c r="D87" s="121">
        <v>4.19892642238886E-2</v>
      </c>
      <c r="E87" s="120">
        <v>48279</v>
      </c>
      <c r="F87" s="121">
        <v>0.48862950291809198</v>
      </c>
      <c r="G87" s="120">
        <v>89093</v>
      </c>
      <c r="H87" s="121">
        <v>0.84537790757886455</v>
      </c>
      <c r="I87" s="120">
        <v>113924</v>
      </c>
      <c r="J87" s="121">
        <v>0.27870876499837238</v>
      </c>
      <c r="K87" s="120">
        <v>10894</v>
      </c>
      <c r="L87" s="121">
        <v>-0.11466883380739534</v>
      </c>
      <c r="M87" s="121">
        <v>1.0950259836674192E-2</v>
      </c>
    </row>
    <row r="88" spans="1:14" ht="6" customHeight="1" x14ac:dyDescent="0.25"/>
    <row r="89" spans="1:14" x14ac:dyDescent="0.25">
      <c r="B89" s="49" t="s">
        <v>337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341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25" t="s">
        <v>167</v>
      </c>
      <c r="C94" s="257" t="s">
        <v>168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164350</v>
      </c>
      <c r="D97" s="118">
        <v>2.7148981913178272E-2</v>
      </c>
      <c r="E97" s="117">
        <v>142612</v>
      </c>
      <c r="F97" s="118">
        <v>0.13226650441131699</v>
      </c>
      <c r="G97" s="117">
        <v>8023</v>
      </c>
      <c r="H97" s="118">
        <v>0.94374246206490298</v>
      </c>
      <c r="I97" s="117">
        <v>99488</v>
      </c>
      <c r="J97" s="118">
        <v>11.400348996634674</v>
      </c>
      <c r="K97" s="117">
        <v>162806</v>
      </c>
      <c r="L97" s="118">
        <v>0.63643856545513033</v>
      </c>
      <c r="M97" s="118">
        <v>-9.3945847277152605E-3</v>
      </c>
    </row>
    <row r="98" spans="2:13" x14ac:dyDescent="0.25">
      <c r="B98" s="116" t="s">
        <v>131</v>
      </c>
      <c r="C98" s="117">
        <v>169882</v>
      </c>
      <c r="D98" s="118">
        <v>1.7392662344047301E-2</v>
      </c>
      <c r="E98" s="117">
        <v>157332</v>
      </c>
      <c r="F98" s="118">
        <v>7.3874807219128494E-2</v>
      </c>
      <c r="G98" s="117">
        <v>4025</v>
      </c>
      <c r="H98" s="118">
        <v>0.97441715607759405</v>
      </c>
      <c r="I98" s="117">
        <v>145838</v>
      </c>
      <c r="J98" s="118">
        <v>35.233043478260868</v>
      </c>
      <c r="K98" s="117">
        <v>171429</v>
      </c>
      <c r="L98" s="118">
        <v>0.17547552764025842</v>
      </c>
      <c r="M98" s="118">
        <v>-0.99999896707404179</v>
      </c>
    </row>
    <row r="99" spans="2:13" x14ac:dyDescent="0.25">
      <c r="B99" s="116" t="s">
        <v>133</v>
      </c>
      <c r="C99" s="117">
        <v>192115</v>
      </c>
      <c r="D99" s="118">
        <v>6.8271319934817998E-2</v>
      </c>
      <c r="E99" s="117">
        <v>70618</v>
      </c>
      <c r="F99" s="118">
        <v>0.63241808291908497</v>
      </c>
      <c r="G99" s="117">
        <v>5251</v>
      </c>
      <c r="H99" s="118">
        <v>0.92564218754425198</v>
      </c>
      <c r="I99" s="117">
        <v>165315</v>
      </c>
      <c r="J99" s="118">
        <v>30.482574747667112</v>
      </c>
      <c r="K99" s="117"/>
      <c r="L99" s="118"/>
      <c r="M99" s="118"/>
    </row>
    <row r="100" spans="2:13" x14ac:dyDescent="0.25">
      <c r="B100" s="116" t="s">
        <v>135</v>
      </c>
      <c r="C100" s="117">
        <v>177155</v>
      </c>
      <c r="D100" s="118">
        <v>2.94046745049912E-2</v>
      </c>
      <c r="E100" s="117">
        <v>0</v>
      </c>
      <c r="F100" s="118">
        <v>1</v>
      </c>
      <c r="G100" s="117">
        <v>7808</v>
      </c>
      <c r="H100" s="118"/>
      <c r="I100" s="117">
        <v>169885</v>
      </c>
      <c r="J100" s="118">
        <v>20.7578125</v>
      </c>
      <c r="K100" s="117"/>
      <c r="L100" s="118"/>
      <c r="M100" s="118"/>
    </row>
    <row r="101" spans="2:13" x14ac:dyDescent="0.25">
      <c r="B101" s="116" t="s">
        <v>137</v>
      </c>
      <c r="C101" s="117">
        <v>163615</v>
      </c>
      <c r="D101" s="118">
        <v>5.2715377489578601E-2</v>
      </c>
      <c r="E101" s="117">
        <v>6</v>
      </c>
      <c r="F101" s="118">
        <v>0.99996332854567105</v>
      </c>
      <c r="G101" s="117">
        <v>13566</v>
      </c>
      <c r="H101" s="118">
        <v>2260</v>
      </c>
      <c r="I101" s="117">
        <v>149912</v>
      </c>
      <c r="J101" s="118">
        <v>10.050567595459237</v>
      </c>
      <c r="K101" s="117"/>
      <c r="L101" s="118"/>
      <c r="M101" s="118"/>
    </row>
    <row r="102" spans="2:13" x14ac:dyDescent="0.25">
      <c r="B102" s="116" t="s">
        <v>139</v>
      </c>
      <c r="C102" s="117">
        <v>158584</v>
      </c>
      <c r="D102" s="118">
        <v>7.2326087465194103E-2</v>
      </c>
      <c r="E102" s="117">
        <v>57</v>
      </c>
      <c r="F102" s="118">
        <v>0.99964056903596799</v>
      </c>
      <c r="G102" s="117">
        <v>20410</v>
      </c>
      <c r="H102" s="118">
        <v>357.07017543859649</v>
      </c>
      <c r="I102" s="117">
        <v>152535</v>
      </c>
      <c r="J102" s="118">
        <v>6.4735423811856929</v>
      </c>
      <c r="K102" s="117"/>
      <c r="L102" s="118"/>
      <c r="M102" s="118"/>
    </row>
    <row r="103" spans="2:13" x14ac:dyDescent="0.25">
      <c r="B103" s="116" t="s">
        <v>141</v>
      </c>
      <c r="C103" s="117">
        <v>173619</v>
      </c>
      <c r="D103" s="118">
        <v>2.0303942079405779E-2</v>
      </c>
      <c r="E103" s="117">
        <v>28579</v>
      </c>
      <c r="F103" s="118">
        <v>0.83539243976753697</v>
      </c>
      <c r="G103" s="117">
        <v>49649</v>
      </c>
      <c r="H103" s="118">
        <v>0.73725462752370619</v>
      </c>
      <c r="I103" s="117">
        <v>169351</v>
      </c>
      <c r="J103" s="118">
        <v>2.4109649741183103</v>
      </c>
      <c r="K103" s="117"/>
      <c r="L103" s="118"/>
      <c r="M103" s="118"/>
    </row>
    <row r="104" spans="2:13" x14ac:dyDescent="0.25">
      <c r="B104" s="116" t="s">
        <v>143</v>
      </c>
      <c r="C104" s="117">
        <v>172130</v>
      </c>
      <c r="D104" s="118">
        <v>1.5725068618481199E-2</v>
      </c>
      <c r="E104" s="117">
        <v>29336</v>
      </c>
      <c r="F104" s="118">
        <v>0.82957067332829804</v>
      </c>
      <c r="G104" s="117">
        <v>85119</v>
      </c>
      <c r="H104" s="118">
        <v>1.9015203163348788</v>
      </c>
      <c r="I104" s="117">
        <v>164473</v>
      </c>
      <c r="J104" s="118">
        <v>0.93227129078114168</v>
      </c>
      <c r="K104" s="117"/>
      <c r="L104" s="118"/>
      <c r="M104" s="118"/>
    </row>
    <row r="105" spans="2:13" x14ac:dyDescent="0.25">
      <c r="B105" s="116" t="s">
        <v>145</v>
      </c>
      <c r="C105" s="117">
        <v>163036</v>
      </c>
      <c r="D105" s="118">
        <v>5.9622893991567297E-2</v>
      </c>
      <c r="E105" s="117">
        <v>11397</v>
      </c>
      <c r="F105" s="118">
        <v>0.93009519369955096</v>
      </c>
      <c r="G105" s="117">
        <v>84239</v>
      </c>
      <c r="H105" s="118">
        <v>6.3913310520312363</v>
      </c>
      <c r="I105" s="117">
        <v>148835</v>
      </c>
      <c r="J105" s="118">
        <v>0.76681821958950125</v>
      </c>
      <c r="K105" s="117"/>
      <c r="L105" s="118"/>
      <c r="M105" s="118"/>
    </row>
    <row r="106" spans="2:13" x14ac:dyDescent="0.25">
      <c r="B106" s="116" t="s">
        <v>147</v>
      </c>
      <c r="C106" s="117">
        <v>181631</v>
      </c>
      <c r="D106" s="118">
        <v>1.42946300165523E-2</v>
      </c>
      <c r="E106" s="117">
        <v>22786</v>
      </c>
      <c r="F106" s="118">
        <v>0.87454784700849497</v>
      </c>
      <c r="G106" s="117">
        <v>140778</v>
      </c>
      <c r="H106" s="118">
        <v>5.1782673571491262</v>
      </c>
      <c r="I106" s="117">
        <v>179955</v>
      </c>
      <c r="J106" s="118">
        <v>0.27828922132719591</v>
      </c>
      <c r="K106" s="117"/>
      <c r="L106" s="118"/>
      <c r="M106" s="118"/>
    </row>
    <row r="107" spans="2:13" x14ac:dyDescent="0.25">
      <c r="B107" s="116" t="s">
        <v>149</v>
      </c>
      <c r="C107" s="117">
        <v>156135</v>
      </c>
      <c r="D107" s="118">
        <v>7.4157529900795202E-2</v>
      </c>
      <c r="E107" s="117">
        <v>16252</v>
      </c>
      <c r="F107" s="118">
        <v>0.89591059019438302</v>
      </c>
      <c r="G107" s="117">
        <v>139137</v>
      </c>
      <c r="H107" s="118">
        <v>7.5612232340634993</v>
      </c>
      <c r="I107" s="117">
        <v>161957</v>
      </c>
      <c r="J107" s="118">
        <v>0.16401101073043112</v>
      </c>
      <c r="K107" s="117"/>
      <c r="L107" s="118"/>
      <c r="M107" s="118"/>
    </row>
    <row r="108" spans="2:13" x14ac:dyDescent="0.25">
      <c r="B108" s="116" t="s">
        <v>151</v>
      </c>
      <c r="C108" s="117">
        <v>164402</v>
      </c>
      <c r="D108" s="118">
        <v>1.40573087210488E-2</v>
      </c>
      <c r="E108" s="117">
        <v>20694</v>
      </c>
      <c r="F108" s="118">
        <v>0.87412561890974605</v>
      </c>
      <c r="G108" s="117">
        <v>111387</v>
      </c>
      <c r="H108" s="118">
        <v>4.3825746593215422</v>
      </c>
      <c r="I108" s="117">
        <v>173320</v>
      </c>
      <c r="J108" s="118">
        <v>0.5560164112508641</v>
      </c>
      <c r="K108" s="117"/>
      <c r="L108" s="118"/>
      <c r="M108" s="118"/>
    </row>
    <row r="109" spans="2:13" ht="15.75" x14ac:dyDescent="0.25">
      <c r="B109" s="119" t="s">
        <v>111</v>
      </c>
      <c r="C109" s="120">
        <v>2036654</v>
      </c>
      <c r="D109" s="121">
        <v>3.1707574502720902E-2</v>
      </c>
      <c r="E109" s="120">
        <v>499681</v>
      </c>
      <c r="F109" s="121">
        <v>0.75465592093698797</v>
      </c>
      <c r="G109" s="120">
        <v>669392</v>
      </c>
      <c r="H109" s="121">
        <v>0.33963868948389075</v>
      </c>
      <c r="I109" s="120">
        <v>1880864</v>
      </c>
      <c r="J109" s="121">
        <v>1.8098094987690323</v>
      </c>
      <c r="K109" s="120">
        <v>334235</v>
      </c>
      <c r="L109" s="121">
        <v>0.36241164817426608</v>
      </c>
      <c r="M109" s="121">
        <v>8.9758012398188924E-6</v>
      </c>
    </row>
    <row r="110" spans="2:13" ht="6" customHeight="1" x14ac:dyDescent="0.25"/>
    <row r="111" spans="2:13" x14ac:dyDescent="0.25">
      <c r="B111" s="49" t="s">
        <v>337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342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25" t="s">
        <v>172</v>
      </c>
      <c r="C116" s="257" t="s">
        <v>172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81221</v>
      </c>
      <c r="D119" s="118">
        <v>0.10068978601726508</v>
      </c>
      <c r="E119" s="117">
        <v>68750</v>
      </c>
      <c r="F119" s="118">
        <v>0.15354403417835299</v>
      </c>
      <c r="G119" s="117">
        <v>805</v>
      </c>
      <c r="H119" s="118">
        <v>0.988290909090909</v>
      </c>
      <c r="I119" s="117">
        <v>40750</v>
      </c>
      <c r="J119" s="118">
        <v>49.621118012422357</v>
      </c>
      <c r="K119" s="117">
        <v>80004</v>
      </c>
      <c r="L119" s="118">
        <v>0.96328834355828219</v>
      </c>
      <c r="M119" s="118">
        <v>-1.4983809605890075E-2</v>
      </c>
    </row>
    <row r="120" spans="1:14" x14ac:dyDescent="0.25">
      <c r="B120" s="116" t="s">
        <v>131</v>
      </c>
      <c r="C120" s="117">
        <v>84938</v>
      </c>
      <c r="D120" s="118">
        <v>3.2126237214467057E-3</v>
      </c>
      <c r="E120" s="117">
        <v>78837</v>
      </c>
      <c r="F120" s="118">
        <v>7.1828863406249305E-2</v>
      </c>
      <c r="G120" s="117">
        <v>264</v>
      </c>
      <c r="H120" s="118">
        <v>0.99665131854332401</v>
      </c>
      <c r="I120" s="117">
        <v>71612</v>
      </c>
      <c r="J120" s="118">
        <v>270.25757575757575</v>
      </c>
      <c r="K120" s="117">
        <v>86523</v>
      </c>
      <c r="L120" s="118">
        <v>0.20821929285594587</v>
      </c>
      <c r="M120" s="118">
        <v>-0.99999754857316092</v>
      </c>
    </row>
    <row r="121" spans="1:14" x14ac:dyDescent="0.25">
      <c r="B121" s="116" t="s">
        <v>133</v>
      </c>
      <c r="C121" s="117">
        <v>94257</v>
      </c>
      <c r="D121" s="118">
        <v>7.9359653064015198E-2</v>
      </c>
      <c r="E121" s="117">
        <v>37762</v>
      </c>
      <c r="F121" s="118">
        <v>0.599371929936238</v>
      </c>
      <c r="G121" s="117">
        <v>382</v>
      </c>
      <c r="H121" s="118">
        <v>0.98988401038080598</v>
      </c>
      <c r="I121" s="117">
        <v>85205</v>
      </c>
      <c r="J121" s="118">
        <v>222.04973821989529</v>
      </c>
      <c r="K121" s="117"/>
      <c r="L121" s="118"/>
      <c r="M121" s="118"/>
    </row>
    <row r="122" spans="1:14" x14ac:dyDescent="0.25">
      <c r="B122" s="116" t="s">
        <v>135</v>
      </c>
      <c r="C122" s="117">
        <v>91856</v>
      </c>
      <c r="D122" s="118">
        <v>4.8331451186788402E-2</v>
      </c>
      <c r="E122" s="117">
        <v>0</v>
      </c>
      <c r="F122" s="118">
        <v>1</v>
      </c>
      <c r="G122" s="117">
        <v>437</v>
      </c>
      <c r="H122" s="118"/>
      <c r="I122" s="117">
        <v>85041</v>
      </c>
      <c r="J122" s="118">
        <v>193.60183066361557</v>
      </c>
      <c r="K122" s="117"/>
      <c r="L122" s="118"/>
      <c r="M122" s="118"/>
    </row>
    <row r="123" spans="1:14" x14ac:dyDescent="0.25">
      <c r="B123" s="116" t="s">
        <v>137</v>
      </c>
      <c r="C123" s="117">
        <v>90755</v>
      </c>
      <c r="D123" s="118">
        <v>2.2373750430885901E-2</v>
      </c>
      <c r="E123" s="117">
        <v>4</v>
      </c>
      <c r="F123" s="118">
        <v>0.99995592529337196</v>
      </c>
      <c r="G123" s="117">
        <v>821</v>
      </c>
      <c r="H123" s="118">
        <v>204.25</v>
      </c>
      <c r="I123" s="117">
        <v>84864</v>
      </c>
      <c r="J123" s="118">
        <v>102.36662606577345</v>
      </c>
      <c r="K123" s="117"/>
      <c r="L123" s="118"/>
      <c r="M123" s="118"/>
    </row>
    <row r="124" spans="1:14" x14ac:dyDescent="0.25">
      <c r="B124" s="116" t="s">
        <v>139</v>
      </c>
      <c r="C124" s="117">
        <v>88403</v>
      </c>
      <c r="D124" s="118">
        <v>3.0009436239548801E-2</v>
      </c>
      <c r="E124" s="117">
        <v>14</v>
      </c>
      <c r="F124" s="118">
        <v>0.99984163433367601</v>
      </c>
      <c r="G124" s="117">
        <v>1661</v>
      </c>
      <c r="H124" s="118">
        <v>117.64285714285714</v>
      </c>
      <c r="I124" s="117">
        <v>86866</v>
      </c>
      <c r="J124" s="118">
        <v>51.297411198073448</v>
      </c>
      <c r="K124" s="117"/>
      <c r="L124" s="118"/>
      <c r="M124" s="118"/>
    </row>
    <row r="125" spans="1:14" x14ac:dyDescent="0.25">
      <c r="B125" s="116" t="s">
        <v>141</v>
      </c>
      <c r="C125" s="117">
        <v>93721</v>
      </c>
      <c r="D125" s="118">
        <v>6.860576484538905E-2</v>
      </c>
      <c r="E125" s="117">
        <v>14612</v>
      </c>
      <c r="F125" s="118">
        <v>0.844090438642353</v>
      </c>
      <c r="G125" s="117">
        <v>10778</v>
      </c>
      <c r="H125" s="118">
        <v>0.26238707911305797</v>
      </c>
      <c r="I125" s="117">
        <v>91912</v>
      </c>
      <c r="J125" s="118">
        <v>7.5277416960475048</v>
      </c>
      <c r="K125" s="117"/>
      <c r="L125" s="118"/>
      <c r="M125" s="118"/>
    </row>
    <row r="126" spans="1:14" x14ac:dyDescent="0.25">
      <c r="B126" s="116" t="s">
        <v>143</v>
      </c>
      <c r="C126" s="117">
        <v>89619</v>
      </c>
      <c r="D126" s="118">
        <v>1.5144650098547929E-2</v>
      </c>
      <c r="E126" s="117">
        <v>8622</v>
      </c>
      <c r="F126" s="118">
        <v>0.90379272252535703</v>
      </c>
      <c r="G126" s="117">
        <v>35502</v>
      </c>
      <c r="H126" s="118">
        <v>3.1176061238691721</v>
      </c>
      <c r="I126" s="117">
        <v>91767</v>
      </c>
      <c r="J126" s="118">
        <v>1.5848402906878487</v>
      </c>
      <c r="K126" s="117"/>
      <c r="L126" s="118"/>
      <c r="M126" s="118"/>
    </row>
    <row r="127" spans="1:14" x14ac:dyDescent="0.25">
      <c r="B127" s="116" t="s">
        <v>145</v>
      </c>
      <c r="C127" s="117">
        <v>91630</v>
      </c>
      <c r="D127" s="118">
        <v>4.5086642403172599E-3</v>
      </c>
      <c r="E127" s="117">
        <v>4275</v>
      </c>
      <c r="F127" s="118">
        <v>0.95334497435337795</v>
      </c>
      <c r="G127" s="117">
        <v>38601</v>
      </c>
      <c r="H127" s="118">
        <v>8.0294736842105259</v>
      </c>
      <c r="I127" s="117">
        <v>86383</v>
      </c>
      <c r="J127" s="118">
        <v>1.2378435791818867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96376</v>
      </c>
      <c r="D128" s="118">
        <v>1.744014188590004E-2</v>
      </c>
      <c r="E128" s="117">
        <v>10224</v>
      </c>
      <c r="F128" s="118">
        <v>0.89391549763426603</v>
      </c>
      <c r="G128" s="117">
        <v>65870</v>
      </c>
      <c r="H128" s="118">
        <v>5.4426838810641627</v>
      </c>
      <c r="I128" s="117">
        <v>97122</v>
      </c>
      <c r="J128" s="118">
        <v>0.47444967359951429</v>
      </c>
      <c r="K128" s="117"/>
      <c r="L128" s="118"/>
      <c r="M128" s="118"/>
    </row>
    <row r="129" spans="2:14" x14ac:dyDescent="0.25">
      <c r="B129" s="116" t="s">
        <v>149</v>
      </c>
      <c r="C129" s="117">
        <v>75635</v>
      </c>
      <c r="D129" s="118">
        <v>7.7993002815939905E-2</v>
      </c>
      <c r="E129" s="117">
        <v>8337</v>
      </c>
      <c r="F129" s="118">
        <v>0.88977325312355404</v>
      </c>
      <c r="G129" s="117">
        <v>60390</v>
      </c>
      <c r="H129" s="118">
        <v>6.2436128103634401</v>
      </c>
      <c r="I129" s="117">
        <v>81874</v>
      </c>
      <c r="J129" s="118">
        <v>0.35575426395098519</v>
      </c>
      <c r="K129" s="117"/>
      <c r="L129" s="118"/>
      <c r="M129" s="118"/>
    </row>
    <row r="130" spans="2:14" x14ac:dyDescent="0.25">
      <c r="B130" s="116" t="s">
        <v>151</v>
      </c>
      <c r="C130" s="117">
        <v>84012</v>
      </c>
      <c r="D130" s="118">
        <v>2.4012091367835886E-2</v>
      </c>
      <c r="E130" s="117">
        <v>10148</v>
      </c>
      <c r="F130" s="118">
        <v>0.87920773222872906</v>
      </c>
      <c r="G130" s="117">
        <v>42952</v>
      </c>
      <c r="H130" s="118">
        <v>3.2325581395348841</v>
      </c>
      <c r="I130" s="117">
        <v>89085</v>
      </c>
      <c r="J130" s="118">
        <v>1.07405941516111</v>
      </c>
      <c r="K130" s="117"/>
      <c r="L130" s="118"/>
      <c r="M130" s="118"/>
    </row>
    <row r="131" spans="2:14" ht="15.75" x14ac:dyDescent="0.25">
      <c r="B131" s="119" t="s">
        <v>111</v>
      </c>
      <c r="C131" s="120">
        <v>1062423</v>
      </c>
      <c r="D131" s="121">
        <v>5.3709182144997501E-3</v>
      </c>
      <c r="E131" s="120">
        <v>241592</v>
      </c>
      <c r="F131" s="121">
        <v>0.77260281450985202</v>
      </c>
      <c r="G131" s="120">
        <v>258463</v>
      </c>
      <c r="H131" s="121">
        <v>6.9832610351336033E-2</v>
      </c>
      <c r="I131" s="120">
        <v>992481</v>
      </c>
      <c r="J131" s="121">
        <v>2.8399345360844688</v>
      </c>
      <c r="K131" s="120">
        <v>166527</v>
      </c>
      <c r="L131" s="121">
        <v>0.48205799113579317</v>
      </c>
      <c r="M131" s="121">
        <v>2.2147461166712734E-3</v>
      </c>
    </row>
    <row r="132" spans="2:14" ht="6" customHeight="1" x14ac:dyDescent="0.25"/>
    <row r="133" spans="2:14" x14ac:dyDescent="0.25">
      <c r="B133" s="49" t="s">
        <v>337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F134" t="e">
        <v>#DIV/0!</v>
      </c>
      <c r="H134" t="e">
        <v>#DIV/0!</v>
      </c>
      <c r="I134" s="115">
        <v>724400</v>
      </c>
      <c r="J134">
        <v>0.22988266151297626</v>
      </c>
      <c r="K134" s="115">
        <v>-557873</v>
      </c>
      <c r="L134" s="126">
        <v>12.960282169175537</v>
      </c>
    </row>
    <row r="136" spans="2:14" ht="48.75" customHeight="1" thickBot="1" x14ac:dyDescent="0.3">
      <c r="B136" s="247" t="s">
        <v>343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25" t="s">
        <v>176</v>
      </c>
      <c r="C138" s="257" t="s">
        <v>176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23327</v>
      </c>
      <c r="D141" s="118">
        <v>4.3779463004713998E-2</v>
      </c>
      <c r="E141" s="117">
        <v>18912</v>
      </c>
      <c r="F141" s="118">
        <v>0.189265657821409</v>
      </c>
      <c r="G141" s="117">
        <v>1517</v>
      </c>
      <c r="H141" s="118">
        <v>0.91978637901861204</v>
      </c>
      <c r="I141" s="117">
        <v>11533</v>
      </c>
      <c r="J141" s="118">
        <v>6.6025049439683583</v>
      </c>
      <c r="K141" s="117">
        <v>18769</v>
      </c>
      <c r="L141" s="118">
        <v>0.62741697736928814</v>
      </c>
      <c r="M141" s="118">
        <v>-0.19539589317100359</v>
      </c>
    </row>
    <row r="142" spans="2:14" x14ac:dyDescent="0.25">
      <c r="B142" s="116" t="s">
        <v>131</v>
      </c>
      <c r="C142" s="117">
        <v>24334</v>
      </c>
      <c r="D142" s="118">
        <v>1.1346161838660107E-2</v>
      </c>
      <c r="E142" s="117">
        <v>19126</v>
      </c>
      <c r="F142" s="118">
        <v>0.214021533656612</v>
      </c>
      <c r="G142" s="117">
        <v>438</v>
      </c>
      <c r="H142" s="118">
        <v>0.977099236641221</v>
      </c>
      <c r="I142" s="117">
        <v>15172</v>
      </c>
      <c r="J142" s="118">
        <v>33.639269406392692</v>
      </c>
      <c r="K142" s="117">
        <v>18286</v>
      </c>
      <c r="L142" s="118">
        <v>0.20524650672291056</v>
      </c>
      <c r="M142" s="118">
        <v>-0.99999156544313628</v>
      </c>
    </row>
    <row r="143" spans="2:14" x14ac:dyDescent="0.25">
      <c r="B143" s="116" t="s">
        <v>133</v>
      </c>
      <c r="C143" s="117">
        <v>31911</v>
      </c>
      <c r="D143" s="118">
        <v>7.8001486386054975E-2</v>
      </c>
      <c r="E143" s="117">
        <v>10625</v>
      </c>
      <c r="F143" s="118">
        <v>0.66704271254426395</v>
      </c>
      <c r="G143" s="117">
        <v>1269</v>
      </c>
      <c r="H143" s="118">
        <v>0.88056470588235303</v>
      </c>
      <c r="I143" s="117">
        <v>20308</v>
      </c>
      <c r="J143" s="118">
        <v>15.003152088258471</v>
      </c>
      <c r="K143" s="117"/>
      <c r="L143" s="118"/>
      <c r="M143" s="118"/>
    </row>
    <row r="144" spans="2:14" x14ac:dyDescent="0.25">
      <c r="B144" s="116" t="s">
        <v>135</v>
      </c>
      <c r="C144" s="117">
        <v>23093</v>
      </c>
      <c r="D144" s="118">
        <v>0.12940773707634379</v>
      </c>
      <c r="E144" s="117">
        <v>0</v>
      </c>
      <c r="F144" s="118">
        <v>1</v>
      </c>
      <c r="G144" s="117">
        <v>1105</v>
      </c>
      <c r="H144" s="118"/>
      <c r="I144" s="117">
        <v>17954</v>
      </c>
      <c r="J144" s="118">
        <v>15.247963800904976</v>
      </c>
      <c r="K144" s="117"/>
      <c r="L144" s="118"/>
      <c r="M144" s="118"/>
    </row>
    <row r="145" spans="1:14" x14ac:dyDescent="0.25">
      <c r="B145" s="116" t="s">
        <v>137</v>
      </c>
      <c r="C145" s="117">
        <v>19938</v>
      </c>
      <c r="D145" s="118">
        <v>0.150272758267985</v>
      </c>
      <c r="E145" s="117">
        <v>0</v>
      </c>
      <c r="F145" s="118">
        <v>1</v>
      </c>
      <c r="G145" s="117">
        <v>1757</v>
      </c>
      <c r="H145" s="118"/>
      <c r="I145" s="117">
        <v>12341</v>
      </c>
      <c r="J145" s="118">
        <v>6.0239043824701195</v>
      </c>
      <c r="K145" s="117"/>
      <c r="L145" s="118"/>
      <c r="M145" s="118"/>
    </row>
    <row r="146" spans="1:14" x14ac:dyDescent="0.25">
      <c r="B146" s="116" t="s">
        <v>139</v>
      </c>
      <c r="C146" s="117">
        <v>16378</v>
      </c>
      <c r="D146" s="118">
        <v>0.20305581236922801</v>
      </c>
      <c r="E146" s="117">
        <v>5</v>
      </c>
      <c r="F146" s="118">
        <v>0.99969471241909902</v>
      </c>
      <c r="G146" s="117">
        <v>3542</v>
      </c>
      <c r="H146" s="118">
        <v>707.4</v>
      </c>
      <c r="I146" s="117">
        <v>13276</v>
      </c>
      <c r="J146" s="118">
        <v>2.7481648785996611</v>
      </c>
      <c r="K146" s="117"/>
      <c r="L146" s="118"/>
      <c r="M146" s="118"/>
    </row>
    <row r="147" spans="1:14" x14ac:dyDescent="0.25">
      <c r="B147" s="116" t="s">
        <v>141</v>
      </c>
      <c r="C147" s="117">
        <v>18053</v>
      </c>
      <c r="D147" s="118">
        <v>4.6247464503042623E-2</v>
      </c>
      <c r="E147" s="117">
        <v>5035</v>
      </c>
      <c r="F147" s="118">
        <v>0.72109898631806302</v>
      </c>
      <c r="G147" s="117">
        <v>8157</v>
      </c>
      <c r="H147" s="118">
        <v>0.62005958291956298</v>
      </c>
      <c r="I147" s="117">
        <v>12965</v>
      </c>
      <c r="J147" s="118">
        <v>0.58943238935883291</v>
      </c>
      <c r="K147" s="117"/>
      <c r="L147" s="118"/>
      <c r="M147" s="118"/>
    </row>
    <row r="148" spans="1:14" x14ac:dyDescent="0.25">
      <c r="B148" s="116" t="s">
        <v>143</v>
      </c>
      <c r="C148" s="117">
        <v>19690</v>
      </c>
      <c r="D148" s="118">
        <v>0.132446246034544</v>
      </c>
      <c r="E148" s="117">
        <v>5071</v>
      </c>
      <c r="F148" s="118">
        <v>0.74245810055865902</v>
      </c>
      <c r="G148" s="117">
        <v>9090</v>
      </c>
      <c r="H148" s="118">
        <v>0.79254584894498126</v>
      </c>
      <c r="I148" s="117">
        <v>12607</v>
      </c>
      <c r="J148" s="118">
        <v>0.38690869086908686</v>
      </c>
      <c r="K148" s="117"/>
      <c r="L148" s="118"/>
      <c r="M148" s="118"/>
    </row>
    <row r="149" spans="1:14" x14ac:dyDescent="0.25">
      <c r="B149" s="116" t="s">
        <v>145</v>
      </c>
      <c r="C149" s="117">
        <v>20087</v>
      </c>
      <c r="D149" s="118">
        <v>0.223150404145879</v>
      </c>
      <c r="E149" s="117">
        <v>720</v>
      </c>
      <c r="F149" s="118">
        <v>0.96415592174042897</v>
      </c>
      <c r="G149" s="117">
        <v>10611</v>
      </c>
      <c r="H149" s="118">
        <v>13.737500000000001</v>
      </c>
      <c r="I149" s="117">
        <v>11155</v>
      </c>
      <c r="J149" s="118">
        <v>5.1267552539817185E-2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22823</v>
      </c>
      <c r="D150" s="118">
        <v>0.16383953104964299</v>
      </c>
      <c r="E150" s="117">
        <v>1070</v>
      </c>
      <c r="F150" s="118">
        <v>0.95311746921964702</v>
      </c>
      <c r="G150" s="117">
        <v>19877</v>
      </c>
      <c r="H150" s="118">
        <v>17.57663551401869</v>
      </c>
      <c r="I150" s="117">
        <v>16588</v>
      </c>
      <c r="J150" s="118">
        <v>0.16546762589928099</v>
      </c>
      <c r="K150" s="117"/>
      <c r="L150" s="118"/>
      <c r="M150" s="118"/>
    </row>
    <row r="151" spans="1:14" x14ac:dyDescent="0.25">
      <c r="B151" s="116" t="s">
        <v>149</v>
      </c>
      <c r="C151" s="117">
        <v>26865</v>
      </c>
      <c r="D151" s="118">
        <v>0.12093845096691901</v>
      </c>
      <c r="E151" s="117">
        <v>3443</v>
      </c>
      <c r="F151" s="118">
        <v>0.87184068490601097</v>
      </c>
      <c r="G151" s="117">
        <v>26898</v>
      </c>
      <c r="H151" s="118">
        <v>6.812372930583793</v>
      </c>
      <c r="I151" s="117">
        <v>22177</v>
      </c>
      <c r="J151" s="118">
        <v>0.175514908171611</v>
      </c>
      <c r="K151" s="117"/>
      <c r="L151" s="118"/>
      <c r="M151" s="118"/>
    </row>
    <row r="152" spans="1:14" x14ac:dyDescent="0.25">
      <c r="B152" s="116" t="s">
        <v>151</v>
      </c>
      <c r="C152" s="117">
        <v>22999</v>
      </c>
      <c r="D152" s="118">
        <v>5.0569682959048803E-2</v>
      </c>
      <c r="E152" s="117">
        <v>2766</v>
      </c>
      <c r="F152" s="118">
        <v>0.87973390147397701</v>
      </c>
      <c r="G152" s="117">
        <v>17474</v>
      </c>
      <c r="H152" s="118">
        <v>5.317425885755604</v>
      </c>
      <c r="I152" s="117">
        <v>19001</v>
      </c>
      <c r="J152" s="118">
        <v>8.7386974934188011E-2</v>
      </c>
      <c r="K152" s="117"/>
      <c r="L152" s="118"/>
      <c r="M152" s="118"/>
    </row>
    <row r="153" spans="1:14" ht="15.75" x14ac:dyDescent="0.25">
      <c r="B153" s="119" t="s">
        <v>111</v>
      </c>
      <c r="C153" s="120">
        <v>269498</v>
      </c>
      <c r="D153" s="121">
        <v>7.2002148701137705E-2</v>
      </c>
      <c r="E153" s="120">
        <v>66774</v>
      </c>
      <c r="F153" s="121">
        <v>0.75222821690699004</v>
      </c>
      <c r="G153" s="120">
        <v>101735</v>
      </c>
      <c r="H153" s="121">
        <v>0.52357204900110821</v>
      </c>
      <c r="I153" s="120">
        <v>185077</v>
      </c>
      <c r="J153" s="121">
        <v>0.81920676266771508</v>
      </c>
      <c r="K153" s="120">
        <v>37055</v>
      </c>
      <c r="L153" s="121">
        <v>0.38756787118517133</v>
      </c>
      <c r="M153" s="121">
        <v>-0.22252995111306939</v>
      </c>
    </row>
    <row r="154" spans="1:14" ht="6" customHeight="1" x14ac:dyDescent="0.25"/>
    <row r="155" spans="1:14" x14ac:dyDescent="0.25">
      <c r="B155" s="49" t="s">
        <v>337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>
        <v>127311</v>
      </c>
      <c r="L156" s="127">
        <v>0.29105890300131176</v>
      </c>
    </row>
    <row r="157" spans="1:14" x14ac:dyDescent="0.25">
      <c r="M157" s="126"/>
    </row>
    <row r="158" spans="1:14" ht="48.75" customHeight="1" thickBot="1" x14ac:dyDescent="0.3">
      <c r="B158" s="247" t="s">
        <v>344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180</v>
      </c>
      <c r="C160" s="257" t="s">
        <v>180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8203</v>
      </c>
      <c r="D163" s="118">
        <v>3.6124794745484357E-2</v>
      </c>
      <c r="E163" s="117">
        <v>8405</v>
      </c>
      <c r="F163" s="118">
        <v>2.4625137144947074E-2</v>
      </c>
      <c r="G163" s="117">
        <v>1818</v>
      </c>
      <c r="H163" s="118">
        <v>0.78370017846519902</v>
      </c>
      <c r="I163" s="117">
        <v>6715</v>
      </c>
      <c r="J163" s="118">
        <v>2.6936193619361934</v>
      </c>
      <c r="K163" s="117">
        <v>10027</v>
      </c>
      <c r="L163" s="118">
        <v>0.49322412509307512</v>
      </c>
      <c r="M163" s="118">
        <v>0.22235767402169948</v>
      </c>
    </row>
    <row r="164" spans="2:13" x14ac:dyDescent="0.25">
      <c r="B164" s="116" t="s">
        <v>131</v>
      </c>
      <c r="C164" s="117">
        <v>10284</v>
      </c>
      <c r="D164" s="118">
        <v>5.314900153609825E-2</v>
      </c>
      <c r="E164" s="117">
        <v>11814</v>
      </c>
      <c r="F164" s="118">
        <v>0.14877479579929997</v>
      </c>
      <c r="G164" s="117">
        <v>2082</v>
      </c>
      <c r="H164" s="118">
        <v>0.82376841036058901</v>
      </c>
      <c r="I164" s="117">
        <v>12527</v>
      </c>
      <c r="J164" s="118">
        <v>5.0168107588856872</v>
      </c>
      <c r="K164" s="117">
        <v>14660</v>
      </c>
      <c r="L164" s="118">
        <v>0.17027221202203235</v>
      </c>
      <c r="M164" s="118">
        <v>-0.99998344299766417</v>
      </c>
    </row>
    <row r="165" spans="2:13" x14ac:dyDescent="0.25">
      <c r="B165" s="116" t="s">
        <v>133</v>
      </c>
      <c r="C165" s="117">
        <v>10342</v>
      </c>
      <c r="D165" s="118">
        <v>0.132528099312196</v>
      </c>
      <c r="E165" s="117">
        <v>4096</v>
      </c>
      <c r="F165" s="118">
        <v>0.60394507832140798</v>
      </c>
      <c r="G165" s="117">
        <v>1578</v>
      </c>
      <c r="H165" s="118">
        <v>0.61474609375</v>
      </c>
      <c r="I165" s="117">
        <v>11829</v>
      </c>
      <c r="J165" s="118">
        <v>6.496197718631179</v>
      </c>
      <c r="K165" s="117"/>
      <c r="L165" s="118"/>
      <c r="M165" s="118"/>
    </row>
    <row r="166" spans="2:13" x14ac:dyDescent="0.25">
      <c r="B166" s="116" t="s">
        <v>135</v>
      </c>
      <c r="C166" s="117">
        <v>13343</v>
      </c>
      <c r="D166" s="118">
        <v>0.12037708484409</v>
      </c>
      <c r="E166" s="117">
        <v>0</v>
      </c>
      <c r="F166" s="118">
        <v>1</v>
      </c>
      <c r="G166" s="117">
        <v>2553</v>
      </c>
      <c r="H166" s="118"/>
      <c r="I166" s="117">
        <v>15791</v>
      </c>
      <c r="J166" s="118">
        <v>5.18527222875049</v>
      </c>
      <c r="K166" s="117"/>
      <c r="L166" s="118"/>
      <c r="M166" s="118"/>
    </row>
    <row r="167" spans="2:13" x14ac:dyDescent="0.25">
      <c r="B167" s="116" t="s">
        <v>137</v>
      </c>
      <c r="C167" s="117">
        <v>9442</v>
      </c>
      <c r="D167" s="118">
        <v>0.110336379911429</v>
      </c>
      <c r="E167" s="117">
        <v>0</v>
      </c>
      <c r="F167" s="118">
        <v>1</v>
      </c>
      <c r="G167" s="117">
        <v>5550</v>
      </c>
      <c r="H167" s="118"/>
      <c r="I167" s="117">
        <v>9928</v>
      </c>
      <c r="J167" s="118">
        <v>0.78882882882882877</v>
      </c>
      <c r="K167" s="117"/>
      <c r="L167" s="118"/>
      <c r="M167" s="118"/>
    </row>
    <row r="168" spans="2:13" x14ac:dyDescent="0.25">
      <c r="B168" s="116" t="s">
        <v>139</v>
      </c>
      <c r="C168" s="117">
        <v>8487</v>
      </c>
      <c r="D168" s="118">
        <v>0.112609786700125</v>
      </c>
      <c r="E168" s="117">
        <v>0</v>
      </c>
      <c r="F168" s="118">
        <v>1</v>
      </c>
      <c r="G168" s="117">
        <v>5319</v>
      </c>
      <c r="H168" s="118"/>
      <c r="I168" s="117">
        <v>8852</v>
      </c>
      <c r="J168" s="118">
        <v>0.66422259823275054</v>
      </c>
      <c r="K168" s="117"/>
      <c r="L168" s="118"/>
      <c r="M168" s="118"/>
    </row>
    <row r="169" spans="2:13" x14ac:dyDescent="0.25">
      <c r="B169" s="116" t="s">
        <v>141</v>
      </c>
      <c r="C169" s="117">
        <v>10533</v>
      </c>
      <c r="D169" s="118">
        <v>7.2573044297832299E-3</v>
      </c>
      <c r="E169" s="117">
        <v>1224</v>
      </c>
      <c r="F169" s="118">
        <v>0.88379379094275101</v>
      </c>
      <c r="G169" s="117">
        <v>9963</v>
      </c>
      <c r="H169" s="118">
        <v>7.139705882352942</v>
      </c>
      <c r="I169" s="117">
        <v>13564</v>
      </c>
      <c r="J169" s="118">
        <v>0.3614373180768844</v>
      </c>
      <c r="K169" s="117"/>
      <c r="L169" s="118"/>
      <c r="M169" s="118"/>
    </row>
    <row r="170" spans="2:13" x14ac:dyDescent="0.25">
      <c r="B170" s="116" t="s">
        <v>143</v>
      </c>
      <c r="C170" s="117">
        <v>12503</v>
      </c>
      <c r="D170" s="118">
        <v>4.69770557695528E-2</v>
      </c>
      <c r="E170" s="117">
        <v>3856</v>
      </c>
      <c r="F170" s="118">
        <v>0.69159401743581495</v>
      </c>
      <c r="G170" s="117">
        <v>10808</v>
      </c>
      <c r="H170" s="118">
        <v>1.8029045643153525</v>
      </c>
      <c r="I170" s="117">
        <v>12880</v>
      </c>
      <c r="J170" s="118">
        <v>0.19170984455958551</v>
      </c>
      <c r="K170" s="117"/>
      <c r="L170" s="118"/>
      <c r="M170" s="118"/>
    </row>
    <row r="171" spans="2:13" x14ac:dyDescent="0.25">
      <c r="B171" s="116" t="s">
        <v>145</v>
      </c>
      <c r="C171" s="117">
        <v>7948</v>
      </c>
      <c r="D171" s="118">
        <v>1.35286086632742E-2</v>
      </c>
      <c r="E171" s="117">
        <v>2564</v>
      </c>
      <c r="F171" s="118">
        <v>0.67740312028183203</v>
      </c>
      <c r="G171" s="117">
        <v>6217</v>
      </c>
      <c r="H171" s="118">
        <v>1.4247269890795633</v>
      </c>
      <c r="I171" s="117">
        <v>8800</v>
      </c>
      <c r="J171" s="118">
        <v>0.41547370114202997</v>
      </c>
      <c r="K171" s="117"/>
      <c r="L171" s="118"/>
      <c r="M171" s="118"/>
    </row>
    <row r="172" spans="2:13" x14ac:dyDescent="0.25">
      <c r="B172" s="116" t="s">
        <v>147</v>
      </c>
      <c r="C172" s="117">
        <v>11085</v>
      </c>
      <c r="D172" s="118">
        <v>5.1508252703471813E-2</v>
      </c>
      <c r="E172" s="117">
        <v>5005</v>
      </c>
      <c r="F172" s="118">
        <v>0.54848894903022105</v>
      </c>
      <c r="G172" s="117">
        <v>12117</v>
      </c>
      <c r="H172" s="118">
        <v>1.4209790209790212</v>
      </c>
      <c r="I172" s="117">
        <v>14309</v>
      </c>
      <c r="J172" s="118">
        <v>0.18090286374515152</v>
      </c>
      <c r="K172" s="117"/>
      <c r="L172" s="118"/>
      <c r="M172" s="118"/>
    </row>
    <row r="173" spans="2:13" x14ac:dyDescent="0.25">
      <c r="B173" s="116" t="s">
        <v>149</v>
      </c>
      <c r="C173" s="117">
        <v>6974</v>
      </c>
      <c r="D173" s="118">
        <v>0.32258676275365072</v>
      </c>
      <c r="E173" s="117">
        <v>348</v>
      </c>
      <c r="F173" s="118">
        <v>0.95010037281330695</v>
      </c>
      <c r="G173" s="117">
        <v>9567</v>
      </c>
      <c r="H173" s="118">
        <v>26.491379310344829</v>
      </c>
      <c r="I173" s="117">
        <v>8255</v>
      </c>
      <c r="J173" s="118">
        <v>0.137138078812585</v>
      </c>
      <c r="K173" s="117"/>
      <c r="L173" s="118"/>
      <c r="M173" s="118"/>
    </row>
    <row r="174" spans="2:13" x14ac:dyDescent="0.25">
      <c r="B174" s="116" t="s">
        <v>151</v>
      </c>
      <c r="C174" s="117">
        <v>8714</v>
      </c>
      <c r="D174" s="118">
        <v>4.672672672672662E-2</v>
      </c>
      <c r="E174" s="117">
        <v>2121</v>
      </c>
      <c r="F174" s="118">
        <v>0.75659857700252497</v>
      </c>
      <c r="G174" s="117">
        <v>10843</v>
      </c>
      <c r="H174" s="118">
        <v>4.112211221122112</v>
      </c>
      <c r="I174" s="117">
        <v>11678</v>
      </c>
      <c r="J174" s="118">
        <v>7.7008208060499905E-2</v>
      </c>
      <c r="K174" s="117"/>
      <c r="L174" s="118"/>
      <c r="M174" s="118"/>
    </row>
    <row r="175" spans="2:13" ht="15.75" x14ac:dyDescent="0.25">
      <c r="B175" s="119" t="s">
        <v>111</v>
      </c>
      <c r="C175" s="120">
        <v>117858</v>
      </c>
      <c r="D175" s="121">
        <v>1.53802454490013E-2</v>
      </c>
      <c r="E175" s="120">
        <v>39433</v>
      </c>
      <c r="F175" s="121">
        <v>0.66541940301040203</v>
      </c>
      <c r="G175" s="120">
        <v>78415</v>
      </c>
      <c r="H175" s="121">
        <v>0.98856287880709059</v>
      </c>
      <c r="I175" s="120">
        <v>135128</v>
      </c>
      <c r="J175" s="121">
        <v>0.72324172671045073</v>
      </c>
      <c r="K175" s="120">
        <v>24687</v>
      </c>
      <c r="L175" s="121">
        <v>0.28297474275023382</v>
      </c>
      <c r="M175" s="121">
        <v>0.33537080110347817</v>
      </c>
    </row>
    <row r="176" spans="2:13" ht="6" customHeight="1" x14ac:dyDescent="0.25"/>
    <row r="177" spans="1:14" x14ac:dyDescent="0.25">
      <c r="B177" s="49" t="s">
        <v>337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345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25" t="s">
        <v>184</v>
      </c>
      <c r="C182" s="257" t="s">
        <v>184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2732</v>
      </c>
      <c r="D185" s="118">
        <v>3.2892249527410211E-2</v>
      </c>
      <c r="E185" s="117">
        <v>2298</v>
      </c>
      <c r="F185" s="118">
        <v>0.15885797950219599</v>
      </c>
      <c r="G185" s="117">
        <v>354</v>
      </c>
      <c r="H185" s="118">
        <v>0.84595300261096595</v>
      </c>
      <c r="I185" s="117">
        <v>3051</v>
      </c>
      <c r="J185" s="118">
        <v>7.6186440677966107</v>
      </c>
      <c r="K185" s="117">
        <v>2788</v>
      </c>
      <c r="L185" s="118">
        <v>-8.6201245493280898E-2</v>
      </c>
      <c r="M185" s="118">
        <v>2.0497803806734938E-2</v>
      </c>
    </row>
    <row r="186" spans="1:14" x14ac:dyDescent="0.25">
      <c r="B186" s="116" t="s">
        <v>131</v>
      </c>
      <c r="C186" s="117">
        <v>2406</v>
      </c>
      <c r="D186" s="118">
        <v>0.212953876349362</v>
      </c>
      <c r="E186" s="117">
        <v>2542</v>
      </c>
      <c r="F186" s="118">
        <v>5.652535328345798E-2</v>
      </c>
      <c r="G186" s="117">
        <v>55</v>
      </c>
      <c r="H186" s="118">
        <v>0.97836349331235295</v>
      </c>
      <c r="I186" s="117">
        <v>3087</v>
      </c>
      <c r="J186" s="118">
        <v>55.127272727272725</v>
      </c>
      <c r="K186" s="117">
        <v>3064</v>
      </c>
      <c r="L186" s="118">
        <v>-7.4505992873339366E-3</v>
      </c>
      <c r="M186" s="118">
        <v>-1.0000030966746831</v>
      </c>
    </row>
    <row r="187" spans="1:14" x14ac:dyDescent="0.25">
      <c r="B187" s="116" t="s">
        <v>133</v>
      </c>
      <c r="C187" s="117">
        <v>3341</v>
      </c>
      <c r="D187" s="118">
        <v>6.3673989175421886E-2</v>
      </c>
      <c r="E187" s="117">
        <v>1187</v>
      </c>
      <c r="F187" s="118">
        <v>0.64471715055372603</v>
      </c>
      <c r="G187" s="117">
        <v>51</v>
      </c>
      <c r="H187" s="118">
        <v>0.95703454085930895</v>
      </c>
      <c r="I187" s="117">
        <v>2821</v>
      </c>
      <c r="J187" s="118">
        <v>54.313725490196077</v>
      </c>
      <c r="K187" s="117"/>
      <c r="L187" s="118"/>
      <c r="M187" s="118"/>
    </row>
    <row r="188" spans="1:14" x14ac:dyDescent="0.25">
      <c r="B188" s="116" t="s">
        <v>135</v>
      </c>
      <c r="C188" s="117">
        <v>3880</v>
      </c>
      <c r="D188" s="118">
        <v>0.10384068278805114</v>
      </c>
      <c r="E188" s="117">
        <v>0</v>
      </c>
      <c r="F188" s="118">
        <v>1</v>
      </c>
      <c r="G188" s="117">
        <v>302</v>
      </c>
      <c r="H188" s="118"/>
      <c r="I188" s="117">
        <v>3241</v>
      </c>
      <c r="J188" s="118">
        <v>9.7317880794701992</v>
      </c>
      <c r="K188" s="117"/>
      <c r="L188" s="118"/>
      <c r="M188" s="118"/>
    </row>
    <row r="189" spans="1:14" x14ac:dyDescent="0.25">
      <c r="B189" s="116" t="s">
        <v>137</v>
      </c>
      <c r="C189" s="117">
        <v>2293</v>
      </c>
      <c r="D189" s="118">
        <v>6.0684872128304902E-3</v>
      </c>
      <c r="E189" s="117">
        <v>0</v>
      </c>
      <c r="F189" s="118">
        <v>1</v>
      </c>
      <c r="G189" s="117">
        <v>782</v>
      </c>
      <c r="H189" s="118"/>
      <c r="I189" s="117">
        <v>1852</v>
      </c>
      <c r="J189" s="118">
        <v>1.3682864450127878</v>
      </c>
      <c r="K189" s="117"/>
      <c r="L189" s="118"/>
      <c r="M189" s="118"/>
    </row>
    <row r="190" spans="1:14" x14ac:dyDescent="0.25">
      <c r="B190" s="116" t="s">
        <v>185</v>
      </c>
      <c r="C190" s="117">
        <v>3125</v>
      </c>
      <c r="D190" s="118">
        <v>8.6956521739130377E-2</v>
      </c>
      <c r="E190" s="117">
        <v>0</v>
      </c>
      <c r="F190" s="118">
        <v>1</v>
      </c>
      <c r="G190" s="117">
        <v>1412</v>
      </c>
      <c r="H190" s="118"/>
      <c r="I190" s="117">
        <v>2088</v>
      </c>
      <c r="J190" s="118">
        <v>0.47875354107648715</v>
      </c>
      <c r="K190" s="117"/>
      <c r="L190" s="118"/>
      <c r="M190" s="118"/>
    </row>
    <row r="191" spans="1:14" x14ac:dyDescent="0.25">
      <c r="B191" s="116" t="s">
        <v>141</v>
      </c>
      <c r="C191" s="117">
        <v>4724</v>
      </c>
      <c r="D191" s="118">
        <v>0.19026396983201899</v>
      </c>
      <c r="E191" s="117">
        <v>1515</v>
      </c>
      <c r="F191" s="118">
        <v>0.67929720575783203</v>
      </c>
      <c r="G191" s="117">
        <v>2551</v>
      </c>
      <c r="H191" s="118">
        <v>0.68382838283828384</v>
      </c>
      <c r="I191" s="117">
        <v>3477</v>
      </c>
      <c r="J191" s="118">
        <v>0.36299490395923173</v>
      </c>
      <c r="K191" s="117"/>
      <c r="L191" s="118"/>
      <c r="M191" s="118"/>
    </row>
    <row r="192" spans="1:14" x14ac:dyDescent="0.25">
      <c r="B192" s="116" t="s">
        <v>143</v>
      </c>
      <c r="C192" s="117">
        <v>3618</v>
      </c>
      <c r="D192" s="118">
        <v>8.8205645161290397E-2</v>
      </c>
      <c r="E192" s="117">
        <v>1646</v>
      </c>
      <c r="F192" s="118">
        <v>0.54505251520176901</v>
      </c>
      <c r="G192" s="117">
        <v>2753</v>
      </c>
      <c r="H192" s="118">
        <v>0.67253948967193189</v>
      </c>
      <c r="I192" s="117">
        <v>2616</v>
      </c>
      <c r="J192" s="118">
        <v>4.9763893933890198E-2</v>
      </c>
      <c r="K192" s="117"/>
      <c r="L192" s="118"/>
      <c r="M192" s="118"/>
    </row>
    <row r="193" spans="2:14" x14ac:dyDescent="0.25">
      <c r="B193" s="116" t="s">
        <v>145</v>
      </c>
      <c r="C193" s="117">
        <v>2878</v>
      </c>
      <c r="D193" s="118">
        <v>2.4199288256227858E-2</v>
      </c>
      <c r="E193" s="117">
        <v>264</v>
      </c>
      <c r="F193" s="118">
        <v>0.90826963168867303</v>
      </c>
      <c r="G193" s="117">
        <v>2463</v>
      </c>
      <c r="H193" s="118">
        <v>8.329545454545455</v>
      </c>
      <c r="I193" s="117">
        <v>2367</v>
      </c>
      <c r="J193" s="118">
        <v>3.8976857490864797E-2</v>
      </c>
      <c r="K193" s="117"/>
      <c r="L193" s="118"/>
      <c r="M193" s="118"/>
    </row>
    <row r="194" spans="2:14" x14ac:dyDescent="0.25">
      <c r="B194" s="116" t="s">
        <v>147</v>
      </c>
      <c r="C194" s="117">
        <v>2967</v>
      </c>
      <c r="D194" s="118">
        <v>7.9429103319888297E-2</v>
      </c>
      <c r="E194" s="117">
        <v>1347</v>
      </c>
      <c r="F194" s="118">
        <v>0.54600606673407504</v>
      </c>
      <c r="G194" s="117">
        <v>3363</v>
      </c>
      <c r="H194" s="118">
        <v>1.4966592427616927</v>
      </c>
      <c r="I194" s="117">
        <v>3233</v>
      </c>
      <c r="J194" s="118">
        <v>3.8655961938745202E-2</v>
      </c>
      <c r="K194" s="117"/>
      <c r="L194" s="118"/>
      <c r="M194" s="118"/>
    </row>
    <row r="195" spans="2:14" x14ac:dyDescent="0.25">
      <c r="B195" s="116" t="s">
        <v>149</v>
      </c>
      <c r="C195" s="117">
        <v>2776</v>
      </c>
      <c r="D195" s="118">
        <v>3.0726256983240299E-2</v>
      </c>
      <c r="E195" s="117">
        <v>1119</v>
      </c>
      <c r="F195" s="118">
        <v>0.59690201729106596</v>
      </c>
      <c r="G195" s="117">
        <v>3386</v>
      </c>
      <c r="H195" s="118">
        <v>2.0259159964253799</v>
      </c>
      <c r="I195" s="117">
        <v>2842</v>
      </c>
      <c r="J195" s="118">
        <v>0.16066154754872999</v>
      </c>
      <c r="K195" s="117"/>
      <c r="L195" s="118"/>
      <c r="M195" s="118"/>
    </row>
    <row r="196" spans="2:14" x14ac:dyDescent="0.25">
      <c r="B196" s="116" t="s">
        <v>151</v>
      </c>
      <c r="C196" s="117">
        <v>2966</v>
      </c>
      <c r="D196" s="118">
        <v>8.1449365128522702E-2</v>
      </c>
      <c r="E196" s="117">
        <v>1317</v>
      </c>
      <c r="F196" s="118">
        <v>0.55596763317599496</v>
      </c>
      <c r="G196" s="117">
        <v>3398</v>
      </c>
      <c r="H196" s="118">
        <v>1.5801063022019743</v>
      </c>
      <c r="I196" s="117">
        <v>3159</v>
      </c>
      <c r="J196" s="118">
        <v>7.0335491465567904E-2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37706</v>
      </c>
      <c r="D197" s="121">
        <v>4.4643762035066398E-2</v>
      </c>
      <c r="E197" s="120">
        <v>13235</v>
      </c>
      <c r="F197" s="121">
        <v>0.64899485493025</v>
      </c>
      <c r="G197" s="120">
        <v>20870</v>
      </c>
      <c r="H197" s="121">
        <v>0.57687948621080465</v>
      </c>
      <c r="I197" s="120">
        <v>33834</v>
      </c>
      <c r="J197" s="121">
        <v>0.62117872544321995</v>
      </c>
      <c r="K197" s="120">
        <v>5852</v>
      </c>
      <c r="L197" s="121">
        <v>-4.6594982078853042E-2</v>
      </c>
      <c r="M197" s="121">
        <v>0.13896457765667569</v>
      </c>
    </row>
    <row r="198" spans="2:14" ht="6" customHeight="1" x14ac:dyDescent="0.25"/>
    <row r="199" spans="2:14" x14ac:dyDescent="0.25">
      <c r="B199" s="49" t="s">
        <v>337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>
        <v>24600</v>
      </c>
      <c r="L200">
        <v>0.23788617886178862</v>
      </c>
    </row>
    <row r="202" spans="2:14" ht="48.75" customHeight="1" thickBot="1" x14ac:dyDescent="0.3">
      <c r="B202" s="247" t="s">
        <v>346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25" t="s">
        <v>189</v>
      </c>
      <c r="C204" s="257" t="s">
        <v>189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6650</v>
      </c>
      <c r="D207" s="118">
        <v>0.24354453418268701</v>
      </c>
      <c r="E207" s="117">
        <v>6127</v>
      </c>
      <c r="F207" s="118">
        <v>7.8646616541353395E-2</v>
      </c>
      <c r="G207" s="117">
        <v>121</v>
      </c>
      <c r="H207" s="118">
        <v>0.98025134649910195</v>
      </c>
      <c r="I207" s="117">
        <v>6650</v>
      </c>
      <c r="J207" s="118">
        <v>53.958677685950413</v>
      </c>
      <c r="K207" s="117">
        <v>6761</v>
      </c>
      <c r="L207" s="118">
        <v>1.6691729323308202E-2</v>
      </c>
      <c r="M207" s="118">
        <v>1.6691729323308202E-2</v>
      </c>
    </row>
    <row r="208" spans="2:14" x14ac:dyDescent="0.25">
      <c r="B208" s="116" t="s">
        <v>131</v>
      </c>
      <c r="C208" s="117">
        <v>7076</v>
      </c>
      <c r="D208" s="118">
        <v>0.20583613916947299</v>
      </c>
      <c r="E208" s="117">
        <v>7166</v>
      </c>
      <c r="F208" s="118">
        <v>1.2719050310910029E-2</v>
      </c>
      <c r="G208" s="117">
        <v>36</v>
      </c>
      <c r="H208" s="118">
        <v>0.99497627686296397</v>
      </c>
      <c r="I208" s="117">
        <v>8821</v>
      </c>
      <c r="J208" s="118">
        <v>244.02777777777777</v>
      </c>
      <c r="K208" s="117">
        <v>6623</v>
      </c>
      <c r="L208" s="118">
        <v>-0.2491780977213468</v>
      </c>
      <c r="M208" s="118">
        <v>-1.0000352145417921</v>
      </c>
    </row>
    <row r="209" spans="2:14" x14ac:dyDescent="0.25">
      <c r="B209" s="116" t="s">
        <v>133</v>
      </c>
      <c r="C209" s="117">
        <v>7254</v>
      </c>
      <c r="D209" s="118">
        <v>0.13447082687030201</v>
      </c>
      <c r="E209" s="117">
        <v>3062</v>
      </c>
      <c r="F209" s="118">
        <v>0.57788806175902896</v>
      </c>
      <c r="G209" s="117">
        <v>58</v>
      </c>
      <c r="H209" s="118">
        <v>0.98105813193990898</v>
      </c>
      <c r="I209" s="117">
        <v>8605</v>
      </c>
      <c r="J209" s="118">
        <v>147.36206896551724</v>
      </c>
      <c r="K209" s="117"/>
      <c r="L209" s="118"/>
      <c r="M209" s="118"/>
    </row>
    <row r="210" spans="2:14" x14ac:dyDescent="0.25">
      <c r="B210" s="116" t="s">
        <v>135</v>
      </c>
      <c r="C210" s="117">
        <v>5927</v>
      </c>
      <c r="D210" s="118">
        <v>0.21673054050482399</v>
      </c>
      <c r="E210" s="117">
        <v>0</v>
      </c>
      <c r="F210" s="118">
        <v>1</v>
      </c>
      <c r="G210" s="117">
        <v>115</v>
      </c>
      <c r="H210" s="118"/>
      <c r="I210" s="117">
        <v>9242</v>
      </c>
      <c r="J210" s="118">
        <v>79.365217391304341</v>
      </c>
      <c r="K210" s="117"/>
      <c r="L210" s="118"/>
      <c r="M210" s="118"/>
    </row>
    <row r="211" spans="2:14" x14ac:dyDescent="0.25">
      <c r="B211" s="116" t="s">
        <v>137</v>
      </c>
      <c r="C211" s="117">
        <v>4002</v>
      </c>
      <c r="D211" s="118">
        <v>0.40658362989323799</v>
      </c>
      <c r="E211" s="117">
        <v>0</v>
      </c>
      <c r="F211" s="118">
        <v>1</v>
      </c>
      <c r="G211" s="117">
        <v>234</v>
      </c>
      <c r="H211" s="118"/>
      <c r="I211" s="117">
        <v>6640</v>
      </c>
      <c r="J211" s="118">
        <v>27.376068376068375</v>
      </c>
      <c r="K211" s="117"/>
      <c r="L211" s="118"/>
      <c r="M211" s="118"/>
    </row>
    <row r="212" spans="2:14" x14ac:dyDescent="0.25">
      <c r="B212" s="116" t="s">
        <v>139</v>
      </c>
      <c r="C212" s="117">
        <v>4593</v>
      </c>
      <c r="D212" s="118">
        <v>0.12414187643020599</v>
      </c>
      <c r="E212" s="117">
        <v>0</v>
      </c>
      <c r="F212" s="118">
        <v>1</v>
      </c>
      <c r="G212" s="117">
        <v>2032</v>
      </c>
      <c r="H212" s="118"/>
      <c r="I212" s="117">
        <v>4908</v>
      </c>
      <c r="J212" s="118">
        <v>1.4153543307086616</v>
      </c>
      <c r="K212" s="117"/>
      <c r="L212" s="118"/>
      <c r="M212" s="118"/>
    </row>
    <row r="213" spans="2:14" x14ac:dyDescent="0.25">
      <c r="B213" s="116" t="s">
        <v>141</v>
      </c>
      <c r="C213" s="117">
        <v>6762</v>
      </c>
      <c r="D213" s="118">
        <v>0.207454289732771</v>
      </c>
      <c r="E213" s="117">
        <v>1541</v>
      </c>
      <c r="F213" s="118">
        <v>0.77210884353741505</v>
      </c>
      <c r="G213" s="117">
        <v>2418</v>
      </c>
      <c r="H213" s="118">
        <v>0.5691109669046075</v>
      </c>
      <c r="I213" s="117">
        <v>6874</v>
      </c>
      <c r="J213" s="118">
        <v>1.8428453267162945</v>
      </c>
      <c r="K213" s="117"/>
      <c r="L213" s="118"/>
      <c r="M213" s="118"/>
    </row>
    <row r="214" spans="2:14" x14ac:dyDescent="0.25">
      <c r="B214" s="116" t="s">
        <v>143</v>
      </c>
      <c r="C214" s="117">
        <v>5834</v>
      </c>
      <c r="D214" s="118">
        <v>0.29396103110250499</v>
      </c>
      <c r="E214" s="117">
        <v>2480</v>
      </c>
      <c r="F214" s="118">
        <v>0.57490572505999304</v>
      </c>
      <c r="G214" s="117">
        <v>4449</v>
      </c>
      <c r="H214" s="118">
        <v>0.7939516129032258</v>
      </c>
      <c r="I214" s="117">
        <v>6689</v>
      </c>
      <c r="J214" s="118">
        <v>0.50348392897280281</v>
      </c>
      <c r="K214" s="117"/>
      <c r="L214" s="118"/>
      <c r="M214" s="118"/>
    </row>
    <row r="215" spans="2:14" x14ac:dyDescent="0.25">
      <c r="B215" s="116" t="s">
        <v>145</v>
      </c>
      <c r="C215" s="117">
        <v>4825</v>
      </c>
      <c r="D215" s="118">
        <v>0.18866655456532699</v>
      </c>
      <c r="E215" s="117">
        <v>81</v>
      </c>
      <c r="F215" s="118">
        <v>0.98321243523316104</v>
      </c>
      <c r="G215" s="117">
        <v>4356</v>
      </c>
      <c r="H215" s="118">
        <v>52.777777777777779</v>
      </c>
      <c r="I215" s="117">
        <v>5360</v>
      </c>
      <c r="J215" s="118">
        <v>0.23048668503213965</v>
      </c>
      <c r="K215" s="117"/>
      <c r="L215" s="118"/>
      <c r="M215" s="118"/>
    </row>
    <row r="216" spans="2:14" x14ac:dyDescent="0.25">
      <c r="B216" s="116" t="s">
        <v>147</v>
      </c>
      <c r="C216" s="117">
        <v>5812</v>
      </c>
      <c r="D216" s="118">
        <v>0.148300117233294</v>
      </c>
      <c r="E216" s="117">
        <v>855</v>
      </c>
      <c r="F216" s="118">
        <v>0.85289057123193401</v>
      </c>
      <c r="G216" s="117">
        <v>7650</v>
      </c>
      <c r="H216" s="118">
        <v>7.9473684210526319</v>
      </c>
      <c r="I216" s="117">
        <v>6533</v>
      </c>
      <c r="J216" s="118">
        <v>0.14601307189542501</v>
      </c>
      <c r="K216" s="117"/>
      <c r="L216" s="118"/>
      <c r="M216" s="118"/>
    </row>
    <row r="217" spans="2:14" x14ac:dyDescent="0.25">
      <c r="B217" s="116" t="s">
        <v>149</v>
      </c>
      <c r="C217" s="117">
        <v>5696</v>
      </c>
      <c r="D217" s="118">
        <v>9.4147582697200999E-2</v>
      </c>
      <c r="E217" s="117">
        <v>311</v>
      </c>
      <c r="F217" s="118">
        <v>0.94540028089887596</v>
      </c>
      <c r="G217" s="117">
        <v>7270</v>
      </c>
      <c r="H217" s="118">
        <v>22.376205787781352</v>
      </c>
      <c r="I217" s="117">
        <v>6666</v>
      </c>
      <c r="J217" s="118">
        <v>8.3081155433287507E-2</v>
      </c>
      <c r="K217" s="117"/>
      <c r="L217" s="118"/>
      <c r="M217" s="118"/>
    </row>
    <row r="218" spans="2:14" x14ac:dyDescent="0.25">
      <c r="B218" s="116" t="s">
        <v>151</v>
      </c>
      <c r="C218" s="117">
        <v>6320</v>
      </c>
      <c r="D218" s="118">
        <v>6.4258217352679906E-2</v>
      </c>
      <c r="E218" s="117">
        <v>405</v>
      </c>
      <c r="F218" s="118">
        <v>0.935917721518987</v>
      </c>
      <c r="G218" s="117">
        <v>7255</v>
      </c>
      <c r="H218" s="118">
        <v>16.913580246913579</v>
      </c>
      <c r="I218" s="117">
        <v>6762</v>
      </c>
      <c r="J218" s="118">
        <v>6.7953135768435494E-2</v>
      </c>
      <c r="K218" s="117"/>
      <c r="L218" s="118"/>
      <c r="M218" s="118"/>
    </row>
    <row r="219" spans="2:14" ht="15.75" x14ac:dyDescent="0.25">
      <c r="B219" s="119" t="s">
        <v>111</v>
      </c>
      <c r="C219" s="120">
        <v>70751</v>
      </c>
      <c r="D219" s="121">
        <v>0.198243526545413</v>
      </c>
      <c r="E219" s="120">
        <v>22028</v>
      </c>
      <c r="F219" s="121">
        <v>0.68865457732046198</v>
      </c>
      <c r="G219" s="120">
        <v>35994</v>
      </c>
      <c r="H219" s="121">
        <v>0.63401125839840211</v>
      </c>
      <c r="I219" s="120">
        <v>83750</v>
      </c>
      <c r="J219" s="121">
        <v>1.3267766850030562</v>
      </c>
      <c r="K219" s="120">
        <v>13384</v>
      </c>
      <c r="L219" s="121">
        <v>-0.13489755025531636</v>
      </c>
      <c r="M219" s="121">
        <v>-2.4916217397639495E-2</v>
      </c>
    </row>
    <row r="220" spans="2:14" ht="6" customHeight="1" x14ac:dyDescent="0.25"/>
    <row r="221" spans="2:14" x14ac:dyDescent="0.25">
      <c r="B221" s="49" t="s">
        <v>337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>
        <v>63789</v>
      </c>
      <c r="K222" s="126">
        <v>-0.79018326043675247</v>
      </c>
      <c r="L222">
        <v>7.4464682023417801</v>
      </c>
      <c r="M222" s="126" t="e">
        <v>#DIV/0!</v>
      </c>
    </row>
    <row r="224" spans="2:14" ht="48.75" customHeight="1" thickBot="1" x14ac:dyDescent="0.3">
      <c r="B224" s="247" t="s">
        <v>347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25" t="s">
        <v>193</v>
      </c>
      <c r="C226" s="257" t="s">
        <v>193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4146</v>
      </c>
      <c r="D229" s="118">
        <v>5.7653061224489877E-2</v>
      </c>
      <c r="E229" s="117">
        <v>3719</v>
      </c>
      <c r="F229" s="118">
        <v>0.102990834539315</v>
      </c>
      <c r="G229" s="117">
        <v>375</v>
      </c>
      <c r="H229" s="118">
        <v>0.89916644259209499</v>
      </c>
      <c r="I229" s="117">
        <v>3331</v>
      </c>
      <c r="J229" s="118">
        <v>7.8826666666666672</v>
      </c>
      <c r="K229" s="117">
        <v>4798</v>
      </c>
      <c r="L229" s="118">
        <v>0.44040828580005997</v>
      </c>
      <c r="M229" s="118">
        <v>0.15726000964785336</v>
      </c>
    </row>
    <row r="230" spans="2:14" x14ac:dyDescent="0.25">
      <c r="B230" s="116" t="s">
        <v>131</v>
      </c>
      <c r="C230" s="117">
        <v>3401</v>
      </c>
      <c r="D230" s="118">
        <v>5.8840835539863967E-4</v>
      </c>
      <c r="E230" s="117">
        <v>2911</v>
      </c>
      <c r="F230" s="118">
        <v>0.14407527197882999</v>
      </c>
      <c r="G230" s="117">
        <v>209</v>
      </c>
      <c r="H230" s="118">
        <v>0.92820336654070801</v>
      </c>
      <c r="I230" s="117">
        <v>2944</v>
      </c>
      <c r="J230" s="118">
        <v>13.086124401913876</v>
      </c>
      <c r="K230" s="117">
        <v>4128</v>
      </c>
      <c r="L230" s="118">
        <v>0.40217391304347827</v>
      </c>
      <c r="M230" s="118">
        <v>-0.99988174833488874</v>
      </c>
    </row>
    <row r="231" spans="2:14" x14ac:dyDescent="0.25">
      <c r="B231" s="116" t="s">
        <v>133</v>
      </c>
      <c r="C231" s="117">
        <v>3852</v>
      </c>
      <c r="D231" s="118">
        <v>9.42863860804138E-2</v>
      </c>
      <c r="E231" s="117">
        <v>919</v>
      </c>
      <c r="F231" s="118">
        <v>0.76142263759086204</v>
      </c>
      <c r="G231" s="117">
        <v>416</v>
      </c>
      <c r="H231" s="118">
        <v>0.54733405875952101</v>
      </c>
      <c r="I231" s="117">
        <v>3893</v>
      </c>
      <c r="J231" s="118">
        <v>8.3581730769230766</v>
      </c>
      <c r="K231" s="117"/>
      <c r="L231" s="118"/>
      <c r="M231" s="118"/>
    </row>
    <row r="232" spans="2:14" x14ac:dyDescent="0.25">
      <c r="B232" s="116" t="s">
        <v>135</v>
      </c>
      <c r="C232" s="117">
        <v>3689</v>
      </c>
      <c r="D232" s="118">
        <v>0.26630867143993597</v>
      </c>
      <c r="E232" s="117">
        <v>0</v>
      </c>
      <c r="F232" s="118">
        <v>1</v>
      </c>
      <c r="G232" s="117">
        <v>679</v>
      </c>
      <c r="H232" s="118"/>
      <c r="I232" s="117">
        <v>4691</v>
      </c>
      <c r="J232" s="118">
        <v>5.9086892488954348</v>
      </c>
      <c r="K232" s="117"/>
      <c r="L232" s="118"/>
      <c r="M232" s="118"/>
    </row>
    <row r="233" spans="2:14" x14ac:dyDescent="0.25">
      <c r="B233" s="116" t="s">
        <v>137</v>
      </c>
      <c r="C233" s="117">
        <v>3842</v>
      </c>
      <c r="D233" s="118">
        <v>0.153371529308065</v>
      </c>
      <c r="E233" s="117">
        <v>0</v>
      </c>
      <c r="F233" s="118">
        <v>1</v>
      </c>
      <c r="G233" s="117">
        <v>1160</v>
      </c>
      <c r="H233" s="118"/>
      <c r="I233" s="117">
        <v>3897</v>
      </c>
      <c r="J233" s="118">
        <v>2.3594827586206897</v>
      </c>
      <c r="K233" s="117"/>
      <c r="L233" s="118"/>
      <c r="M233" s="118"/>
    </row>
    <row r="234" spans="2:14" x14ac:dyDescent="0.25">
      <c r="B234" s="116" t="s">
        <v>139</v>
      </c>
      <c r="C234" s="117">
        <v>3613</v>
      </c>
      <c r="D234" s="118">
        <v>0.18607794548321699</v>
      </c>
      <c r="E234" s="117">
        <v>9</v>
      </c>
      <c r="F234" s="118">
        <v>0.997508995294769</v>
      </c>
      <c r="G234" s="117">
        <v>1549</v>
      </c>
      <c r="H234" s="118">
        <v>171.11111111111111</v>
      </c>
      <c r="I234" s="117">
        <v>3557</v>
      </c>
      <c r="J234" s="118">
        <v>1.2963202065848933</v>
      </c>
      <c r="K234" s="117"/>
      <c r="L234" s="118"/>
      <c r="M234" s="118"/>
    </row>
    <row r="235" spans="2:14" x14ac:dyDescent="0.25">
      <c r="B235" s="116" t="s">
        <v>141</v>
      </c>
      <c r="C235" s="117">
        <v>3396</v>
      </c>
      <c r="D235" s="118">
        <v>0.17029074028829699</v>
      </c>
      <c r="E235" s="117">
        <v>685</v>
      </c>
      <c r="F235" s="118">
        <v>0.79829210836277997</v>
      </c>
      <c r="G235" s="117">
        <v>2665</v>
      </c>
      <c r="H235" s="118">
        <v>2.8905109489051095</v>
      </c>
      <c r="I235" s="117">
        <v>3744</v>
      </c>
      <c r="J235" s="118">
        <v>0.40487804878048772</v>
      </c>
      <c r="K235" s="117"/>
      <c r="L235" s="118"/>
      <c r="M235" s="118"/>
    </row>
    <row r="236" spans="2:14" x14ac:dyDescent="0.25">
      <c r="B236" s="116" t="s">
        <v>143</v>
      </c>
      <c r="C236" s="117">
        <v>4966</v>
      </c>
      <c r="D236" s="118">
        <v>0.176041148166584</v>
      </c>
      <c r="E236" s="117">
        <v>2200</v>
      </c>
      <c r="F236" s="118">
        <v>0.55698751510269795</v>
      </c>
      <c r="G236" s="117">
        <v>3829</v>
      </c>
      <c r="H236" s="118">
        <v>0.74045454545454548</v>
      </c>
      <c r="I236" s="117">
        <v>5478</v>
      </c>
      <c r="J236" s="118">
        <v>0.43066074693131373</v>
      </c>
      <c r="K236" s="117"/>
      <c r="L236" s="118"/>
      <c r="M236" s="118"/>
    </row>
    <row r="237" spans="2:14" x14ac:dyDescent="0.25">
      <c r="B237" s="116" t="s">
        <v>145</v>
      </c>
      <c r="C237" s="117">
        <v>3360</v>
      </c>
      <c r="D237" s="118">
        <v>0.146558293116586</v>
      </c>
      <c r="E237" s="117">
        <v>902</v>
      </c>
      <c r="F237" s="118">
        <v>0.731547619047619</v>
      </c>
      <c r="G237" s="117">
        <v>2658</v>
      </c>
      <c r="H237" s="118">
        <v>1.9467849223946785</v>
      </c>
      <c r="I237" s="117">
        <v>3972</v>
      </c>
      <c r="J237" s="118">
        <v>0.49435665914221216</v>
      </c>
      <c r="K237" s="117"/>
      <c r="L237" s="118"/>
      <c r="M237" s="118"/>
    </row>
    <row r="238" spans="2:14" x14ac:dyDescent="0.25">
      <c r="B238" s="116" t="s">
        <v>147</v>
      </c>
      <c r="C238" s="117">
        <v>3088</v>
      </c>
      <c r="D238" s="118">
        <v>0.17167381974248899</v>
      </c>
      <c r="E238" s="117">
        <v>765</v>
      </c>
      <c r="F238" s="118">
        <v>0.75226683937823802</v>
      </c>
      <c r="G238" s="117">
        <v>2977</v>
      </c>
      <c r="H238" s="118">
        <v>2.8915032679738562</v>
      </c>
      <c r="I238" s="117">
        <v>4239</v>
      </c>
      <c r="J238" s="118">
        <v>0.42391669465905268</v>
      </c>
      <c r="K238" s="117"/>
      <c r="L238" s="118"/>
      <c r="M238" s="118"/>
    </row>
    <row r="239" spans="2:14" x14ac:dyDescent="0.25">
      <c r="B239" s="116" t="s">
        <v>149</v>
      </c>
      <c r="C239" s="117">
        <v>4010</v>
      </c>
      <c r="D239" s="118">
        <v>0.11388888888888893</v>
      </c>
      <c r="E239" s="117">
        <v>244</v>
      </c>
      <c r="F239" s="118">
        <v>0.93915211970074797</v>
      </c>
      <c r="G239" s="117">
        <v>4444</v>
      </c>
      <c r="H239" s="118">
        <v>17.21311475409836</v>
      </c>
      <c r="I239" s="117">
        <v>3920</v>
      </c>
      <c r="J239" s="118">
        <v>0.117911791179118</v>
      </c>
      <c r="K239" s="117"/>
      <c r="L239" s="118"/>
      <c r="M239" s="118"/>
    </row>
    <row r="240" spans="2:14" x14ac:dyDescent="0.25">
      <c r="B240" s="116" t="s">
        <v>151</v>
      </c>
      <c r="C240" s="117">
        <v>4074</v>
      </c>
      <c r="D240" s="118">
        <v>2.1143680922633301E-2</v>
      </c>
      <c r="E240" s="117">
        <v>323</v>
      </c>
      <c r="F240" s="118">
        <v>0.92071674030436901</v>
      </c>
      <c r="G240" s="117">
        <v>4299</v>
      </c>
      <c r="H240" s="118">
        <v>12.309597523219814</v>
      </c>
      <c r="I240" s="117">
        <v>4430</v>
      </c>
      <c r="J240" s="118">
        <v>3.0472202837869222E-2</v>
      </c>
      <c r="K240" s="117"/>
      <c r="L240" s="118"/>
      <c r="M240" s="118"/>
    </row>
    <row r="241" spans="2:14" ht="15.75" x14ac:dyDescent="0.25">
      <c r="B241" s="119" t="s">
        <v>111</v>
      </c>
      <c r="C241" s="120">
        <v>45437</v>
      </c>
      <c r="D241" s="121">
        <v>0.111239339644785</v>
      </c>
      <c r="E241" s="120">
        <v>12678</v>
      </c>
      <c r="F241" s="121">
        <v>0.72097629685058395</v>
      </c>
      <c r="G241" s="120">
        <v>25260</v>
      </c>
      <c r="H241" s="121">
        <v>0.99242782773308091</v>
      </c>
      <c r="I241" s="120">
        <v>48096</v>
      </c>
      <c r="J241" s="121">
        <v>0.90403800475059382</v>
      </c>
      <c r="K241" s="120">
        <v>8926</v>
      </c>
      <c r="L241" s="121">
        <v>0.42247011952191227</v>
      </c>
      <c r="M241" s="121">
        <v>0.18272161123625286</v>
      </c>
    </row>
    <row r="242" spans="2:14" ht="6" customHeight="1" x14ac:dyDescent="0.25"/>
    <row r="243" spans="2:14" x14ac:dyDescent="0.25">
      <c r="B243" s="49" t="s">
        <v>337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>
        <v>34265</v>
      </c>
      <c r="I244" s="115">
        <v>35507</v>
      </c>
      <c r="K244" s="49" t="s">
        <v>501</v>
      </c>
      <c r="L244">
        <v>7.4464682023417801</v>
      </c>
      <c r="M244" s="126">
        <v>-0.7395009484897126</v>
      </c>
    </row>
    <row r="246" spans="2:14" ht="48.75" customHeight="1" thickBot="1" x14ac:dyDescent="0.3">
      <c r="B246" s="247" t="s">
        <v>348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25" t="s">
        <v>197</v>
      </c>
      <c r="C248" s="257" t="s">
        <v>197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15280</v>
      </c>
      <c r="D251" s="118">
        <v>9.0883129863639667E-2</v>
      </c>
      <c r="E251" s="117">
        <v>13461</v>
      </c>
      <c r="F251" s="118">
        <v>0.119044502617801</v>
      </c>
      <c r="G251" s="117">
        <v>1099</v>
      </c>
      <c r="H251" s="118">
        <v>0.91835673426937103</v>
      </c>
      <c r="I251" s="117">
        <v>11614</v>
      </c>
      <c r="J251" s="118">
        <v>9.5677888989990905</v>
      </c>
      <c r="K251" s="117">
        <v>18886</v>
      </c>
      <c r="L251" s="118">
        <v>0.62614086447391082</v>
      </c>
      <c r="M251" s="118">
        <v>0.23599476439790568</v>
      </c>
    </row>
    <row r="252" spans="2:14" x14ac:dyDescent="0.25">
      <c r="B252" s="116" t="s">
        <v>131</v>
      </c>
      <c r="C252" s="117">
        <v>14861</v>
      </c>
      <c r="D252" s="118">
        <v>6.0969515242378813E-2</v>
      </c>
      <c r="E252" s="117">
        <v>13911</v>
      </c>
      <c r="F252" s="118">
        <v>6.39257115941054E-2</v>
      </c>
      <c r="G252" s="117">
        <v>184</v>
      </c>
      <c r="H252" s="118">
        <v>0.98677305729278997</v>
      </c>
      <c r="I252" s="117">
        <v>12859</v>
      </c>
      <c r="J252" s="118">
        <v>68.885869565217391</v>
      </c>
      <c r="K252" s="117">
        <v>16878</v>
      </c>
      <c r="L252" s="118">
        <v>0.3125437436814682</v>
      </c>
      <c r="M252" s="118">
        <v>-0.99997896886187465</v>
      </c>
    </row>
    <row r="253" spans="2:14" x14ac:dyDescent="0.25">
      <c r="B253" s="116" t="s">
        <v>133</v>
      </c>
      <c r="C253" s="117">
        <v>17576</v>
      </c>
      <c r="D253" s="118">
        <v>1.3692480359147099E-2</v>
      </c>
      <c r="E253" s="117">
        <v>6343</v>
      </c>
      <c r="F253" s="118">
        <v>0.63911015020482498</v>
      </c>
      <c r="G253" s="117">
        <v>271</v>
      </c>
      <c r="H253" s="118">
        <v>0.95727573703294999</v>
      </c>
      <c r="I253" s="117">
        <v>15969</v>
      </c>
      <c r="J253" s="118">
        <v>57.926199261992622</v>
      </c>
      <c r="K253" s="117"/>
      <c r="L253" s="118"/>
      <c r="M253" s="118"/>
    </row>
    <row r="254" spans="2:14" x14ac:dyDescent="0.25">
      <c r="B254" s="116" t="s">
        <v>135</v>
      </c>
      <c r="C254" s="117">
        <v>18836</v>
      </c>
      <c r="D254" s="118">
        <v>6.2979683972911982E-2</v>
      </c>
      <c r="E254" s="117">
        <v>0</v>
      </c>
      <c r="F254" s="118">
        <v>1</v>
      </c>
      <c r="G254" s="117">
        <v>216</v>
      </c>
      <c r="H254" s="118"/>
      <c r="I254" s="117">
        <v>17307</v>
      </c>
      <c r="J254" s="118">
        <v>79.125</v>
      </c>
      <c r="K254" s="117"/>
      <c r="L254" s="118"/>
      <c r="M254" s="118"/>
    </row>
    <row r="255" spans="2:14" x14ac:dyDescent="0.25">
      <c r="B255" s="116" t="s">
        <v>137</v>
      </c>
      <c r="C255" s="117">
        <v>20375</v>
      </c>
      <c r="D255" s="118">
        <v>3.969995407460325E-2</v>
      </c>
      <c r="E255" s="117">
        <v>1</v>
      </c>
      <c r="F255" s="118">
        <v>0.999950920245399</v>
      </c>
      <c r="G255" s="117">
        <v>330</v>
      </c>
      <c r="H255" s="118">
        <v>329</v>
      </c>
      <c r="I255" s="117">
        <v>18379</v>
      </c>
      <c r="J255" s="118">
        <v>54.693939393939395</v>
      </c>
      <c r="K255" s="117"/>
      <c r="L255" s="118"/>
      <c r="M255" s="118"/>
    </row>
    <row r="256" spans="2:14" x14ac:dyDescent="0.25">
      <c r="B256" s="116" t="s">
        <v>139</v>
      </c>
      <c r="C256" s="117">
        <v>21504</v>
      </c>
      <c r="D256" s="118">
        <v>3.2092541747310598E-2</v>
      </c>
      <c r="E256" s="117">
        <v>2</v>
      </c>
      <c r="F256" s="118">
        <v>0.99990699404761896</v>
      </c>
      <c r="G256" s="117">
        <v>451</v>
      </c>
      <c r="H256" s="118">
        <v>224.5</v>
      </c>
      <c r="I256" s="117">
        <v>20711</v>
      </c>
      <c r="J256" s="118">
        <v>44.922394678492239</v>
      </c>
      <c r="K256" s="117"/>
      <c r="L256" s="118"/>
      <c r="M256" s="118"/>
    </row>
    <row r="257" spans="2:14" x14ac:dyDescent="0.25">
      <c r="B257" s="116" t="s">
        <v>141</v>
      </c>
      <c r="C257" s="117">
        <v>22412</v>
      </c>
      <c r="D257" s="118">
        <v>0.11115518096182453</v>
      </c>
      <c r="E257" s="117">
        <v>1581</v>
      </c>
      <c r="F257" s="118">
        <v>0.929457433517758</v>
      </c>
      <c r="G257" s="117">
        <v>4201</v>
      </c>
      <c r="H257" s="118">
        <v>1.6571790006325111</v>
      </c>
      <c r="I257" s="117">
        <v>21023</v>
      </c>
      <c r="J257" s="118">
        <v>4.0042846941204475</v>
      </c>
      <c r="K257" s="117"/>
      <c r="L257" s="118"/>
      <c r="M257" s="118"/>
    </row>
    <row r="258" spans="2:14" x14ac:dyDescent="0.25">
      <c r="B258" s="116" t="s">
        <v>143</v>
      </c>
      <c r="C258" s="117">
        <v>21591</v>
      </c>
      <c r="D258" s="118">
        <v>0.1729139504563233</v>
      </c>
      <c r="E258" s="117">
        <v>1478</v>
      </c>
      <c r="F258" s="118">
        <v>0.931545551387152</v>
      </c>
      <c r="G258" s="117">
        <v>10430</v>
      </c>
      <c r="H258" s="118">
        <v>6.0568335588633291</v>
      </c>
      <c r="I258" s="117">
        <v>19619</v>
      </c>
      <c r="J258" s="118">
        <v>0.88101629913710444</v>
      </c>
      <c r="K258" s="117"/>
      <c r="L258" s="118"/>
      <c r="M258" s="118"/>
    </row>
    <row r="259" spans="2:14" x14ac:dyDescent="0.25">
      <c r="B259" s="116" t="s">
        <v>145</v>
      </c>
      <c r="C259" s="117">
        <v>20223</v>
      </c>
      <c r="D259" s="118">
        <v>4.7073791348600499E-2</v>
      </c>
      <c r="E259" s="117">
        <v>1074</v>
      </c>
      <c r="F259" s="118">
        <v>0.94689215249962899</v>
      </c>
      <c r="G259" s="117">
        <v>11533</v>
      </c>
      <c r="H259" s="118">
        <v>9.7383612662942269</v>
      </c>
      <c r="I259" s="117">
        <v>18556</v>
      </c>
      <c r="J259" s="118">
        <v>0.6089482354981357</v>
      </c>
      <c r="K259" s="117"/>
      <c r="L259" s="118"/>
      <c r="M259" s="118"/>
    </row>
    <row r="260" spans="2:14" x14ac:dyDescent="0.25">
      <c r="B260" s="116" t="s">
        <v>147</v>
      </c>
      <c r="C260" s="117">
        <v>21309</v>
      </c>
      <c r="D260" s="118">
        <v>8.6140985779091794E-2</v>
      </c>
      <c r="E260" s="117">
        <v>1406</v>
      </c>
      <c r="F260" s="118">
        <v>0.93401848983997404</v>
      </c>
      <c r="G260" s="117">
        <v>14414</v>
      </c>
      <c r="H260" s="118">
        <v>9.2517780938833578</v>
      </c>
      <c r="I260" s="117">
        <v>18377</v>
      </c>
      <c r="J260" s="118">
        <v>0.27494102955459976</v>
      </c>
      <c r="K260" s="117"/>
      <c r="L260" s="118"/>
      <c r="M260" s="118"/>
    </row>
    <row r="261" spans="2:14" x14ac:dyDescent="0.25">
      <c r="B261" s="116" t="s">
        <v>149</v>
      </c>
      <c r="C261" s="117">
        <v>12567</v>
      </c>
      <c r="D261" s="118">
        <v>3.9734087262168503E-2</v>
      </c>
      <c r="E261" s="117">
        <v>1044</v>
      </c>
      <c r="F261" s="118">
        <v>0.91692528049653899</v>
      </c>
      <c r="G261" s="117">
        <v>10619</v>
      </c>
      <c r="H261" s="118">
        <v>9.1714559386973171</v>
      </c>
      <c r="I261" s="117">
        <v>16231</v>
      </c>
      <c r="J261" s="118">
        <v>0.52848667482813827</v>
      </c>
      <c r="K261" s="117"/>
      <c r="L261" s="118"/>
      <c r="M261" s="118"/>
    </row>
    <row r="262" spans="2:14" x14ac:dyDescent="0.25">
      <c r="B262" s="116" t="s">
        <v>151</v>
      </c>
      <c r="C262" s="117">
        <v>14057</v>
      </c>
      <c r="D262" s="118">
        <v>5.2091909288226823E-2</v>
      </c>
      <c r="E262" s="117">
        <v>1366</v>
      </c>
      <c r="F262" s="118">
        <v>0.902824215693249</v>
      </c>
      <c r="G262" s="117">
        <v>9236</v>
      </c>
      <c r="H262" s="118">
        <v>5.7613469985358714</v>
      </c>
      <c r="I262" s="117">
        <v>16007</v>
      </c>
      <c r="J262" s="118">
        <v>0.73310957124296228</v>
      </c>
      <c r="K262" s="117"/>
      <c r="L262" s="118"/>
      <c r="M262" s="118"/>
    </row>
    <row r="263" spans="2:14" ht="15.75" x14ac:dyDescent="0.25">
      <c r="B263" s="119" t="s">
        <v>111</v>
      </c>
      <c r="C263" s="120">
        <v>220591</v>
      </c>
      <c r="D263" s="121">
        <v>4.4291902383601256E-2</v>
      </c>
      <c r="E263" s="120">
        <v>41669</v>
      </c>
      <c r="F263" s="121">
        <v>0.811102900843643</v>
      </c>
      <c r="G263" s="120">
        <v>62984</v>
      </c>
      <c r="H263" s="121">
        <v>0.51153135424416241</v>
      </c>
      <c r="I263" s="120">
        <v>206652</v>
      </c>
      <c r="J263" s="121">
        <v>2.2810237520640162</v>
      </c>
      <c r="K263" s="120">
        <v>35764</v>
      </c>
      <c r="L263" s="121">
        <v>0.46136558656478566</v>
      </c>
      <c r="M263" s="121">
        <v>0.1865565177001427</v>
      </c>
    </row>
    <row r="264" spans="2:14" ht="6" customHeight="1" x14ac:dyDescent="0.25"/>
    <row r="265" spans="2:14" x14ac:dyDescent="0.25">
      <c r="B265" s="49" t="s">
        <v>337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15">
        <v>156037</v>
      </c>
      <c r="L266">
        <v>0.17306389485705437</v>
      </c>
    </row>
    <row r="268" spans="2:14" ht="48.75" customHeight="1" thickBot="1" x14ac:dyDescent="0.3">
      <c r="B268" s="247" t="s">
        <v>349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1" t="s">
        <v>525</v>
      </c>
    </row>
    <row r="269" spans="2:14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N269" s="1" t="s">
        <v>199</v>
      </c>
    </row>
    <row r="270" spans="2:14" ht="22.5" thickTop="1" thickBot="1" x14ac:dyDescent="0.3">
      <c r="B270" s="125" t="s">
        <v>200</v>
      </c>
      <c r="C270" s="257" t="s">
        <v>200</v>
      </c>
      <c r="D270" s="258"/>
      <c r="E270" s="258"/>
      <c r="F270" s="258"/>
      <c r="G270" s="258"/>
      <c r="H270" s="258"/>
      <c r="I270" s="258"/>
      <c r="J270" s="258"/>
      <c r="K270" s="258"/>
      <c r="L270" s="258"/>
      <c r="M270" s="259"/>
    </row>
    <row r="271" spans="2:14" ht="22.5" thickTop="1" thickBot="1" x14ac:dyDescent="0.3">
      <c r="B271" s="13"/>
      <c r="C271" s="260">
        <v>2019</v>
      </c>
      <c r="D271" s="261"/>
      <c r="E271" s="262">
        <v>2020</v>
      </c>
      <c r="F271" s="261"/>
      <c r="G271" s="262">
        <v>2021</v>
      </c>
      <c r="H271" s="261"/>
      <c r="I271" s="262">
        <v>2022</v>
      </c>
      <c r="J271" s="261"/>
      <c r="K271" s="262">
        <v>2023</v>
      </c>
      <c r="L271" s="263"/>
      <c r="M271" s="264"/>
    </row>
    <row r="272" spans="2:14" ht="16.5" thickTop="1" thickBot="1" x14ac:dyDescent="0.3">
      <c r="B272" s="16"/>
      <c r="C272" s="112" t="s">
        <v>125</v>
      </c>
      <c r="D272" s="113" t="s">
        <v>509</v>
      </c>
      <c r="E272" s="114" t="s">
        <v>125</v>
      </c>
      <c r="F272" s="113" t="s">
        <v>499</v>
      </c>
      <c r="G272" s="114" t="s">
        <v>125</v>
      </c>
      <c r="H272" s="113" t="s">
        <v>500</v>
      </c>
      <c r="I272" s="114" t="s">
        <v>125</v>
      </c>
      <c r="J272" s="113" t="s">
        <v>126</v>
      </c>
      <c r="K272" s="114" t="s">
        <v>125</v>
      </c>
      <c r="L272" s="113" t="s">
        <v>511</v>
      </c>
      <c r="M272" s="113" t="s">
        <v>502</v>
      </c>
    </row>
    <row r="273" spans="2:13" x14ac:dyDescent="0.25">
      <c r="B273" s="116" t="s">
        <v>129</v>
      </c>
      <c r="C273" s="117">
        <v>1440</v>
      </c>
      <c r="D273" s="118">
        <v>2.7837259100642386E-2</v>
      </c>
      <c r="E273" s="117">
        <v>1530</v>
      </c>
      <c r="F273" s="118">
        <v>6.25E-2</v>
      </c>
      <c r="G273" s="117">
        <v>236</v>
      </c>
      <c r="H273" s="118">
        <v>0.84575163398692799</v>
      </c>
      <c r="I273" s="117">
        <v>788</v>
      </c>
      <c r="J273" s="118">
        <v>2.3389830508474576</v>
      </c>
      <c r="K273" s="117">
        <v>1255</v>
      </c>
      <c r="L273" s="118">
        <v>0.59263959390862953</v>
      </c>
      <c r="M273" s="118">
        <v>-0.12847222222222221</v>
      </c>
    </row>
    <row r="274" spans="2:13" x14ac:dyDescent="0.25">
      <c r="B274" s="116" t="s">
        <v>131</v>
      </c>
      <c r="C274" s="117">
        <v>1576</v>
      </c>
      <c r="D274" s="118">
        <v>0.21199999999999999</v>
      </c>
      <c r="E274" s="117">
        <v>1568</v>
      </c>
      <c r="F274" s="118">
        <v>5.0761421319797098E-3</v>
      </c>
      <c r="G274" s="117">
        <v>21</v>
      </c>
      <c r="H274" s="118">
        <v>0.98660714285714302</v>
      </c>
      <c r="I274" s="117">
        <v>1216</v>
      </c>
      <c r="J274" s="118">
        <v>56.904761904761905</v>
      </c>
      <c r="K274" s="117">
        <v>1783</v>
      </c>
      <c r="L274" s="118">
        <v>0.46628289473684204</v>
      </c>
      <c r="M274" s="118">
        <v>-0.99970413521907564</v>
      </c>
    </row>
    <row r="275" spans="2:13" x14ac:dyDescent="0.25">
      <c r="B275" s="116" t="s">
        <v>133</v>
      </c>
      <c r="C275" s="117">
        <v>1677</v>
      </c>
      <c r="D275" s="118">
        <v>2.5061124694376602E-2</v>
      </c>
      <c r="E275" s="117">
        <v>545</v>
      </c>
      <c r="F275" s="118">
        <v>0.67501490757304705</v>
      </c>
      <c r="G275" s="117">
        <v>174</v>
      </c>
      <c r="H275" s="118">
        <v>0.68073394495412798</v>
      </c>
      <c r="I275" s="117">
        <v>1409</v>
      </c>
      <c r="J275" s="118">
        <v>7.0977011494252871</v>
      </c>
      <c r="K275" s="117"/>
      <c r="L275" s="118"/>
      <c r="M275" s="118"/>
    </row>
    <row r="276" spans="2:13" x14ac:dyDescent="0.25">
      <c r="B276" s="116" t="s">
        <v>135</v>
      </c>
      <c r="C276" s="117">
        <v>1776</v>
      </c>
      <c r="D276" s="118">
        <v>8.4536082474226795E-2</v>
      </c>
      <c r="E276" s="117">
        <v>0</v>
      </c>
      <c r="F276" s="118">
        <v>1</v>
      </c>
      <c r="G276" s="117">
        <v>647</v>
      </c>
      <c r="H276" s="118"/>
      <c r="I276" s="117">
        <v>1829</v>
      </c>
      <c r="J276" s="118">
        <v>1.8268933539412675</v>
      </c>
      <c r="K276" s="117"/>
      <c r="L276" s="118"/>
      <c r="M276" s="118"/>
    </row>
    <row r="277" spans="2:13" x14ac:dyDescent="0.25">
      <c r="B277" s="116" t="s">
        <v>137</v>
      </c>
      <c r="C277" s="117">
        <v>1378</v>
      </c>
      <c r="D277" s="118">
        <v>9.6985583224115296E-2</v>
      </c>
      <c r="E277" s="117">
        <v>0</v>
      </c>
      <c r="F277" s="118">
        <v>1</v>
      </c>
      <c r="G277" s="117">
        <v>801</v>
      </c>
      <c r="H277" s="118"/>
      <c r="I277" s="117">
        <v>1170</v>
      </c>
      <c r="J277" s="118">
        <v>0.4606741573033708</v>
      </c>
      <c r="K277" s="117"/>
      <c r="L277" s="118"/>
      <c r="M277" s="118"/>
    </row>
    <row r="278" spans="2:13" x14ac:dyDescent="0.25">
      <c r="B278" s="116" t="s">
        <v>139</v>
      </c>
      <c r="C278" s="117">
        <v>1340</v>
      </c>
      <c r="D278" s="118">
        <v>7.7770130763936698E-2</v>
      </c>
      <c r="E278" s="117">
        <v>2</v>
      </c>
      <c r="F278" s="118">
        <v>0.99850746268656698</v>
      </c>
      <c r="G278" s="117">
        <v>464</v>
      </c>
      <c r="H278" s="118">
        <v>231</v>
      </c>
      <c r="I278" s="117">
        <v>945</v>
      </c>
      <c r="J278" s="118">
        <v>1.0366379310344827</v>
      </c>
      <c r="K278" s="117"/>
      <c r="L278" s="118"/>
      <c r="M278" s="118"/>
    </row>
    <row r="279" spans="2:13" x14ac:dyDescent="0.25">
      <c r="B279" s="116" t="s">
        <v>141</v>
      </c>
      <c r="C279" s="117">
        <v>1708</v>
      </c>
      <c r="D279" s="118">
        <v>6.8702290076335895E-2</v>
      </c>
      <c r="E279" s="117">
        <v>264</v>
      </c>
      <c r="F279" s="118">
        <v>0.845433255269321</v>
      </c>
      <c r="G279" s="117">
        <v>922</v>
      </c>
      <c r="H279" s="118">
        <v>2.4924242424242422</v>
      </c>
      <c r="I279" s="117">
        <v>1398</v>
      </c>
      <c r="J279" s="118">
        <v>0.51626898047722336</v>
      </c>
      <c r="K279" s="117"/>
      <c r="L279" s="118"/>
      <c r="M279" s="118"/>
    </row>
    <row r="280" spans="2:13" x14ac:dyDescent="0.25">
      <c r="B280" s="116" t="s">
        <v>143</v>
      </c>
      <c r="C280" s="117">
        <v>1411</v>
      </c>
      <c r="D280" s="118">
        <v>0.20908311910882604</v>
      </c>
      <c r="E280" s="117">
        <v>218</v>
      </c>
      <c r="F280" s="118">
        <v>0.84549964564138902</v>
      </c>
      <c r="G280" s="117">
        <v>821</v>
      </c>
      <c r="H280" s="118">
        <v>2.7660550458715596</v>
      </c>
      <c r="I280" s="117">
        <v>804</v>
      </c>
      <c r="J280" s="118">
        <v>2.0706455542021902E-2</v>
      </c>
      <c r="K280" s="117"/>
      <c r="L280" s="118"/>
      <c r="M280" s="118"/>
    </row>
    <row r="281" spans="2:13" x14ac:dyDescent="0.25">
      <c r="B281" s="116" t="s">
        <v>145</v>
      </c>
      <c r="C281" s="117">
        <v>1955</v>
      </c>
      <c r="D281" s="118">
        <v>0.122925078510543</v>
      </c>
      <c r="E281" s="117">
        <v>170</v>
      </c>
      <c r="F281" s="118">
        <v>0.91304347826086996</v>
      </c>
      <c r="G281" s="117">
        <v>1095</v>
      </c>
      <c r="H281" s="118">
        <v>5.4411764705882355</v>
      </c>
      <c r="I281" s="117">
        <v>1112</v>
      </c>
      <c r="J281" s="118">
        <v>1.5525114155251041E-2</v>
      </c>
      <c r="K281" s="117"/>
      <c r="L281" s="118"/>
      <c r="M281" s="118"/>
    </row>
    <row r="282" spans="2:13" x14ac:dyDescent="0.25">
      <c r="B282" s="116" t="s">
        <v>147</v>
      </c>
      <c r="C282" s="117">
        <v>2871</v>
      </c>
      <c r="D282" s="118">
        <v>5.4351817847961836E-2</v>
      </c>
      <c r="E282" s="117">
        <v>89</v>
      </c>
      <c r="F282" s="118">
        <v>0.96900034831069304</v>
      </c>
      <c r="G282" s="117">
        <v>2071</v>
      </c>
      <c r="H282" s="118">
        <v>22.269662921348313</v>
      </c>
      <c r="I282" s="117">
        <v>2456</v>
      </c>
      <c r="J282" s="118">
        <v>0.18590053114437466</v>
      </c>
      <c r="K282" s="117"/>
      <c r="L282" s="118"/>
      <c r="M282" s="118"/>
    </row>
    <row r="283" spans="2:13" x14ac:dyDescent="0.25">
      <c r="B283" s="116" t="s">
        <v>149</v>
      </c>
      <c r="C283" s="117">
        <v>2279</v>
      </c>
      <c r="D283" s="118">
        <v>0.12598814229249022</v>
      </c>
      <c r="E283" s="117">
        <v>182</v>
      </c>
      <c r="F283" s="118">
        <v>0.92014041246160605</v>
      </c>
      <c r="G283" s="117">
        <v>1883</v>
      </c>
      <c r="H283" s="118">
        <v>9.3461538461538467</v>
      </c>
      <c r="I283" s="117">
        <v>1809</v>
      </c>
      <c r="J283" s="118">
        <v>3.9298990971853402E-2</v>
      </c>
      <c r="K283" s="117"/>
      <c r="L283" s="118"/>
      <c r="M283" s="118"/>
    </row>
    <row r="284" spans="2:13" x14ac:dyDescent="0.25">
      <c r="B284" s="116" t="s">
        <v>151</v>
      </c>
      <c r="C284" s="117">
        <v>1601</v>
      </c>
      <c r="D284" s="118">
        <v>5.7126030624263802E-2</v>
      </c>
      <c r="E284" s="117">
        <v>264</v>
      </c>
      <c r="F284" s="118">
        <v>0.83510306058713302</v>
      </c>
      <c r="G284" s="117">
        <v>1141</v>
      </c>
      <c r="H284" s="118">
        <v>3.3219696969696972</v>
      </c>
      <c r="I284" s="117">
        <v>1429</v>
      </c>
      <c r="J284" s="118">
        <v>0.252410166520596</v>
      </c>
      <c r="K284" s="117"/>
      <c r="L284" s="118"/>
      <c r="M284" s="118"/>
    </row>
    <row r="285" spans="2:13" ht="15.75" x14ac:dyDescent="0.25">
      <c r="B285" s="119" t="s">
        <v>111</v>
      </c>
      <c r="C285" s="120">
        <v>21012</v>
      </c>
      <c r="D285" s="121">
        <v>2.86163376635384E-2</v>
      </c>
      <c r="E285" s="120">
        <v>4832</v>
      </c>
      <c r="F285" s="121">
        <v>0.77003616980772904</v>
      </c>
      <c r="G285" s="120">
        <v>10276</v>
      </c>
      <c r="H285" s="121">
        <v>1.1266556291390728</v>
      </c>
      <c r="I285" s="120">
        <v>16365</v>
      </c>
      <c r="J285" s="121">
        <v>0.59254573764110541</v>
      </c>
      <c r="K285" s="120">
        <v>3038</v>
      </c>
      <c r="L285" s="121">
        <v>0.51596806387225547</v>
      </c>
      <c r="M285" s="121">
        <v>7.2944297082229159E-3</v>
      </c>
    </row>
    <row r="286" spans="2:13" ht="6" customHeight="1" x14ac:dyDescent="0.25"/>
    <row r="287" spans="2:13" x14ac:dyDescent="0.25">
      <c r="B287" s="49" t="s">
        <v>337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15"/>
      <c r="I288" s="115"/>
      <c r="L288" s="124"/>
    </row>
    <row r="290" spans="2:14" ht="48.75" customHeight="1" thickBot="1" x14ac:dyDescent="0.3">
      <c r="B290" s="247" t="s">
        <v>350</v>
      </c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1" t="s">
        <v>526</v>
      </c>
    </row>
    <row r="291" spans="2:14" ht="10.5" customHeight="1" thickBot="1" x14ac:dyDescent="0.3">
      <c r="B291" s="109"/>
      <c r="C291" s="110"/>
      <c r="D291" s="109"/>
      <c r="E291" s="109"/>
      <c r="F291" s="109"/>
      <c r="G291" s="109"/>
      <c r="H291" s="109"/>
      <c r="I291" s="109"/>
      <c r="J291" s="109"/>
      <c r="K291" s="4"/>
      <c r="L291" s="4"/>
      <c r="N291" s="1" t="s">
        <v>202</v>
      </c>
    </row>
    <row r="292" spans="2:14" ht="22.5" thickTop="1" thickBot="1" x14ac:dyDescent="0.3">
      <c r="B292" s="125" t="s">
        <v>203</v>
      </c>
      <c r="C292" s="257" t="s">
        <v>203</v>
      </c>
      <c r="D292" s="258"/>
      <c r="E292" s="258"/>
      <c r="F292" s="258"/>
      <c r="G292" s="258"/>
      <c r="H292" s="258"/>
      <c r="I292" s="258"/>
      <c r="J292" s="258"/>
      <c r="K292" s="258"/>
      <c r="L292" s="258"/>
      <c r="M292" s="259"/>
    </row>
    <row r="293" spans="2:14" ht="22.5" thickTop="1" thickBot="1" x14ac:dyDescent="0.3">
      <c r="B293" s="13"/>
      <c r="C293" s="260">
        <v>2019</v>
      </c>
      <c r="D293" s="261"/>
      <c r="E293" s="262">
        <v>2020</v>
      </c>
      <c r="F293" s="261"/>
      <c r="G293" s="262">
        <v>2021</v>
      </c>
      <c r="H293" s="261"/>
      <c r="I293" s="262">
        <v>2022</v>
      </c>
      <c r="J293" s="261"/>
      <c r="K293" s="262">
        <v>2023</v>
      </c>
      <c r="L293" s="263"/>
      <c r="M293" s="264"/>
    </row>
    <row r="294" spans="2:14" ht="16.5" thickTop="1" thickBot="1" x14ac:dyDescent="0.3">
      <c r="B294" s="16"/>
      <c r="C294" s="112" t="s">
        <v>125</v>
      </c>
      <c r="D294" s="113" t="s">
        <v>509</v>
      </c>
      <c r="E294" s="114" t="s">
        <v>125</v>
      </c>
      <c r="F294" s="113" t="s">
        <v>499</v>
      </c>
      <c r="G294" s="114" t="s">
        <v>125</v>
      </c>
      <c r="H294" s="113" t="s">
        <v>500</v>
      </c>
      <c r="I294" s="114" t="s">
        <v>125</v>
      </c>
      <c r="J294" s="113" t="s">
        <v>126</v>
      </c>
      <c r="K294" s="114" t="s">
        <v>125</v>
      </c>
      <c r="L294" s="113" t="s">
        <v>511</v>
      </c>
      <c r="M294" s="113" t="s">
        <v>502</v>
      </c>
    </row>
    <row r="295" spans="2:14" x14ac:dyDescent="0.25">
      <c r="B295" s="116" t="s">
        <v>129</v>
      </c>
      <c r="C295" s="117">
        <v>582</v>
      </c>
      <c r="D295" s="118">
        <v>0.11550151975683901</v>
      </c>
      <c r="E295" s="117">
        <v>459</v>
      </c>
      <c r="F295" s="118">
        <v>0.21134020618556701</v>
      </c>
      <c r="G295" s="117">
        <v>66</v>
      </c>
      <c r="H295" s="118">
        <v>0.85620915032679701</v>
      </c>
      <c r="I295" s="117">
        <v>485</v>
      </c>
      <c r="J295" s="118">
        <v>6.3484848484848486</v>
      </c>
      <c r="K295" s="117">
        <v>752</v>
      </c>
      <c r="L295" s="118">
        <v>0.55051546391752582</v>
      </c>
      <c r="M295" s="118">
        <v>0.29209621993127155</v>
      </c>
    </row>
    <row r="296" spans="2:14" x14ac:dyDescent="0.25">
      <c r="B296" s="116" t="s">
        <v>131</v>
      </c>
      <c r="C296" s="117">
        <v>858</v>
      </c>
      <c r="D296" s="118">
        <v>0.37060702875399354</v>
      </c>
      <c r="E296" s="117">
        <v>499</v>
      </c>
      <c r="F296" s="118">
        <v>0.41841491841491801</v>
      </c>
      <c r="G296" s="117">
        <v>14</v>
      </c>
      <c r="H296" s="118">
        <v>0.97194388777555096</v>
      </c>
      <c r="I296" s="117">
        <v>514</v>
      </c>
      <c r="J296" s="118">
        <v>35.714285714285715</v>
      </c>
      <c r="K296" s="117">
        <v>765</v>
      </c>
      <c r="L296" s="118">
        <v>0.48832684824902728</v>
      </c>
      <c r="M296" s="118">
        <v>-0.9994308544892202</v>
      </c>
    </row>
    <row r="297" spans="2:14" x14ac:dyDescent="0.25">
      <c r="B297" s="116" t="s">
        <v>133</v>
      </c>
      <c r="C297" s="117">
        <v>456</v>
      </c>
      <c r="D297" s="118">
        <v>0.15711645101663599</v>
      </c>
      <c r="E297" s="117">
        <v>180</v>
      </c>
      <c r="F297" s="118">
        <v>0.60526315789473695</v>
      </c>
      <c r="G297" s="117">
        <v>59</v>
      </c>
      <c r="H297" s="118">
        <v>0.67222222222222205</v>
      </c>
      <c r="I297" s="117">
        <v>494</v>
      </c>
      <c r="J297" s="118">
        <v>7.3728813559322042</v>
      </c>
      <c r="K297" s="117"/>
      <c r="L297" s="118"/>
      <c r="M297" s="118"/>
    </row>
    <row r="298" spans="2:14" x14ac:dyDescent="0.25">
      <c r="B298" s="116" t="s">
        <v>135</v>
      </c>
      <c r="C298" s="117">
        <v>435</v>
      </c>
      <c r="D298" s="118">
        <v>0.1328125</v>
      </c>
      <c r="E298" s="117">
        <v>0</v>
      </c>
      <c r="F298" s="118">
        <v>1</v>
      </c>
      <c r="G298" s="117">
        <v>47</v>
      </c>
      <c r="H298" s="118"/>
      <c r="I298" s="117">
        <v>569</v>
      </c>
      <c r="J298" s="118">
        <v>11.106382978723405</v>
      </c>
      <c r="K298" s="117"/>
      <c r="L298" s="118"/>
      <c r="M298" s="118"/>
    </row>
    <row r="299" spans="2:14" x14ac:dyDescent="0.25">
      <c r="B299" s="116" t="s">
        <v>137</v>
      </c>
      <c r="C299" s="117">
        <v>275</v>
      </c>
      <c r="D299" s="118">
        <v>0.27906976744186052</v>
      </c>
      <c r="E299" s="117">
        <v>0</v>
      </c>
      <c r="F299" s="118">
        <v>1</v>
      </c>
      <c r="G299" s="117">
        <v>41</v>
      </c>
      <c r="H299" s="118"/>
      <c r="I299" s="117">
        <v>320</v>
      </c>
      <c r="J299" s="118">
        <v>6.8048780487804876</v>
      </c>
      <c r="K299" s="117"/>
      <c r="L299" s="118"/>
      <c r="M299" s="118"/>
    </row>
    <row r="300" spans="2:14" x14ac:dyDescent="0.25">
      <c r="B300" s="116" t="s">
        <v>139</v>
      </c>
      <c r="C300" s="117">
        <v>295</v>
      </c>
      <c r="D300" s="118">
        <v>8.0586080586080522E-2</v>
      </c>
      <c r="E300" s="117">
        <v>1</v>
      </c>
      <c r="F300" s="118">
        <v>0.99661016949152603</v>
      </c>
      <c r="G300" s="117">
        <v>55</v>
      </c>
      <c r="H300" s="118">
        <v>54</v>
      </c>
      <c r="I300" s="117">
        <v>263</v>
      </c>
      <c r="J300" s="118">
        <v>3.7818181818181822</v>
      </c>
      <c r="K300" s="117"/>
      <c r="L300" s="118"/>
      <c r="M300" s="118"/>
    </row>
    <row r="301" spans="2:14" x14ac:dyDescent="0.25">
      <c r="B301" s="116" t="s">
        <v>141</v>
      </c>
      <c r="C301" s="117">
        <v>468</v>
      </c>
      <c r="D301" s="118">
        <v>0.19725557461406501</v>
      </c>
      <c r="E301" s="117">
        <v>65</v>
      </c>
      <c r="F301" s="118">
        <v>0.86111111111111105</v>
      </c>
      <c r="G301" s="117">
        <v>148</v>
      </c>
      <c r="H301" s="118">
        <v>1.2769230769230768</v>
      </c>
      <c r="I301" s="117">
        <v>499</v>
      </c>
      <c r="J301" s="118">
        <v>2.3716216216216215</v>
      </c>
      <c r="K301" s="117"/>
      <c r="L301" s="118"/>
      <c r="M301" s="118"/>
    </row>
    <row r="302" spans="2:14" x14ac:dyDescent="0.25">
      <c r="B302" s="116" t="s">
        <v>143</v>
      </c>
      <c r="C302" s="117">
        <v>353</v>
      </c>
      <c r="D302" s="118">
        <v>2.6162790697674465E-2</v>
      </c>
      <c r="E302" s="117">
        <v>70</v>
      </c>
      <c r="F302" s="118">
        <v>0.80169971671388096</v>
      </c>
      <c r="G302" s="117">
        <v>201</v>
      </c>
      <c r="H302" s="118">
        <v>1.8714285714285714</v>
      </c>
      <c r="I302" s="117">
        <v>388</v>
      </c>
      <c r="J302" s="118">
        <v>0.93034825870646776</v>
      </c>
      <c r="K302" s="117"/>
      <c r="L302" s="118"/>
      <c r="M302" s="118"/>
    </row>
    <row r="303" spans="2:14" x14ac:dyDescent="0.25">
      <c r="B303" s="116" t="s">
        <v>145</v>
      </c>
      <c r="C303" s="117">
        <v>325</v>
      </c>
      <c r="D303" s="118">
        <v>0.14698162729658801</v>
      </c>
      <c r="E303" s="117">
        <v>35</v>
      </c>
      <c r="F303" s="118">
        <v>0.89230769230769202</v>
      </c>
      <c r="G303" s="117">
        <v>193</v>
      </c>
      <c r="H303" s="118">
        <v>4.5142857142857142</v>
      </c>
      <c r="I303" s="117">
        <v>352</v>
      </c>
      <c r="J303" s="118">
        <v>0.82383419689119175</v>
      </c>
      <c r="K303" s="117"/>
      <c r="L303" s="118"/>
      <c r="M303" s="118"/>
    </row>
    <row r="304" spans="2:14" x14ac:dyDescent="0.25">
      <c r="B304" s="116" t="s">
        <v>147</v>
      </c>
      <c r="C304" s="117">
        <v>462</v>
      </c>
      <c r="D304" s="118">
        <v>8.5148514851485099E-2</v>
      </c>
      <c r="E304" s="117">
        <v>41</v>
      </c>
      <c r="F304" s="118">
        <v>0.91125541125541099</v>
      </c>
      <c r="G304" s="117">
        <v>394</v>
      </c>
      <c r="H304" s="118">
        <v>8.6097560975609753</v>
      </c>
      <c r="I304" s="117">
        <v>548</v>
      </c>
      <c r="J304" s="118">
        <v>0.3908629441624365</v>
      </c>
      <c r="K304" s="117"/>
      <c r="L304" s="118"/>
      <c r="M304" s="118"/>
    </row>
    <row r="305" spans="2:14" x14ac:dyDescent="0.25">
      <c r="B305" s="116" t="s">
        <v>149</v>
      </c>
      <c r="C305" s="117">
        <v>612</v>
      </c>
      <c r="D305" s="118">
        <v>0.36316337148803302</v>
      </c>
      <c r="E305" s="117">
        <v>54</v>
      </c>
      <c r="F305" s="118">
        <v>0.91176470588235303</v>
      </c>
      <c r="G305" s="117">
        <v>514</v>
      </c>
      <c r="H305" s="118">
        <v>8.518518518518519</v>
      </c>
      <c r="I305" s="117">
        <v>665</v>
      </c>
      <c r="J305" s="118">
        <v>0.29377431906614793</v>
      </c>
      <c r="K305" s="117"/>
      <c r="L305" s="118"/>
      <c r="M305" s="118"/>
    </row>
    <row r="306" spans="2:14" x14ac:dyDescent="0.25">
      <c r="B306" s="116" t="s">
        <v>151</v>
      </c>
      <c r="C306" s="117">
        <v>396</v>
      </c>
      <c r="D306" s="118">
        <v>0.35294117647058798</v>
      </c>
      <c r="E306" s="117">
        <v>85</v>
      </c>
      <c r="F306" s="118">
        <v>0.78535353535353503</v>
      </c>
      <c r="G306" s="117">
        <v>359</v>
      </c>
      <c r="H306" s="118">
        <v>3.223529411764706</v>
      </c>
      <c r="I306" s="117">
        <v>520</v>
      </c>
      <c r="J306" s="118">
        <v>0.44846796657381605</v>
      </c>
      <c r="K306" s="117"/>
      <c r="L306" s="118"/>
      <c r="M306" s="118"/>
    </row>
    <row r="307" spans="2:14" ht="15.75" x14ac:dyDescent="0.25">
      <c r="B307" s="119" t="s">
        <v>111</v>
      </c>
      <c r="C307" s="120">
        <v>5517</v>
      </c>
      <c r="D307" s="121">
        <v>9.3046194312017105E-2</v>
      </c>
      <c r="E307" s="120">
        <v>1489</v>
      </c>
      <c r="F307" s="121">
        <v>0.73010694217871996</v>
      </c>
      <c r="G307" s="120">
        <v>2091</v>
      </c>
      <c r="H307" s="121">
        <v>0.40429818670248485</v>
      </c>
      <c r="I307" s="120">
        <v>5617</v>
      </c>
      <c r="J307" s="121">
        <v>1.6862745098039214</v>
      </c>
      <c r="K307" s="120">
        <v>1517</v>
      </c>
      <c r="L307" s="121">
        <v>0.5185185185185186</v>
      </c>
      <c r="M307" s="121">
        <v>5.3472222222222143E-2</v>
      </c>
    </row>
    <row r="308" spans="2:14" ht="6" customHeight="1" x14ac:dyDescent="0.25"/>
    <row r="309" spans="2:14" x14ac:dyDescent="0.25">
      <c r="B309" s="49" t="s">
        <v>337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4"/>
      <c r="E310" s="124"/>
      <c r="G310" s="124"/>
      <c r="I310" s="124"/>
      <c r="K310" s="124"/>
    </row>
    <row r="313" spans="2:14" ht="48.75" customHeight="1" thickBot="1" x14ac:dyDescent="0.3">
      <c r="B313" s="247" t="s">
        <v>351</v>
      </c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1" t="s">
        <v>526</v>
      </c>
    </row>
    <row r="314" spans="2:14" ht="10.5" customHeight="1" thickBot="1" x14ac:dyDescent="0.3">
      <c r="B314" s="109"/>
      <c r="C314" s="110"/>
      <c r="D314" s="109"/>
      <c r="E314" s="109"/>
      <c r="F314" s="109"/>
      <c r="G314" s="109"/>
      <c r="H314" s="109"/>
      <c r="I314" s="109"/>
      <c r="J314" s="109"/>
      <c r="K314" s="4"/>
      <c r="L314" s="4"/>
      <c r="N314" s="1" t="s">
        <v>202</v>
      </c>
    </row>
    <row r="315" spans="2:14" ht="22.5" thickTop="1" thickBot="1" x14ac:dyDescent="0.3">
      <c r="B315" s="125" t="s">
        <v>205</v>
      </c>
      <c r="C315" s="257" t="s">
        <v>205</v>
      </c>
      <c r="D315" s="258"/>
      <c r="E315" s="258"/>
      <c r="F315" s="258"/>
      <c r="G315" s="258"/>
      <c r="H315" s="258"/>
      <c r="I315" s="258"/>
      <c r="J315" s="258"/>
      <c r="K315" s="258"/>
      <c r="L315" s="258"/>
      <c r="M315" s="259"/>
    </row>
    <row r="316" spans="2:14" ht="22.5" thickTop="1" thickBot="1" x14ac:dyDescent="0.3">
      <c r="B316" s="13"/>
      <c r="C316" s="260">
        <v>2019</v>
      </c>
      <c r="D316" s="261"/>
      <c r="E316" s="262">
        <v>2020</v>
      </c>
      <c r="F316" s="261"/>
      <c r="G316" s="262">
        <v>2021</v>
      </c>
      <c r="H316" s="261"/>
      <c r="I316" s="262">
        <v>2022</v>
      </c>
      <c r="J316" s="261"/>
      <c r="K316" s="262">
        <v>2023</v>
      </c>
      <c r="L316" s="263"/>
      <c r="M316" s="264"/>
    </row>
    <row r="317" spans="2:14" ht="16.5" thickTop="1" thickBot="1" x14ac:dyDescent="0.3">
      <c r="B317" s="16"/>
      <c r="C317" s="112" t="s">
        <v>125</v>
      </c>
      <c r="D317" s="113" t="s">
        <v>509</v>
      </c>
      <c r="E317" s="114" t="s">
        <v>125</v>
      </c>
      <c r="F317" s="113" t="s">
        <v>499</v>
      </c>
      <c r="G317" s="114" t="s">
        <v>125</v>
      </c>
      <c r="H317" s="113" t="s">
        <v>500</v>
      </c>
      <c r="I317" s="114" t="s">
        <v>125</v>
      </c>
      <c r="J317" s="113" t="s">
        <v>126</v>
      </c>
      <c r="K317" s="114" t="s">
        <v>125</v>
      </c>
      <c r="L317" s="113" t="s">
        <v>511</v>
      </c>
      <c r="M317" s="113" t="s">
        <v>502</v>
      </c>
    </row>
    <row r="318" spans="2:14" x14ac:dyDescent="0.25">
      <c r="B318" s="116" t="s">
        <v>129</v>
      </c>
      <c r="C318" s="117">
        <v>79</v>
      </c>
      <c r="D318" s="118">
        <v>0.572972972972973</v>
      </c>
      <c r="E318" s="117">
        <v>202</v>
      </c>
      <c r="F318" s="118">
        <v>1.5569620253164556</v>
      </c>
      <c r="G318" s="117">
        <v>8</v>
      </c>
      <c r="H318" s="118">
        <v>0.96039603960396003</v>
      </c>
      <c r="I318" s="117">
        <v>64</v>
      </c>
      <c r="J318" s="118">
        <v>7</v>
      </c>
      <c r="K318" s="117">
        <v>158</v>
      </c>
      <c r="L318" s="118">
        <v>1.46875</v>
      </c>
      <c r="M318" s="118">
        <v>1</v>
      </c>
    </row>
    <row r="319" spans="2:14" x14ac:dyDescent="0.25">
      <c r="B319" s="116" t="s">
        <v>131</v>
      </c>
      <c r="C319" s="117">
        <v>110</v>
      </c>
      <c r="D319" s="118">
        <v>0.33333333333333298</v>
      </c>
      <c r="E319" s="117">
        <v>127</v>
      </c>
      <c r="F319" s="118">
        <v>0.15454545454545454</v>
      </c>
      <c r="G319" s="117">
        <v>2</v>
      </c>
      <c r="H319" s="118">
        <v>0.98425196850393704</v>
      </c>
      <c r="I319" s="117">
        <v>80</v>
      </c>
      <c r="J319" s="118">
        <v>39</v>
      </c>
      <c r="K319" s="117">
        <v>157</v>
      </c>
      <c r="L319" s="118">
        <v>0.96249999999999991</v>
      </c>
      <c r="M319" s="118">
        <v>-0.99124999999999996</v>
      </c>
    </row>
    <row r="320" spans="2:14" x14ac:dyDescent="0.25">
      <c r="B320" s="116" t="s">
        <v>133</v>
      </c>
      <c r="C320" s="117">
        <v>110</v>
      </c>
      <c r="D320" s="118">
        <v>0.23611111111111099</v>
      </c>
      <c r="E320" s="117">
        <v>120</v>
      </c>
      <c r="F320" s="118">
        <v>9.0909090909090828E-2</v>
      </c>
      <c r="G320" s="117">
        <v>8</v>
      </c>
      <c r="H320" s="118">
        <v>0.93333333333333302</v>
      </c>
      <c r="I320" s="117">
        <v>108</v>
      </c>
      <c r="J320" s="118">
        <v>12.5</v>
      </c>
      <c r="K320" s="117"/>
      <c r="L320" s="118"/>
      <c r="M320" s="118"/>
    </row>
    <row r="321" spans="2:13" x14ac:dyDescent="0.25">
      <c r="B321" s="116" t="s">
        <v>135</v>
      </c>
      <c r="C321" s="117">
        <v>113</v>
      </c>
      <c r="D321" s="118">
        <v>0.103174603174603</v>
      </c>
      <c r="E321" s="117">
        <v>0</v>
      </c>
      <c r="F321" s="118">
        <v>1</v>
      </c>
      <c r="G321" s="117">
        <v>7</v>
      </c>
      <c r="H321" s="118"/>
      <c r="I321" s="117">
        <v>105</v>
      </c>
      <c r="J321" s="118">
        <v>14</v>
      </c>
      <c r="K321" s="117"/>
      <c r="L321" s="118"/>
      <c r="M321" s="118"/>
    </row>
    <row r="322" spans="2:13" x14ac:dyDescent="0.25">
      <c r="B322" s="116" t="s">
        <v>137</v>
      </c>
      <c r="C322" s="117">
        <v>135</v>
      </c>
      <c r="D322" s="118">
        <v>0.6875</v>
      </c>
      <c r="E322" s="117">
        <v>0</v>
      </c>
      <c r="F322" s="118">
        <v>1</v>
      </c>
      <c r="G322" s="117">
        <v>3</v>
      </c>
      <c r="H322" s="118"/>
      <c r="I322" s="117">
        <v>67</v>
      </c>
      <c r="J322" s="118">
        <v>21.333333333333332</v>
      </c>
      <c r="K322" s="117"/>
      <c r="L322" s="118"/>
      <c r="M322" s="118"/>
    </row>
    <row r="323" spans="2:13" x14ac:dyDescent="0.25">
      <c r="B323" s="116" t="s">
        <v>139</v>
      </c>
      <c r="C323" s="117">
        <v>109</v>
      </c>
      <c r="D323" s="118">
        <v>0.9464285714285714</v>
      </c>
      <c r="E323" s="117">
        <v>0</v>
      </c>
      <c r="F323" s="118">
        <v>1</v>
      </c>
      <c r="G323" s="117">
        <v>5</v>
      </c>
      <c r="H323" s="118"/>
      <c r="I323" s="117">
        <v>53</v>
      </c>
      <c r="J323" s="118">
        <v>9.6</v>
      </c>
      <c r="K323" s="117"/>
      <c r="L323" s="118"/>
      <c r="M323" s="118"/>
    </row>
    <row r="324" spans="2:13" x14ac:dyDescent="0.25">
      <c r="B324" s="116" t="s">
        <v>141</v>
      </c>
      <c r="C324" s="117">
        <v>94</v>
      </c>
      <c r="D324" s="118">
        <v>0.77358490566037741</v>
      </c>
      <c r="E324" s="117">
        <v>5</v>
      </c>
      <c r="F324" s="118">
        <v>0.94680851063829796</v>
      </c>
      <c r="G324" s="117">
        <v>14</v>
      </c>
      <c r="H324" s="118">
        <v>1.7999999999999998</v>
      </c>
      <c r="I324" s="117">
        <v>95</v>
      </c>
      <c r="J324" s="118">
        <v>5.7857142857142856</v>
      </c>
      <c r="K324" s="117"/>
      <c r="L324" s="118"/>
      <c r="M324" s="118"/>
    </row>
    <row r="325" spans="2:13" x14ac:dyDescent="0.25">
      <c r="B325" s="116" t="s">
        <v>143</v>
      </c>
      <c r="C325" s="117">
        <v>210</v>
      </c>
      <c r="D325" s="118">
        <v>2.1343283582089554</v>
      </c>
      <c r="E325" s="117">
        <v>18</v>
      </c>
      <c r="F325" s="118">
        <v>0.91428571428571404</v>
      </c>
      <c r="G325" s="117">
        <v>13</v>
      </c>
      <c r="H325" s="118">
        <v>0.27777777777777801</v>
      </c>
      <c r="I325" s="117">
        <v>51</v>
      </c>
      <c r="J325" s="118">
        <v>2.9230769230769229</v>
      </c>
      <c r="K325" s="117"/>
      <c r="L325" s="118"/>
      <c r="M325" s="118"/>
    </row>
    <row r="326" spans="2:13" x14ac:dyDescent="0.25">
      <c r="B326" s="116" t="s">
        <v>145</v>
      </c>
      <c r="C326" s="117">
        <v>101</v>
      </c>
      <c r="D326" s="118">
        <v>0.68333333333333335</v>
      </c>
      <c r="E326" s="117">
        <v>8</v>
      </c>
      <c r="F326" s="118">
        <v>0.92079207920792105</v>
      </c>
      <c r="G326" s="117">
        <v>28</v>
      </c>
      <c r="H326" s="118">
        <v>2.5</v>
      </c>
      <c r="I326" s="117">
        <v>129</v>
      </c>
      <c r="J326" s="118">
        <v>3.6071428571428568</v>
      </c>
      <c r="K326" s="117"/>
      <c r="L326" s="118"/>
      <c r="M326" s="118"/>
    </row>
    <row r="327" spans="2:13" x14ac:dyDescent="0.25">
      <c r="B327" s="116" t="s">
        <v>147</v>
      </c>
      <c r="C327" s="117">
        <v>134</v>
      </c>
      <c r="D327" s="118">
        <v>0.71794871794871784</v>
      </c>
      <c r="E327" s="117">
        <v>25</v>
      </c>
      <c r="F327" s="118">
        <v>0.81343283582089598</v>
      </c>
      <c r="G327" s="117">
        <v>37</v>
      </c>
      <c r="H327" s="118">
        <v>0.48</v>
      </c>
      <c r="I327" s="117">
        <v>135</v>
      </c>
      <c r="J327" s="118">
        <v>2.6486486486486487</v>
      </c>
      <c r="K327" s="117"/>
      <c r="L327" s="118"/>
      <c r="M327" s="118"/>
    </row>
    <row r="328" spans="2:13" x14ac:dyDescent="0.25">
      <c r="B328" s="116" t="s">
        <v>149</v>
      </c>
      <c r="C328" s="117">
        <v>89</v>
      </c>
      <c r="D328" s="118">
        <v>0.13592233009708701</v>
      </c>
      <c r="E328" s="117">
        <v>18</v>
      </c>
      <c r="F328" s="118">
        <v>0.797752808988764</v>
      </c>
      <c r="G328" s="117">
        <v>63</v>
      </c>
      <c r="H328" s="118">
        <v>2.5</v>
      </c>
      <c r="I328" s="117">
        <v>106</v>
      </c>
      <c r="J328" s="118">
        <v>0.68253968253968256</v>
      </c>
      <c r="K328" s="117"/>
      <c r="L328" s="118"/>
      <c r="M328" s="118"/>
    </row>
    <row r="329" spans="2:13" x14ac:dyDescent="0.25">
      <c r="B329" s="116" t="s">
        <v>151</v>
      </c>
      <c r="C329" s="117">
        <v>107</v>
      </c>
      <c r="D329" s="118">
        <v>9.4339622641510523E-3</v>
      </c>
      <c r="E329" s="117">
        <v>28</v>
      </c>
      <c r="F329" s="118">
        <v>0.73831775700934599</v>
      </c>
      <c r="G329" s="117">
        <v>77</v>
      </c>
      <c r="H329" s="118">
        <v>1.75</v>
      </c>
      <c r="I329" s="117">
        <v>157</v>
      </c>
      <c r="J329" s="118">
        <v>1.0389610389610389</v>
      </c>
      <c r="K329" s="117"/>
      <c r="L329" s="118"/>
      <c r="M329" s="118"/>
    </row>
    <row r="330" spans="2:13" ht="15.75" x14ac:dyDescent="0.25">
      <c r="B330" s="119" t="s">
        <v>111</v>
      </c>
      <c r="C330" s="120">
        <v>1391</v>
      </c>
      <c r="D330" s="121">
        <v>0.13736713000817669</v>
      </c>
      <c r="E330" s="120">
        <v>551</v>
      </c>
      <c r="F330" s="121">
        <v>0.60388209920920199</v>
      </c>
      <c r="G330" s="120">
        <v>265</v>
      </c>
      <c r="H330" s="121">
        <v>0.51905626134301297</v>
      </c>
      <c r="I330" s="120">
        <v>1150</v>
      </c>
      <c r="J330" s="121">
        <v>3.3396226415094343</v>
      </c>
      <c r="K330" s="120">
        <v>315</v>
      </c>
      <c r="L330" s="121">
        <v>1.1875</v>
      </c>
      <c r="M330" s="121">
        <v>0.66666666666666674</v>
      </c>
    </row>
    <row r="331" spans="2:13" ht="6" customHeight="1" x14ac:dyDescent="0.25"/>
    <row r="332" spans="2:13" x14ac:dyDescent="0.25">
      <c r="B332" s="49" t="s">
        <v>337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4"/>
      <c r="E333" s="124"/>
      <c r="G333" s="124"/>
      <c r="I333" s="124"/>
      <c r="K333" s="124"/>
    </row>
    <row r="339" spans="2:14" ht="48.75" customHeight="1" thickBot="1" x14ac:dyDescent="0.3">
      <c r="B339" s="247" t="s">
        <v>352</v>
      </c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M339" s="247"/>
      <c r="N339" s="1" t="s">
        <v>526</v>
      </c>
    </row>
    <row r="340" spans="2:14" ht="10.5" customHeight="1" thickBot="1" x14ac:dyDescent="0.3">
      <c r="B340" s="109"/>
      <c r="C340" s="110"/>
      <c r="D340" s="109"/>
      <c r="E340" s="109"/>
      <c r="F340" s="109"/>
      <c r="G340" s="109"/>
      <c r="H340" s="109"/>
      <c r="I340" s="109"/>
      <c r="J340" s="109"/>
      <c r="K340" s="4"/>
      <c r="L340" s="4"/>
      <c r="N340" s="1" t="s">
        <v>202</v>
      </c>
    </row>
    <row r="341" spans="2:14" ht="22.5" thickTop="1" thickBot="1" x14ac:dyDescent="0.3">
      <c r="B341" s="125" t="s">
        <v>207</v>
      </c>
      <c r="C341" s="257" t="s">
        <v>207</v>
      </c>
      <c r="D341" s="258"/>
      <c r="E341" s="258"/>
      <c r="F341" s="258"/>
      <c r="G341" s="258"/>
      <c r="H341" s="258"/>
      <c r="I341" s="258"/>
      <c r="J341" s="258"/>
      <c r="K341" s="258"/>
      <c r="L341" s="258"/>
      <c r="M341" s="259"/>
    </row>
    <row r="342" spans="2:14" ht="22.5" thickTop="1" thickBot="1" x14ac:dyDescent="0.3">
      <c r="B342" s="13"/>
      <c r="C342" s="260">
        <v>2019</v>
      </c>
      <c r="D342" s="261"/>
      <c r="E342" s="262">
        <v>2020</v>
      </c>
      <c r="F342" s="261"/>
      <c r="G342" s="262">
        <v>2021</v>
      </c>
      <c r="H342" s="261"/>
      <c r="I342" s="262">
        <v>2022</v>
      </c>
      <c r="J342" s="261"/>
      <c r="K342" s="262">
        <v>2023</v>
      </c>
      <c r="L342" s="263"/>
      <c r="M342" s="264"/>
    </row>
    <row r="343" spans="2:14" ht="16.5" thickTop="1" thickBot="1" x14ac:dyDescent="0.3">
      <c r="B343" s="16"/>
      <c r="C343" s="112" t="s">
        <v>125</v>
      </c>
      <c r="D343" s="113" t="s">
        <v>509</v>
      </c>
      <c r="E343" s="114" t="s">
        <v>125</v>
      </c>
      <c r="F343" s="113" t="s">
        <v>499</v>
      </c>
      <c r="G343" s="114" t="s">
        <v>125</v>
      </c>
      <c r="H343" s="113" t="s">
        <v>500</v>
      </c>
      <c r="I343" s="114" t="s">
        <v>125</v>
      </c>
      <c r="J343" s="113" t="s">
        <v>126</v>
      </c>
      <c r="K343" s="114" t="s">
        <v>125</v>
      </c>
      <c r="L343" s="113" t="s">
        <v>511</v>
      </c>
      <c r="M343" s="113" t="s">
        <v>502</v>
      </c>
    </row>
    <row r="344" spans="2:14" x14ac:dyDescent="0.25">
      <c r="B344" s="116" t="s">
        <v>129</v>
      </c>
      <c r="C344" s="117">
        <v>3254</v>
      </c>
      <c r="D344" s="118">
        <v>0.148390473697985</v>
      </c>
      <c r="E344" s="117">
        <v>3713</v>
      </c>
      <c r="F344" s="118">
        <v>0.14105716041794714</v>
      </c>
      <c r="G344" s="117">
        <v>26</v>
      </c>
      <c r="H344" s="118">
        <v>0.99299757608402905</v>
      </c>
      <c r="I344" s="117">
        <v>3318</v>
      </c>
      <c r="J344" s="118">
        <v>126.61538461538461</v>
      </c>
      <c r="K344" s="117">
        <v>3099</v>
      </c>
      <c r="L344" s="118">
        <v>-6.6003616636527984E-2</v>
      </c>
      <c r="M344" s="118">
        <v>-4.7633681622618274E-2</v>
      </c>
    </row>
    <row r="345" spans="2:14" x14ac:dyDescent="0.25">
      <c r="B345" s="116" t="s">
        <v>131</v>
      </c>
      <c r="C345" s="117">
        <v>3864</v>
      </c>
      <c r="D345" s="118">
        <v>7.0483521770507498E-2</v>
      </c>
      <c r="E345" s="117">
        <v>3640</v>
      </c>
      <c r="F345" s="118">
        <v>5.79710144927537E-2</v>
      </c>
      <c r="G345" s="117">
        <v>18</v>
      </c>
      <c r="H345" s="118">
        <v>0.99505494505494496</v>
      </c>
      <c r="I345" s="117">
        <v>3665</v>
      </c>
      <c r="J345" s="118">
        <v>202.61111111111111</v>
      </c>
      <c r="K345" s="117">
        <v>3496</v>
      </c>
      <c r="L345" s="118">
        <v>-4.6111869031377872E-2</v>
      </c>
      <c r="M345" s="118">
        <v>-1.0000119337135174</v>
      </c>
    </row>
    <row r="346" spans="2:14" x14ac:dyDescent="0.25">
      <c r="B346" s="116" t="s">
        <v>133</v>
      </c>
      <c r="C346" s="117">
        <v>4326</v>
      </c>
      <c r="D346" s="118">
        <v>0.12623712381337099</v>
      </c>
      <c r="E346" s="117">
        <v>1099</v>
      </c>
      <c r="F346" s="118">
        <v>0.74595469255663405</v>
      </c>
      <c r="G346" s="117">
        <v>43</v>
      </c>
      <c r="H346" s="118">
        <v>0.96087352138307602</v>
      </c>
      <c r="I346" s="117">
        <v>3195</v>
      </c>
      <c r="J346" s="118">
        <v>73.302325581395351</v>
      </c>
      <c r="K346" s="117"/>
      <c r="L346" s="118"/>
      <c r="M346" s="118"/>
    </row>
    <row r="347" spans="2:14" x14ac:dyDescent="0.25">
      <c r="B347" s="116" t="s">
        <v>135</v>
      </c>
      <c r="C347" s="117">
        <v>2774</v>
      </c>
      <c r="D347" s="118">
        <v>0.52753303964757703</v>
      </c>
      <c r="E347" s="117">
        <v>0</v>
      </c>
      <c r="F347" s="118">
        <v>1</v>
      </c>
      <c r="G347" s="117">
        <v>32</v>
      </c>
      <c r="H347" s="118"/>
      <c r="I347" s="117">
        <v>3432</v>
      </c>
      <c r="J347" s="118">
        <v>106.25</v>
      </c>
      <c r="K347" s="117"/>
      <c r="L347" s="118"/>
      <c r="M347" s="118"/>
    </row>
    <row r="348" spans="2:14" x14ac:dyDescent="0.25">
      <c r="B348" s="116" t="s">
        <v>137</v>
      </c>
      <c r="C348" s="117">
        <v>2117</v>
      </c>
      <c r="D348" s="118">
        <v>0.33648989898989901</v>
      </c>
      <c r="E348" s="117">
        <v>0</v>
      </c>
      <c r="F348" s="118">
        <v>1</v>
      </c>
      <c r="G348" s="117">
        <v>303</v>
      </c>
      <c r="H348" s="118"/>
      <c r="I348" s="117">
        <v>2105</v>
      </c>
      <c r="J348" s="118">
        <v>5.9471947194719474</v>
      </c>
      <c r="K348" s="117"/>
      <c r="L348" s="118"/>
      <c r="M348" s="118"/>
    </row>
    <row r="349" spans="2:14" x14ac:dyDescent="0.25">
      <c r="B349" s="116" t="s">
        <v>139</v>
      </c>
      <c r="C349" s="117">
        <v>1914</v>
      </c>
      <c r="D349" s="118">
        <v>0.19035532994923901</v>
      </c>
      <c r="E349" s="117">
        <v>0</v>
      </c>
      <c r="F349" s="118">
        <v>1</v>
      </c>
      <c r="G349" s="117">
        <v>1206</v>
      </c>
      <c r="H349" s="118"/>
      <c r="I349" s="117">
        <v>2288</v>
      </c>
      <c r="J349" s="118">
        <v>0.89718076285240467</v>
      </c>
      <c r="K349" s="117"/>
      <c r="L349" s="118"/>
      <c r="M349" s="118"/>
    </row>
    <row r="350" spans="2:14" x14ac:dyDescent="0.25">
      <c r="B350" s="116" t="s">
        <v>141</v>
      </c>
      <c r="C350" s="117">
        <v>2788</v>
      </c>
      <c r="D350" s="118">
        <v>2.55155540020972E-2</v>
      </c>
      <c r="E350" s="117">
        <v>39</v>
      </c>
      <c r="F350" s="118">
        <v>0.98601147776183595</v>
      </c>
      <c r="G350" s="117">
        <v>2892</v>
      </c>
      <c r="H350" s="118">
        <v>73.15384615384616</v>
      </c>
      <c r="I350" s="117">
        <v>4046</v>
      </c>
      <c r="J350" s="118">
        <v>0.39903181189488235</v>
      </c>
      <c r="K350" s="117"/>
      <c r="L350" s="118"/>
      <c r="M350" s="118"/>
    </row>
    <row r="351" spans="2:14" x14ac:dyDescent="0.25">
      <c r="B351" s="116" t="s">
        <v>143</v>
      </c>
      <c r="C351" s="117">
        <v>1942</v>
      </c>
      <c r="D351" s="118">
        <v>2.4802110817941925E-2</v>
      </c>
      <c r="E351" s="117">
        <v>5</v>
      </c>
      <c r="F351" s="118">
        <v>0.99742533470648798</v>
      </c>
      <c r="G351" s="117">
        <v>1646</v>
      </c>
      <c r="H351" s="118">
        <v>328.2</v>
      </c>
      <c r="I351" s="117">
        <v>2133</v>
      </c>
      <c r="J351" s="118">
        <v>0.29586877278250312</v>
      </c>
      <c r="K351" s="117"/>
      <c r="L351" s="118"/>
      <c r="M351" s="118"/>
    </row>
    <row r="352" spans="2:14" x14ac:dyDescent="0.25">
      <c r="B352" s="116" t="s">
        <v>145</v>
      </c>
      <c r="C352" s="117">
        <v>1710</v>
      </c>
      <c r="D352" s="118">
        <v>0.100473435034192</v>
      </c>
      <c r="E352" s="117">
        <v>3</v>
      </c>
      <c r="F352" s="118">
        <v>0.99824561403508805</v>
      </c>
      <c r="G352" s="117">
        <v>1778</v>
      </c>
      <c r="H352" s="118">
        <v>591.66666666666663</v>
      </c>
      <c r="I352" s="117">
        <v>2655</v>
      </c>
      <c r="J352" s="118">
        <v>0.49325084364454441</v>
      </c>
      <c r="K352" s="117"/>
      <c r="L352" s="118"/>
      <c r="M352" s="118"/>
    </row>
    <row r="353" spans="2:14" x14ac:dyDescent="0.25">
      <c r="B353" s="116" t="s">
        <v>147</v>
      </c>
      <c r="C353" s="117">
        <v>3521</v>
      </c>
      <c r="D353" s="118">
        <v>0.14169909208819709</v>
      </c>
      <c r="E353" s="117">
        <v>8</v>
      </c>
      <c r="F353" s="118">
        <v>0.99772791820505502</v>
      </c>
      <c r="G353" s="117">
        <v>4054</v>
      </c>
      <c r="H353" s="118">
        <v>505.75</v>
      </c>
      <c r="I353" s="117">
        <v>4009</v>
      </c>
      <c r="J353" s="118">
        <v>1.1100148001973301E-2</v>
      </c>
      <c r="K353" s="117"/>
      <c r="L353" s="118"/>
      <c r="M353" s="118"/>
    </row>
    <row r="354" spans="2:14" x14ac:dyDescent="0.25">
      <c r="B354" s="116" t="s">
        <v>149</v>
      </c>
      <c r="C354" s="117">
        <v>4077</v>
      </c>
      <c r="D354" s="118">
        <v>4.6995377503852076E-2</v>
      </c>
      <c r="E354" s="117">
        <v>5</v>
      </c>
      <c r="F354" s="118">
        <v>0.99877360804513104</v>
      </c>
      <c r="G354" s="117">
        <v>3718</v>
      </c>
      <c r="H354" s="118">
        <v>742.6</v>
      </c>
      <c r="I354" s="117">
        <v>3425</v>
      </c>
      <c r="J354" s="118">
        <v>7.8805809575040395E-2</v>
      </c>
      <c r="K354" s="117"/>
      <c r="L354" s="118"/>
      <c r="M354" s="118"/>
    </row>
    <row r="355" spans="2:14" x14ac:dyDescent="0.25">
      <c r="B355" s="116" t="s">
        <v>151</v>
      </c>
      <c r="C355" s="117">
        <v>3106</v>
      </c>
      <c r="D355" s="118">
        <v>0.16951871657754</v>
      </c>
      <c r="E355" s="117">
        <v>12</v>
      </c>
      <c r="F355" s="118">
        <v>0.99613650998068304</v>
      </c>
      <c r="G355" s="117">
        <v>3306</v>
      </c>
      <c r="H355" s="118">
        <v>274.5</v>
      </c>
      <c r="I355" s="117">
        <v>3515</v>
      </c>
      <c r="J355" s="118">
        <v>6.321839080459779E-2</v>
      </c>
      <c r="K355" s="117"/>
      <c r="L355" s="118"/>
      <c r="M355" s="118"/>
    </row>
    <row r="356" spans="2:14" ht="15.75" x14ac:dyDescent="0.25">
      <c r="B356" s="119" t="s">
        <v>111</v>
      </c>
      <c r="C356" s="120">
        <v>35393</v>
      </c>
      <c r="D356" s="121">
        <v>1.8714650105356601E-2</v>
      </c>
      <c r="E356" s="120">
        <v>8524</v>
      </c>
      <c r="F356" s="121">
        <v>0.75916141609922905</v>
      </c>
      <c r="G356" s="120">
        <v>19022</v>
      </c>
      <c r="H356" s="121">
        <v>1.2315814171750352</v>
      </c>
      <c r="I356" s="120">
        <v>37786</v>
      </c>
      <c r="J356" s="121">
        <v>0.98643675743875514</v>
      </c>
      <c r="K356" s="120">
        <v>6595</v>
      </c>
      <c r="L356" s="121">
        <v>-5.5563511384791653E-2</v>
      </c>
      <c r="M356" s="121">
        <v>-7.3475695420061826E-2</v>
      </c>
    </row>
    <row r="357" spans="2:14" ht="6" customHeight="1" x14ac:dyDescent="0.25"/>
    <row r="358" spans="2:14" x14ac:dyDescent="0.25">
      <c r="B358" s="49" t="s">
        <v>337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4"/>
      <c r="E359" s="124"/>
      <c r="G359" s="124"/>
      <c r="I359" s="124"/>
      <c r="K359" s="124"/>
    </row>
    <row r="365" spans="2:14" ht="48.75" customHeight="1" thickBot="1" x14ac:dyDescent="0.3">
      <c r="B365" s="247" t="s">
        <v>353</v>
      </c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1" t="s">
        <v>526</v>
      </c>
    </row>
    <row r="366" spans="2:14" ht="10.5" customHeight="1" thickBot="1" x14ac:dyDescent="0.3">
      <c r="B366" s="109"/>
      <c r="C366" s="110"/>
      <c r="D366" s="109"/>
      <c r="E366" s="109"/>
      <c r="F366" s="109"/>
      <c r="G366" s="109"/>
      <c r="H366" s="109"/>
      <c r="I366" s="109"/>
      <c r="J366" s="109"/>
      <c r="K366" s="4"/>
      <c r="L366" s="4"/>
      <c r="N366" s="1" t="s">
        <v>202</v>
      </c>
    </row>
    <row r="367" spans="2:14" ht="22.5" thickTop="1" thickBot="1" x14ac:dyDescent="0.3">
      <c r="B367" s="125" t="s">
        <v>209</v>
      </c>
      <c r="C367" s="257" t="s">
        <v>209</v>
      </c>
      <c r="D367" s="258"/>
      <c r="E367" s="258"/>
      <c r="F367" s="258"/>
      <c r="G367" s="258"/>
      <c r="H367" s="258"/>
      <c r="I367" s="258"/>
      <c r="J367" s="258"/>
      <c r="K367" s="258"/>
      <c r="L367" s="258"/>
      <c r="M367" s="259"/>
    </row>
    <row r="368" spans="2:14" ht="22.5" thickTop="1" thickBot="1" x14ac:dyDescent="0.3">
      <c r="B368" s="13"/>
      <c r="C368" s="260">
        <v>2019</v>
      </c>
      <c r="D368" s="261"/>
      <c r="E368" s="262">
        <v>2020</v>
      </c>
      <c r="F368" s="261"/>
      <c r="G368" s="262">
        <v>2021</v>
      </c>
      <c r="H368" s="261"/>
      <c r="I368" s="262">
        <v>2022</v>
      </c>
      <c r="J368" s="261"/>
      <c r="K368" s="262">
        <v>2023</v>
      </c>
      <c r="L368" s="263"/>
      <c r="M368" s="264"/>
    </row>
    <row r="369" spans="2:13" ht="16.5" thickTop="1" thickBot="1" x14ac:dyDescent="0.3">
      <c r="B369" s="16"/>
      <c r="C369" s="112" t="s">
        <v>125</v>
      </c>
      <c r="D369" s="113" t="s">
        <v>509</v>
      </c>
      <c r="E369" s="114" t="s">
        <v>125</v>
      </c>
      <c r="F369" s="113" t="s">
        <v>499</v>
      </c>
      <c r="G369" s="114" t="s">
        <v>125</v>
      </c>
      <c r="H369" s="113" t="s">
        <v>500</v>
      </c>
      <c r="I369" s="114" t="s">
        <v>125</v>
      </c>
      <c r="J369" s="113" t="s">
        <v>126</v>
      </c>
      <c r="K369" s="114" t="s">
        <v>125</v>
      </c>
      <c r="L369" s="113" t="s">
        <v>511</v>
      </c>
      <c r="M369" s="113" t="s">
        <v>502</v>
      </c>
    </row>
    <row r="370" spans="2:13" x14ac:dyDescent="0.25">
      <c r="B370" s="116" t="s">
        <v>129</v>
      </c>
      <c r="C370" s="117">
        <v>1036</v>
      </c>
      <c r="D370" s="118">
        <v>0.27093596059113301</v>
      </c>
      <c r="E370" s="117">
        <v>1137</v>
      </c>
      <c r="F370" s="118">
        <v>9.7490347490347462E-2</v>
      </c>
      <c r="G370" s="117">
        <v>28</v>
      </c>
      <c r="H370" s="118">
        <v>0.97537379067722096</v>
      </c>
      <c r="I370" s="117">
        <v>1440</v>
      </c>
      <c r="J370" s="118">
        <v>50.428571428571431</v>
      </c>
      <c r="K370" s="117">
        <v>1311</v>
      </c>
      <c r="L370" s="118">
        <v>-8.9583333333333348E-2</v>
      </c>
      <c r="M370" s="118">
        <v>0.26544401544401541</v>
      </c>
    </row>
    <row r="371" spans="2:13" x14ac:dyDescent="0.25">
      <c r="B371" s="116" t="s">
        <v>131</v>
      </c>
      <c r="C371" s="117">
        <v>1077</v>
      </c>
      <c r="D371" s="118">
        <v>0.44598765432098803</v>
      </c>
      <c r="E371" s="117">
        <v>1488</v>
      </c>
      <c r="F371" s="118">
        <v>0.38161559888579388</v>
      </c>
      <c r="G371" s="117">
        <v>13</v>
      </c>
      <c r="H371" s="118">
        <v>0.99126344086021501</v>
      </c>
      <c r="I371" s="117">
        <v>886</v>
      </c>
      <c r="J371" s="118">
        <v>67.15384615384616</v>
      </c>
      <c r="K371" s="117">
        <v>1105</v>
      </c>
      <c r="L371" s="118">
        <v>0.24717832957110608</v>
      </c>
      <c r="M371" s="118">
        <v>-0.9997704936587084</v>
      </c>
    </row>
    <row r="372" spans="2:13" x14ac:dyDescent="0.25">
      <c r="B372" s="116" t="s">
        <v>133</v>
      </c>
      <c r="C372" s="117">
        <v>1244</v>
      </c>
      <c r="D372" s="118">
        <v>0.51745539177657096</v>
      </c>
      <c r="E372" s="117">
        <v>389</v>
      </c>
      <c r="F372" s="118">
        <v>0.68729903536977499</v>
      </c>
      <c r="G372" s="117">
        <v>8</v>
      </c>
      <c r="H372" s="118">
        <v>0.97943444730077101</v>
      </c>
      <c r="I372" s="117">
        <v>581</v>
      </c>
      <c r="J372" s="118">
        <v>71.625</v>
      </c>
      <c r="K372" s="117"/>
      <c r="L372" s="118"/>
      <c r="M372" s="118"/>
    </row>
    <row r="373" spans="2:13" x14ac:dyDescent="0.25">
      <c r="B373" s="116" t="s">
        <v>135</v>
      </c>
      <c r="C373" s="117">
        <v>219</v>
      </c>
      <c r="D373" s="118">
        <v>0.57803468208092501</v>
      </c>
      <c r="E373" s="117">
        <v>0</v>
      </c>
      <c r="F373" s="118">
        <v>1</v>
      </c>
      <c r="G373" s="117">
        <v>7</v>
      </c>
      <c r="H373" s="118"/>
      <c r="I373" s="117">
        <v>58</v>
      </c>
      <c r="J373" s="118">
        <v>7.2857142857142865</v>
      </c>
      <c r="K373" s="117"/>
      <c r="L373" s="118"/>
      <c r="M373" s="118"/>
    </row>
    <row r="374" spans="2:13" x14ac:dyDescent="0.25">
      <c r="B374" s="116" t="s">
        <v>137</v>
      </c>
      <c r="C374" s="117">
        <v>28</v>
      </c>
      <c r="D374" s="118">
        <v>0.50877192982456099</v>
      </c>
      <c r="E374" s="117">
        <v>0</v>
      </c>
      <c r="F374" s="118">
        <v>1</v>
      </c>
      <c r="G374" s="117">
        <v>5</v>
      </c>
      <c r="H374" s="118"/>
      <c r="I374" s="117">
        <v>44</v>
      </c>
      <c r="J374" s="118">
        <v>7.8000000000000007</v>
      </c>
      <c r="K374" s="117"/>
      <c r="L374" s="118"/>
      <c r="M374" s="118"/>
    </row>
    <row r="375" spans="2:13" x14ac:dyDescent="0.25">
      <c r="B375" s="116" t="s">
        <v>139</v>
      </c>
      <c r="C375" s="117">
        <v>33</v>
      </c>
      <c r="D375" s="118">
        <v>0.5</v>
      </c>
      <c r="E375" s="117">
        <v>0</v>
      </c>
      <c r="F375" s="118">
        <v>1</v>
      </c>
      <c r="G375" s="117">
        <v>10</v>
      </c>
      <c r="H375" s="118"/>
      <c r="I375" s="117">
        <v>19</v>
      </c>
      <c r="J375" s="118">
        <v>0.89999999999999991</v>
      </c>
      <c r="K375" s="117"/>
      <c r="L375" s="118"/>
      <c r="M375" s="118"/>
    </row>
    <row r="376" spans="2:13" x14ac:dyDescent="0.25">
      <c r="B376" s="116" t="s">
        <v>141</v>
      </c>
      <c r="C376" s="117">
        <v>24</v>
      </c>
      <c r="D376" s="118">
        <v>0.69620253164557</v>
      </c>
      <c r="E376" s="117">
        <v>6</v>
      </c>
      <c r="F376" s="118">
        <v>0.75</v>
      </c>
      <c r="G376" s="117">
        <v>6</v>
      </c>
      <c r="H376" s="118">
        <v>0</v>
      </c>
      <c r="I376" s="117">
        <v>19</v>
      </c>
      <c r="J376" s="118">
        <v>2.1666666666666665</v>
      </c>
      <c r="K376" s="117"/>
      <c r="L376" s="118"/>
      <c r="M376" s="118"/>
    </row>
    <row r="377" spans="2:13" x14ac:dyDescent="0.25">
      <c r="B377" s="116" t="s">
        <v>143</v>
      </c>
      <c r="C377" s="117">
        <v>11</v>
      </c>
      <c r="D377" s="118">
        <v>0.80701754385964897</v>
      </c>
      <c r="E377" s="117">
        <v>2</v>
      </c>
      <c r="F377" s="118">
        <v>0.81818181818181801</v>
      </c>
      <c r="G377" s="117">
        <v>8</v>
      </c>
      <c r="H377" s="118">
        <v>3</v>
      </c>
      <c r="I377" s="117">
        <v>13</v>
      </c>
      <c r="J377" s="118">
        <v>0.625</v>
      </c>
      <c r="K377" s="117"/>
      <c r="L377" s="118"/>
      <c r="M377" s="118"/>
    </row>
    <row r="378" spans="2:13" x14ac:dyDescent="0.25">
      <c r="B378" s="116" t="s">
        <v>145</v>
      </c>
      <c r="C378" s="117">
        <v>36</v>
      </c>
      <c r="D378" s="118">
        <v>0.63636363636363646</v>
      </c>
      <c r="E378" s="117">
        <v>5</v>
      </c>
      <c r="F378" s="118">
        <v>0.86111111111111105</v>
      </c>
      <c r="G378" s="117">
        <v>22</v>
      </c>
      <c r="H378" s="118">
        <v>3.4000000000000004</v>
      </c>
      <c r="I378" s="117">
        <v>26</v>
      </c>
      <c r="J378" s="118">
        <v>0.18181818181818188</v>
      </c>
      <c r="K378" s="117"/>
      <c r="L378" s="118"/>
      <c r="M378" s="118"/>
    </row>
    <row r="379" spans="2:13" x14ac:dyDescent="0.25">
      <c r="B379" s="116" t="s">
        <v>147</v>
      </c>
      <c r="C379" s="117">
        <v>1105</v>
      </c>
      <c r="D379" s="118">
        <v>0.19459459459459461</v>
      </c>
      <c r="E379" s="117">
        <v>9</v>
      </c>
      <c r="F379" s="118">
        <v>0.99185520361990998</v>
      </c>
      <c r="G379" s="117">
        <v>728</v>
      </c>
      <c r="H379" s="118">
        <v>79.888888888888886</v>
      </c>
      <c r="I379" s="117">
        <v>839</v>
      </c>
      <c r="J379" s="118">
        <v>0.15247252747252737</v>
      </c>
      <c r="K379" s="117"/>
      <c r="L379" s="118"/>
      <c r="M379" s="118"/>
    </row>
    <row r="380" spans="2:13" x14ac:dyDescent="0.25">
      <c r="B380" s="116" t="s">
        <v>149</v>
      </c>
      <c r="C380" s="117">
        <v>1349</v>
      </c>
      <c r="D380" s="118">
        <v>0.109375</v>
      </c>
      <c r="E380" s="117">
        <v>15</v>
      </c>
      <c r="F380" s="118">
        <v>0.98888065233506295</v>
      </c>
      <c r="G380" s="117">
        <v>1203</v>
      </c>
      <c r="H380" s="118">
        <v>79.2</v>
      </c>
      <c r="I380" s="117">
        <v>1418</v>
      </c>
      <c r="J380" s="118">
        <v>0.17871986699916875</v>
      </c>
      <c r="K380" s="117"/>
      <c r="L380" s="118"/>
      <c r="M380" s="118"/>
    </row>
    <row r="381" spans="2:13" x14ac:dyDescent="0.25">
      <c r="B381" s="116" t="s">
        <v>151</v>
      </c>
      <c r="C381" s="117">
        <v>1337</v>
      </c>
      <c r="D381" s="118">
        <v>4.0889526542324299E-2</v>
      </c>
      <c r="E381" s="117">
        <v>16</v>
      </c>
      <c r="F381" s="118">
        <v>0.98803290949887801</v>
      </c>
      <c r="G381" s="117">
        <v>1205</v>
      </c>
      <c r="H381" s="118">
        <v>74.3125</v>
      </c>
      <c r="I381" s="117">
        <v>1359</v>
      </c>
      <c r="J381" s="118">
        <v>0.12780082987551866</v>
      </c>
      <c r="K381" s="117"/>
      <c r="L381" s="118"/>
      <c r="M381" s="118"/>
    </row>
    <row r="382" spans="2:13" ht="15.75" x14ac:dyDescent="0.25">
      <c r="B382" s="119" t="s">
        <v>111</v>
      </c>
      <c r="C382" s="120">
        <v>7499</v>
      </c>
      <c r="D382" s="121">
        <v>0.270383343062853</v>
      </c>
      <c r="E382" s="120">
        <v>3067</v>
      </c>
      <c r="F382" s="121">
        <v>0.59101213495132698</v>
      </c>
      <c r="G382" s="120">
        <v>3243</v>
      </c>
      <c r="H382" s="121">
        <v>5.7385066840560883E-2</v>
      </c>
      <c r="I382" s="120">
        <v>6702</v>
      </c>
      <c r="J382" s="121">
        <v>1.0666049953746533</v>
      </c>
      <c r="K382" s="120">
        <v>2416</v>
      </c>
      <c r="L382" s="121">
        <v>3.8693035253654307E-2</v>
      </c>
      <c r="M382" s="121">
        <v>0.14339801230478</v>
      </c>
    </row>
    <row r="383" spans="2:13" ht="6" customHeight="1" x14ac:dyDescent="0.25"/>
    <row r="384" spans="2:13" x14ac:dyDescent="0.25">
      <c r="B384" s="49" t="s">
        <v>337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4"/>
      <c r="E385" s="124"/>
      <c r="G385" s="124"/>
      <c r="I385" s="124"/>
      <c r="K385" s="124"/>
    </row>
    <row r="391" spans="2:14" ht="48.75" customHeight="1" thickBot="1" x14ac:dyDescent="0.3">
      <c r="B391" s="247" t="s">
        <v>354</v>
      </c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1" t="s">
        <v>526</v>
      </c>
    </row>
    <row r="392" spans="2:14" ht="10.5" customHeight="1" thickBot="1" x14ac:dyDescent="0.3">
      <c r="B392" s="109"/>
      <c r="C392" s="110"/>
      <c r="D392" s="109"/>
      <c r="E392" s="109"/>
      <c r="F392" s="109"/>
      <c r="G392" s="109"/>
      <c r="H392" s="109"/>
      <c r="I392" s="109"/>
      <c r="J392" s="109"/>
      <c r="K392" s="4"/>
      <c r="L392" s="4"/>
      <c r="N392" s="1" t="s">
        <v>202</v>
      </c>
    </row>
    <row r="393" spans="2:14" ht="22.5" thickTop="1" thickBot="1" x14ac:dyDescent="0.3">
      <c r="B393" s="125" t="s">
        <v>211</v>
      </c>
      <c r="C393" s="257" t="s">
        <v>211</v>
      </c>
      <c r="D393" s="258"/>
      <c r="E393" s="258"/>
      <c r="F393" s="258"/>
      <c r="G393" s="258"/>
      <c r="H393" s="258"/>
      <c r="I393" s="258"/>
      <c r="J393" s="258"/>
      <c r="K393" s="258"/>
      <c r="L393" s="258"/>
      <c r="M393" s="259"/>
    </row>
    <row r="394" spans="2:14" ht="22.5" thickTop="1" thickBot="1" x14ac:dyDescent="0.3">
      <c r="B394" s="13"/>
      <c r="C394" s="260">
        <v>2019</v>
      </c>
      <c r="D394" s="261"/>
      <c r="E394" s="262">
        <v>2020</v>
      </c>
      <c r="F394" s="261"/>
      <c r="G394" s="262">
        <v>2021</v>
      </c>
      <c r="H394" s="261"/>
      <c r="I394" s="262">
        <v>2022</v>
      </c>
      <c r="J394" s="261"/>
      <c r="K394" s="262">
        <v>2023</v>
      </c>
      <c r="L394" s="263"/>
      <c r="M394" s="264"/>
    </row>
    <row r="395" spans="2:14" ht="16.5" thickTop="1" thickBot="1" x14ac:dyDescent="0.3">
      <c r="B395" s="16"/>
      <c r="C395" s="112" t="s">
        <v>125</v>
      </c>
      <c r="D395" s="113" t="s">
        <v>509</v>
      </c>
      <c r="E395" s="114" t="s">
        <v>125</v>
      </c>
      <c r="F395" s="113" t="s">
        <v>499</v>
      </c>
      <c r="G395" s="114" t="s">
        <v>125</v>
      </c>
      <c r="H395" s="113" t="s">
        <v>500</v>
      </c>
      <c r="I395" s="114" t="s">
        <v>125</v>
      </c>
      <c r="J395" s="113" t="s">
        <v>126</v>
      </c>
      <c r="K395" s="114" t="s">
        <v>125</v>
      </c>
      <c r="L395" s="113" t="s">
        <v>511</v>
      </c>
      <c r="M395" s="113" t="s">
        <v>502</v>
      </c>
    </row>
    <row r="396" spans="2:14" x14ac:dyDescent="0.25">
      <c r="B396" s="116" t="s">
        <v>129</v>
      </c>
      <c r="C396" s="117">
        <v>2037</v>
      </c>
      <c r="D396" s="118">
        <v>3.4010152284263961E-2</v>
      </c>
      <c r="E396" s="117">
        <v>2164</v>
      </c>
      <c r="F396" s="118">
        <v>6.2346588119783997E-2</v>
      </c>
      <c r="G396" s="117">
        <v>9</v>
      </c>
      <c r="H396" s="118">
        <v>0.99584103512014799</v>
      </c>
      <c r="I396" s="117">
        <v>1009</v>
      </c>
      <c r="J396" s="118">
        <v>111.11111111111111</v>
      </c>
      <c r="K396" s="117">
        <v>1740</v>
      </c>
      <c r="L396" s="118">
        <v>0.72447968285431119</v>
      </c>
      <c r="M396" s="118">
        <v>-0.14580265095729017</v>
      </c>
    </row>
    <row r="397" spans="2:14" x14ac:dyDescent="0.25">
      <c r="B397" s="116" t="s">
        <v>131</v>
      </c>
      <c r="C397" s="117">
        <v>1939</v>
      </c>
      <c r="D397" s="118">
        <v>0.185978169605374</v>
      </c>
      <c r="E397" s="117">
        <v>1874</v>
      </c>
      <c r="F397" s="118">
        <v>3.3522434244455897E-2</v>
      </c>
      <c r="G397" s="117">
        <v>4</v>
      </c>
      <c r="H397" s="118">
        <v>0.99786552828175001</v>
      </c>
      <c r="I397" s="117">
        <v>1197</v>
      </c>
      <c r="J397" s="118">
        <v>298.25</v>
      </c>
      <c r="K397" s="117">
        <v>1434</v>
      </c>
      <c r="L397" s="118">
        <v>0.19799498746867172</v>
      </c>
      <c r="M397" s="118">
        <v>-0.99989788809310542</v>
      </c>
    </row>
    <row r="398" spans="2:14" x14ac:dyDescent="0.25">
      <c r="B398" s="116" t="s">
        <v>133</v>
      </c>
      <c r="C398" s="117">
        <v>1870</v>
      </c>
      <c r="D398" s="118">
        <v>0.334992887624467</v>
      </c>
      <c r="E398" s="117">
        <v>534</v>
      </c>
      <c r="F398" s="118">
        <v>0.71443850267379705</v>
      </c>
      <c r="G398" s="117">
        <v>9</v>
      </c>
      <c r="H398" s="118">
        <v>0.98314606741572996</v>
      </c>
      <c r="I398" s="117">
        <v>940</v>
      </c>
      <c r="J398" s="118">
        <v>103.44444444444444</v>
      </c>
      <c r="K398" s="117"/>
      <c r="L398" s="118"/>
      <c r="M398" s="118"/>
    </row>
    <row r="399" spans="2:14" x14ac:dyDescent="0.25">
      <c r="B399" s="116" t="s">
        <v>135</v>
      </c>
      <c r="C399" s="117">
        <v>808</v>
      </c>
      <c r="D399" s="118">
        <v>0.3032258064516129</v>
      </c>
      <c r="E399" s="117">
        <v>0</v>
      </c>
      <c r="F399" s="118">
        <v>1</v>
      </c>
      <c r="G399" s="117">
        <v>15</v>
      </c>
      <c r="H399" s="118"/>
      <c r="I399" s="117">
        <v>678</v>
      </c>
      <c r="J399" s="118">
        <v>44.2</v>
      </c>
      <c r="K399" s="117"/>
      <c r="L399" s="118"/>
      <c r="M399" s="118"/>
    </row>
    <row r="400" spans="2:14" x14ac:dyDescent="0.25">
      <c r="B400" s="116" t="s">
        <v>137</v>
      </c>
      <c r="C400" s="117">
        <v>122</v>
      </c>
      <c r="D400" s="118">
        <v>0.50617283950617287</v>
      </c>
      <c r="E400" s="117">
        <v>0</v>
      </c>
      <c r="F400" s="118">
        <v>1</v>
      </c>
      <c r="G400" s="117">
        <v>5</v>
      </c>
      <c r="H400" s="118"/>
      <c r="I400" s="117">
        <v>43</v>
      </c>
      <c r="J400" s="118">
        <v>7.6</v>
      </c>
      <c r="K400" s="117"/>
      <c r="L400" s="118"/>
      <c r="M400" s="118"/>
    </row>
    <row r="401" spans="2:13" x14ac:dyDescent="0.25">
      <c r="B401" s="116" t="s">
        <v>139</v>
      </c>
      <c r="C401" s="117">
        <v>85</v>
      </c>
      <c r="D401" s="118">
        <v>1.16279069767442E-2</v>
      </c>
      <c r="E401" s="117">
        <v>0</v>
      </c>
      <c r="F401" s="118">
        <v>1</v>
      </c>
      <c r="G401" s="117">
        <v>42</v>
      </c>
      <c r="H401" s="118"/>
      <c r="I401" s="117">
        <v>84</v>
      </c>
      <c r="J401" s="118">
        <v>1</v>
      </c>
      <c r="K401" s="117"/>
      <c r="L401" s="118"/>
      <c r="M401" s="118"/>
    </row>
    <row r="402" spans="2:13" x14ac:dyDescent="0.25">
      <c r="B402" s="116" t="s">
        <v>141</v>
      </c>
      <c r="C402" s="117">
        <v>118</v>
      </c>
      <c r="D402" s="118">
        <v>0.297619047619048</v>
      </c>
      <c r="E402" s="117">
        <v>11</v>
      </c>
      <c r="F402" s="118">
        <v>0.90677966101694896</v>
      </c>
      <c r="G402" s="117">
        <v>42</v>
      </c>
      <c r="H402" s="118">
        <v>2.8181818181818183</v>
      </c>
      <c r="I402" s="117">
        <v>95</v>
      </c>
      <c r="J402" s="118">
        <v>1.2619047619047619</v>
      </c>
      <c r="K402" s="117"/>
      <c r="L402" s="118"/>
      <c r="M402" s="118"/>
    </row>
    <row r="403" spans="2:13" x14ac:dyDescent="0.25">
      <c r="B403" s="116" t="s">
        <v>143</v>
      </c>
      <c r="C403" s="117">
        <v>46</v>
      </c>
      <c r="D403" s="118">
        <v>0.25806451612903197</v>
      </c>
      <c r="E403" s="117">
        <v>4</v>
      </c>
      <c r="F403" s="118">
        <v>0.91304347826086996</v>
      </c>
      <c r="G403" s="117">
        <v>40</v>
      </c>
      <c r="H403" s="118">
        <v>9</v>
      </c>
      <c r="I403" s="117">
        <v>37</v>
      </c>
      <c r="J403" s="118">
        <v>7.4999999999999997E-2</v>
      </c>
      <c r="K403" s="117"/>
      <c r="L403" s="118"/>
      <c r="M403" s="118"/>
    </row>
    <row r="404" spans="2:13" x14ac:dyDescent="0.25">
      <c r="B404" s="116" t="s">
        <v>145</v>
      </c>
      <c r="C404" s="117">
        <v>345</v>
      </c>
      <c r="D404" s="118">
        <v>1.3469387755102042</v>
      </c>
      <c r="E404" s="117">
        <v>7</v>
      </c>
      <c r="F404" s="118">
        <v>0.97971014492753605</v>
      </c>
      <c r="G404" s="117">
        <v>41</v>
      </c>
      <c r="H404" s="118">
        <v>4.8571428571428568</v>
      </c>
      <c r="I404" s="117">
        <v>131</v>
      </c>
      <c r="J404" s="118">
        <v>2.1951219512195124</v>
      </c>
      <c r="K404" s="117"/>
      <c r="L404" s="118"/>
      <c r="M404" s="118"/>
    </row>
    <row r="405" spans="2:13" x14ac:dyDescent="0.25">
      <c r="B405" s="116" t="s">
        <v>147</v>
      </c>
      <c r="C405" s="117">
        <v>1106</v>
      </c>
      <c r="D405" s="118">
        <v>9.9348534201954497E-2</v>
      </c>
      <c r="E405" s="117">
        <v>12</v>
      </c>
      <c r="F405" s="118">
        <v>0.98915009041591295</v>
      </c>
      <c r="G405" s="117">
        <v>439</v>
      </c>
      <c r="H405" s="118">
        <v>35.583333333333336</v>
      </c>
      <c r="I405" s="117">
        <v>1211</v>
      </c>
      <c r="J405" s="118">
        <v>1.7585421412300684</v>
      </c>
      <c r="K405" s="117"/>
      <c r="L405" s="118"/>
      <c r="M405" s="118"/>
    </row>
    <row r="406" spans="2:13" x14ac:dyDescent="0.25">
      <c r="B406" s="116" t="s">
        <v>149</v>
      </c>
      <c r="C406" s="117">
        <v>2595</v>
      </c>
      <c r="D406" s="118">
        <v>3.4598214285714302E-2</v>
      </c>
      <c r="E406" s="117">
        <v>3</v>
      </c>
      <c r="F406" s="118">
        <v>0.99884393063583798</v>
      </c>
      <c r="G406" s="117">
        <v>751</v>
      </c>
      <c r="H406" s="118">
        <v>249.33333333333334</v>
      </c>
      <c r="I406" s="117">
        <v>1782</v>
      </c>
      <c r="J406" s="118">
        <v>1.3728362183754994</v>
      </c>
      <c r="K406" s="117"/>
      <c r="L406" s="118"/>
      <c r="M406" s="118"/>
    </row>
    <row r="407" spans="2:13" x14ac:dyDescent="0.25">
      <c r="B407" s="116" t="s">
        <v>151</v>
      </c>
      <c r="C407" s="117">
        <v>1796</v>
      </c>
      <c r="D407" s="118">
        <v>3.6951501154734334E-2</v>
      </c>
      <c r="E407" s="117">
        <v>6</v>
      </c>
      <c r="F407" s="118">
        <v>0.99665924276169304</v>
      </c>
      <c r="G407" s="117">
        <v>763</v>
      </c>
      <c r="H407" s="118">
        <v>126.16666666666667</v>
      </c>
      <c r="I407" s="117">
        <v>1459</v>
      </c>
      <c r="J407" s="118">
        <v>0.91218872870249013</v>
      </c>
      <c r="K407" s="117"/>
      <c r="L407" s="118"/>
      <c r="M407" s="118"/>
    </row>
    <row r="408" spans="2:13" ht="15.75" x14ac:dyDescent="0.25">
      <c r="B408" s="119" t="s">
        <v>111</v>
      </c>
      <c r="C408" s="120">
        <v>12867</v>
      </c>
      <c r="D408" s="121">
        <v>7.9350314825415005E-2</v>
      </c>
      <c r="E408" s="120">
        <v>4615</v>
      </c>
      <c r="F408" s="121">
        <v>0.64133053547835495</v>
      </c>
      <c r="G408" s="120">
        <v>2160</v>
      </c>
      <c r="H408" s="121">
        <v>0.53196099674972896</v>
      </c>
      <c r="I408" s="120">
        <v>8666</v>
      </c>
      <c r="J408" s="121">
        <v>3.0120370370370368</v>
      </c>
      <c r="K408" s="120">
        <v>3174</v>
      </c>
      <c r="L408" s="121">
        <v>0.43880326382592938</v>
      </c>
      <c r="M408" s="121">
        <v>-0.20171026156941652</v>
      </c>
    </row>
    <row r="409" spans="2:13" ht="6" customHeight="1" x14ac:dyDescent="0.25"/>
    <row r="410" spans="2:13" x14ac:dyDescent="0.25">
      <c r="B410" s="49" t="s">
        <v>337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4"/>
      <c r="E411" s="124"/>
      <c r="G411" s="124"/>
      <c r="I411" s="124"/>
      <c r="K411" s="124"/>
    </row>
    <row r="417" spans="2:14" ht="48.75" customHeight="1" thickBot="1" x14ac:dyDescent="0.3">
      <c r="B417" s="247" t="s">
        <v>355</v>
      </c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1" t="s">
        <v>526</v>
      </c>
    </row>
    <row r="418" spans="2:14" ht="10.5" customHeight="1" thickBot="1" x14ac:dyDescent="0.3">
      <c r="B418" s="109"/>
      <c r="C418" s="110"/>
      <c r="D418" s="109"/>
      <c r="E418" s="109"/>
      <c r="F418" s="109"/>
      <c r="G418" s="109"/>
      <c r="H418" s="109"/>
      <c r="I418" s="109"/>
      <c r="J418" s="109"/>
      <c r="K418" s="4"/>
      <c r="L418" s="4"/>
      <c r="N418" s="1" t="s">
        <v>202</v>
      </c>
    </row>
    <row r="419" spans="2:14" ht="22.5" thickTop="1" thickBot="1" x14ac:dyDescent="0.3">
      <c r="B419" s="125" t="s">
        <v>213</v>
      </c>
      <c r="C419" s="257" t="s">
        <v>213</v>
      </c>
      <c r="D419" s="258"/>
      <c r="E419" s="258"/>
      <c r="F419" s="258"/>
      <c r="G419" s="258"/>
      <c r="H419" s="258"/>
      <c r="I419" s="258"/>
      <c r="J419" s="258"/>
      <c r="K419" s="258"/>
      <c r="L419" s="258"/>
      <c r="M419" s="259"/>
    </row>
    <row r="420" spans="2:14" ht="22.5" thickTop="1" thickBot="1" x14ac:dyDescent="0.3">
      <c r="B420" s="13"/>
      <c r="C420" s="260">
        <v>2019</v>
      </c>
      <c r="D420" s="261"/>
      <c r="E420" s="262">
        <v>2020</v>
      </c>
      <c r="F420" s="261"/>
      <c r="G420" s="262">
        <v>2021</v>
      </c>
      <c r="H420" s="261"/>
      <c r="I420" s="262">
        <v>2022</v>
      </c>
      <c r="J420" s="261"/>
      <c r="K420" s="262">
        <v>2023</v>
      </c>
      <c r="L420" s="263"/>
      <c r="M420" s="264"/>
    </row>
    <row r="421" spans="2:14" ht="16.5" thickTop="1" thickBot="1" x14ac:dyDescent="0.3">
      <c r="B421" s="16"/>
      <c r="C421" s="112" t="s">
        <v>125</v>
      </c>
      <c r="D421" s="113" t="s">
        <v>509</v>
      </c>
      <c r="E421" s="114" t="s">
        <v>125</v>
      </c>
      <c r="F421" s="113" t="s">
        <v>499</v>
      </c>
      <c r="G421" s="114" t="s">
        <v>125</v>
      </c>
      <c r="H421" s="113" t="s">
        <v>500</v>
      </c>
      <c r="I421" s="114" t="s">
        <v>125</v>
      </c>
      <c r="J421" s="113" t="s">
        <v>126</v>
      </c>
      <c r="K421" s="114" t="s">
        <v>125</v>
      </c>
      <c r="L421" s="113" t="s">
        <v>511</v>
      </c>
      <c r="M421" s="113" t="s">
        <v>502</v>
      </c>
    </row>
    <row r="422" spans="2:14" x14ac:dyDescent="0.25">
      <c r="B422" s="116" t="s">
        <v>129</v>
      </c>
      <c r="C422" s="117">
        <v>4890</v>
      </c>
      <c r="D422" s="118">
        <v>0.21934865900383099</v>
      </c>
      <c r="E422" s="117">
        <v>4261</v>
      </c>
      <c r="F422" s="118">
        <v>0.12862985685071601</v>
      </c>
      <c r="G422" s="117">
        <v>20</v>
      </c>
      <c r="H422" s="118">
        <v>0.99530626613470996</v>
      </c>
      <c r="I422" s="117">
        <v>1612</v>
      </c>
      <c r="J422" s="118">
        <v>79.599999999999994</v>
      </c>
      <c r="K422" s="117">
        <v>3271</v>
      </c>
      <c r="L422" s="118">
        <v>1.0291563275434243</v>
      </c>
      <c r="M422" s="118">
        <v>-0.33108384458077711</v>
      </c>
    </row>
    <row r="423" spans="2:14" x14ac:dyDescent="0.25">
      <c r="B423" s="116" t="s">
        <v>131</v>
      </c>
      <c r="C423" s="117">
        <v>4504</v>
      </c>
      <c r="D423" s="118">
        <v>0.162513945704723</v>
      </c>
      <c r="E423" s="117">
        <v>4224</v>
      </c>
      <c r="F423" s="118">
        <v>6.2166962699822401E-2</v>
      </c>
      <c r="G423" s="117">
        <v>9</v>
      </c>
      <c r="H423" s="118">
        <v>0.99786931818181801</v>
      </c>
      <c r="I423" s="117">
        <v>2599</v>
      </c>
      <c r="J423" s="118">
        <v>287.77777777777777</v>
      </c>
      <c r="K423" s="117">
        <v>2813</v>
      </c>
      <c r="L423" s="118">
        <v>8.2339361292804947E-2</v>
      </c>
      <c r="M423" s="118">
        <v>-0.99998171861427776</v>
      </c>
    </row>
    <row r="424" spans="2:14" x14ac:dyDescent="0.25">
      <c r="B424" s="116" t="s">
        <v>133</v>
      </c>
      <c r="C424" s="117">
        <v>5354</v>
      </c>
      <c r="D424" s="118">
        <v>0.21976100262314199</v>
      </c>
      <c r="E424" s="117">
        <v>1285</v>
      </c>
      <c r="F424" s="118">
        <v>0.75999252895031799</v>
      </c>
      <c r="G424" s="117">
        <v>20</v>
      </c>
      <c r="H424" s="118">
        <v>0.98443579766537004</v>
      </c>
      <c r="I424" s="117">
        <v>1995</v>
      </c>
      <c r="J424" s="118">
        <v>98.75</v>
      </c>
      <c r="K424" s="117"/>
      <c r="L424" s="118"/>
      <c r="M424" s="118"/>
    </row>
    <row r="425" spans="2:14" x14ac:dyDescent="0.25">
      <c r="B425" s="116" t="s">
        <v>135</v>
      </c>
      <c r="C425" s="117">
        <v>2388</v>
      </c>
      <c r="D425" s="118">
        <v>5.7616416732438801E-2</v>
      </c>
      <c r="E425" s="117">
        <v>0</v>
      </c>
      <c r="F425" s="118">
        <v>1</v>
      </c>
      <c r="G425" s="117">
        <v>41</v>
      </c>
      <c r="H425" s="118"/>
      <c r="I425" s="117">
        <v>1049</v>
      </c>
      <c r="J425" s="118">
        <v>24.585365853658537</v>
      </c>
      <c r="K425" s="117"/>
      <c r="L425" s="118"/>
      <c r="M425" s="118"/>
    </row>
    <row r="426" spans="2:14" x14ac:dyDescent="0.25">
      <c r="B426" s="116" t="s">
        <v>137</v>
      </c>
      <c r="C426" s="117">
        <v>74</v>
      </c>
      <c r="D426" s="118">
        <v>0.75496688741721896</v>
      </c>
      <c r="E426" s="117">
        <v>0</v>
      </c>
      <c r="F426" s="118">
        <v>1</v>
      </c>
      <c r="G426" s="117">
        <v>19</v>
      </c>
      <c r="H426" s="118"/>
      <c r="I426" s="117">
        <v>90</v>
      </c>
      <c r="J426" s="118">
        <v>3.7368421052631575</v>
      </c>
      <c r="K426" s="117"/>
      <c r="L426" s="118"/>
      <c r="M426" s="118"/>
    </row>
    <row r="427" spans="2:14" x14ac:dyDescent="0.25">
      <c r="B427" s="116" t="s">
        <v>139</v>
      </c>
      <c r="C427" s="117">
        <v>64</v>
      </c>
      <c r="D427" s="118">
        <v>5.8823529411764698E-2</v>
      </c>
      <c r="E427" s="117">
        <v>0</v>
      </c>
      <c r="F427" s="118">
        <v>1</v>
      </c>
      <c r="G427" s="117">
        <v>28</v>
      </c>
      <c r="H427" s="118"/>
      <c r="I427" s="117">
        <v>138</v>
      </c>
      <c r="J427" s="118">
        <v>3.9285714285714288</v>
      </c>
      <c r="K427" s="117"/>
      <c r="L427" s="118"/>
      <c r="M427" s="118"/>
    </row>
    <row r="428" spans="2:14" x14ac:dyDescent="0.25">
      <c r="B428" s="116" t="s">
        <v>141</v>
      </c>
      <c r="C428" s="117">
        <v>71</v>
      </c>
      <c r="D428" s="118">
        <v>5.9701492537313383E-2</v>
      </c>
      <c r="E428" s="117">
        <v>12</v>
      </c>
      <c r="F428" s="118">
        <v>0.83098591549295797</v>
      </c>
      <c r="G428" s="117">
        <v>45</v>
      </c>
      <c r="H428" s="118">
        <v>2.75</v>
      </c>
      <c r="I428" s="117">
        <v>84</v>
      </c>
      <c r="J428" s="118">
        <v>0.8666666666666667</v>
      </c>
      <c r="K428" s="117"/>
      <c r="L428" s="118"/>
      <c r="M428" s="118"/>
    </row>
    <row r="429" spans="2:14" x14ac:dyDescent="0.25">
      <c r="B429" s="116" t="s">
        <v>143</v>
      </c>
      <c r="C429" s="117">
        <v>48</v>
      </c>
      <c r="D429" s="118">
        <v>0.11111111111111099</v>
      </c>
      <c r="E429" s="117">
        <v>10</v>
      </c>
      <c r="F429" s="118">
        <v>0.79166666666666696</v>
      </c>
      <c r="G429" s="117">
        <v>26</v>
      </c>
      <c r="H429" s="118">
        <v>1.6</v>
      </c>
      <c r="I429" s="117">
        <v>103</v>
      </c>
      <c r="J429" s="118">
        <v>2.9615384615384617</v>
      </c>
      <c r="K429" s="117"/>
      <c r="L429" s="118"/>
      <c r="M429" s="118"/>
    </row>
    <row r="430" spans="2:14" x14ac:dyDescent="0.25">
      <c r="B430" s="116" t="s">
        <v>145</v>
      </c>
      <c r="C430" s="117">
        <v>60</v>
      </c>
      <c r="D430" s="118">
        <v>0.53846153846153855</v>
      </c>
      <c r="E430" s="117">
        <v>6</v>
      </c>
      <c r="F430" s="118">
        <v>0.9</v>
      </c>
      <c r="G430" s="117">
        <v>35</v>
      </c>
      <c r="H430" s="118">
        <v>4.833333333333333</v>
      </c>
      <c r="I430" s="117">
        <v>94</v>
      </c>
      <c r="J430" s="118">
        <v>1.6857142857142855</v>
      </c>
      <c r="K430" s="117"/>
      <c r="L430" s="118"/>
      <c r="M430" s="118"/>
    </row>
    <row r="431" spans="2:14" x14ac:dyDescent="0.25">
      <c r="B431" s="116" t="s">
        <v>147</v>
      </c>
      <c r="C431" s="117">
        <v>1472</v>
      </c>
      <c r="D431" s="118">
        <v>0.35523434077967603</v>
      </c>
      <c r="E431" s="117">
        <v>35</v>
      </c>
      <c r="F431" s="118">
        <v>0.97622282608695699</v>
      </c>
      <c r="G431" s="117">
        <v>754</v>
      </c>
      <c r="H431" s="118">
        <v>20.542857142857144</v>
      </c>
      <c r="I431" s="117">
        <v>1510</v>
      </c>
      <c r="J431" s="118">
        <v>1.0026525198938994</v>
      </c>
      <c r="K431" s="117"/>
      <c r="L431" s="118"/>
      <c r="M431" s="118"/>
    </row>
    <row r="432" spans="2:14" x14ac:dyDescent="0.25">
      <c r="B432" s="116" t="s">
        <v>149</v>
      </c>
      <c r="C432" s="117">
        <v>3518</v>
      </c>
      <c r="D432" s="118">
        <v>0.463146650389135</v>
      </c>
      <c r="E432" s="117">
        <v>23</v>
      </c>
      <c r="F432" s="118">
        <v>0.99346219442865302</v>
      </c>
      <c r="G432" s="117">
        <v>1300</v>
      </c>
      <c r="H432" s="118">
        <v>55.521739130434781</v>
      </c>
      <c r="I432" s="117">
        <v>2933</v>
      </c>
      <c r="J432" s="118">
        <v>1.256153846153846</v>
      </c>
      <c r="K432" s="117"/>
      <c r="L432" s="118"/>
      <c r="M432" s="118"/>
    </row>
    <row r="433" spans="2:14" x14ac:dyDescent="0.25">
      <c r="B433" s="116" t="s">
        <v>151</v>
      </c>
      <c r="C433" s="117">
        <v>4172</v>
      </c>
      <c r="D433" s="118">
        <v>0.24338048603554599</v>
      </c>
      <c r="E433" s="117">
        <v>42</v>
      </c>
      <c r="F433" s="118">
        <v>0.98993288590604001</v>
      </c>
      <c r="G433" s="117">
        <v>1495</v>
      </c>
      <c r="H433" s="118">
        <v>34.595238095238095</v>
      </c>
      <c r="I433" s="117">
        <v>3269</v>
      </c>
      <c r="J433" s="118">
        <v>1.1866220735785955</v>
      </c>
      <c r="K433" s="117"/>
      <c r="L433" s="118"/>
      <c r="M433" s="118"/>
    </row>
    <row r="434" spans="2:14" ht="15.75" x14ac:dyDescent="0.25">
      <c r="B434" s="119" t="s">
        <v>111</v>
      </c>
      <c r="C434" s="120">
        <v>26615</v>
      </c>
      <c r="D434" s="121">
        <v>0.25900662620413201</v>
      </c>
      <c r="E434" s="120">
        <v>9898</v>
      </c>
      <c r="F434" s="121">
        <v>0.62810445237647905</v>
      </c>
      <c r="G434" s="120">
        <v>3792</v>
      </c>
      <c r="H434" s="121">
        <v>0.61689230147504504</v>
      </c>
      <c r="I434" s="120">
        <v>15476</v>
      </c>
      <c r="J434" s="121">
        <v>3.0812236286919834</v>
      </c>
      <c r="K434" s="120">
        <v>6084</v>
      </c>
      <c r="L434" s="121">
        <v>0.44478746141059133</v>
      </c>
      <c r="M434" s="121">
        <v>-0.35235256546731952</v>
      </c>
    </row>
    <row r="435" spans="2:14" ht="6" customHeight="1" x14ac:dyDescent="0.25"/>
    <row r="436" spans="2:14" x14ac:dyDescent="0.25">
      <c r="B436" s="49" t="s">
        <v>337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4"/>
      <c r="E437" s="124"/>
      <c r="G437" s="124"/>
      <c r="I437" s="124"/>
      <c r="K437" s="124"/>
    </row>
    <row r="443" spans="2:14" ht="48.75" customHeight="1" thickBot="1" x14ac:dyDescent="0.3">
      <c r="B443" s="247" t="s">
        <v>356</v>
      </c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1" t="s">
        <v>526</v>
      </c>
    </row>
    <row r="444" spans="2:14" ht="10.5" customHeight="1" thickBot="1" x14ac:dyDescent="0.3">
      <c r="B444" s="109"/>
      <c r="C444" s="110"/>
      <c r="D444" s="109"/>
      <c r="E444" s="109"/>
      <c r="F444" s="109"/>
      <c r="G444" s="109"/>
      <c r="H444" s="109"/>
      <c r="I444" s="109"/>
      <c r="J444" s="109"/>
      <c r="K444" s="4"/>
      <c r="L444" s="4"/>
      <c r="N444" s="1" t="s">
        <v>202</v>
      </c>
    </row>
    <row r="445" spans="2:14" ht="22.5" thickTop="1" thickBot="1" x14ac:dyDescent="0.3">
      <c r="B445" s="125" t="s">
        <v>215</v>
      </c>
      <c r="C445" s="257" t="s">
        <v>215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9"/>
    </row>
    <row r="446" spans="2:14" ht="22.5" thickTop="1" thickBot="1" x14ac:dyDescent="0.3">
      <c r="B446" s="13"/>
      <c r="C446" s="260">
        <v>2019</v>
      </c>
      <c r="D446" s="261"/>
      <c r="E446" s="262">
        <v>2020</v>
      </c>
      <c r="F446" s="261"/>
      <c r="G446" s="262">
        <v>2021</v>
      </c>
      <c r="H446" s="261"/>
      <c r="I446" s="262">
        <v>2022</v>
      </c>
      <c r="J446" s="261"/>
      <c r="K446" s="262">
        <v>2023</v>
      </c>
      <c r="L446" s="263"/>
      <c r="M446" s="264"/>
    </row>
    <row r="447" spans="2:14" ht="16.5" thickTop="1" thickBot="1" x14ac:dyDescent="0.3">
      <c r="B447" s="16"/>
      <c r="C447" s="112" t="s">
        <v>125</v>
      </c>
      <c r="D447" s="113" t="s">
        <v>509</v>
      </c>
      <c r="E447" s="114" t="s">
        <v>125</v>
      </c>
      <c r="F447" s="113" t="s">
        <v>499</v>
      </c>
      <c r="G447" s="114" t="s">
        <v>125</v>
      </c>
      <c r="H447" s="113" t="s">
        <v>500</v>
      </c>
      <c r="I447" s="114" t="s">
        <v>125</v>
      </c>
      <c r="J447" s="113" t="s">
        <v>126</v>
      </c>
      <c r="K447" s="114" t="s">
        <v>125</v>
      </c>
      <c r="L447" s="113" t="s">
        <v>511</v>
      </c>
      <c r="M447" s="113" t="s">
        <v>502</v>
      </c>
    </row>
    <row r="448" spans="2:14" x14ac:dyDescent="0.25">
      <c r="B448" s="116" t="s">
        <v>129</v>
      </c>
      <c r="C448" s="117">
        <v>182</v>
      </c>
      <c r="D448" s="118">
        <v>0.16894977168949801</v>
      </c>
      <c r="E448" s="117">
        <v>156</v>
      </c>
      <c r="F448" s="118">
        <v>0.14285714285714299</v>
      </c>
      <c r="G448" s="117">
        <v>39</v>
      </c>
      <c r="H448" s="118">
        <v>0.75</v>
      </c>
      <c r="I448" s="117">
        <v>214</v>
      </c>
      <c r="J448" s="118">
        <v>4.4871794871794872</v>
      </c>
      <c r="K448" s="117">
        <v>248</v>
      </c>
      <c r="L448" s="118">
        <v>0.1588785046728971</v>
      </c>
      <c r="M448" s="118">
        <v>0.36263736263736268</v>
      </c>
    </row>
    <row r="449" spans="2:13" x14ac:dyDescent="0.25">
      <c r="B449" s="116" t="s">
        <v>131</v>
      </c>
      <c r="C449" s="117">
        <v>147</v>
      </c>
      <c r="D449" s="118">
        <v>0.22222222222222199</v>
      </c>
      <c r="E449" s="117">
        <v>243</v>
      </c>
      <c r="F449" s="118">
        <v>0.65306122448979598</v>
      </c>
      <c r="G449" s="117">
        <v>22</v>
      </c>
      <c r="H449" s="118">
        <v>0.90946502057613199</v>
      </c>
      <c r="I449" s="117">
        <v>389</v>
      </c>
      <c r="J449" s="118">
        <v>16.681818181818183</v>
      </c>
      <c r="K449" s="117">
        <v>264</v>
      </c>
      <c r="L449" s="118">
        <v>-0.32133676092544983</v>
      </c>
      <c r="M449" s="118">
        <v>-1.002185964360037</v>
      </c>
    </row>
    <row r="450" spans="2:13" x14ac:dyDescent="0.25">
      <c r="B450" s="116" t="s">
        <v>133</v>
      </c>
      <c r="C450" s="117">
        <v>213</v>
      </c>
      <c r="D450" s="118">
        <v>4.9107142857142898E-2</v>
      </c>
      <c r="E450" s="117">
        <v>44</v>
      </c>
      <c r="F450" s="118">
        <v>0.79342723004694804</v>
      </c>
      <c r="G450" s="117">
        <v>37</v>
      </c>
      <c r="H450" s="118">
        <v>0.15909090909090901</v>
      </c>
      <c r="I450" s="117">
        <v>330</v>
      </c>
      <c r="J450" s="118">
        <v>7.9189189189189193</v>
      </c>
      <c r="K450" s="117"/>
      <c r="L450" s="118"/>
      <c r="M450" s="118"/>
    </row>
    <row r="451" spans="2:13" x14ac:dyDescent="0.25">
      <c r="B451" s="116" t="s">
        <v>135</v>
      </c>
      <c r="C451" s="117">
        <v>398</v>
      </c>
      <c r="D451" s="118">
        <v>0.63786008230452684</v>
      </c>
      <c r="E451" s="117">
        <v>0</v>
      </c>
      <c r="F451" s="118">
        <v>1</v>
      </c>
      <c r="G451" s="117">
        <v>71</v>
      </c>
      <c r="H451" s="118"/>
      <c r="I451" s="117">
        <v>447</v>
      </c>
      <c r="J451" s="118">
        <v>5.295774647887324</v>
      </c>
      <c r="K451" s="117"/>
      <c r="L451" s="118"/>
      <c r="M451" s="118"/>
    </row>
    <row r="452" spans="2:13" x14ac:dyDescent="0.25">
      <c r="B452" s="116" t="s">
        <v>137</v>
      </c>
      <c r="C452" s="117">
        <v>382</v>
      </c>
      <c r="D452" s="118">
        <v>0.62553191489361692</v>
      </c>
      <c r="E452" s="117">
        <v>0</v>
      </c>
      <c r="F452" s="118">
        <v>1</v>
      </c>
      <c r="G452" s="117">
        <v>110</v>
      </c>
      <c r="H452" s="118"/>
      <c r="I452" s="117">
        <v>371</v>
      </c>
      <c r="J452" s="118">
        <v>2.3727272727272726</v>
      </c>
      <c r="K452" s="117"/>
      <c r="L452" s="118"/>
      <c r="M452" s="118"/>
    </row>
    <row r="453" spans="2:13" x14ac:dyDescent="0.25">
      <c r="B453" s="116" t="s">
        <v>139</v>
      </c>
      <c r="C453" s="117">
        <v>762</v>
      </c>
      <c r="D453" s="118">
        <v>0.27840909090909099</v>
      </c>
      <c r="E453" s="117">
        <v>0</v>
      </c>
      <c r="F453" s="118">
        <v>1</v>
      </c>
      <c r="G453" s="117">
        <v>124</v>
      </c>
      <c r="H453" s="118"/>
      <c r="I453" s="117">
        <v>408</v>
      </c>
      <c r="J453" s="118">
        <v>2.2903225806451615</v>
      </c>
      <c r="K453" s="117"/>
      <c r="L453" s="118"/>
      <c r="M453" s="118"/>
    </row>
    <row r="454" spans="2:13" x14ac:dyDescent="0.25">
      <c r="B454" s="116" t="s">
        <v>141</v>
      </c>
      <c r="C454" s="117">
        <v>697</v>
      </c>
      <c r="D454" s="118">
        <v>0.43790322580645202</v>
      </c>
      <c r="E454" s="117">
        <v>61</v>
      </c>
      <c r="F454" s="118">
        <v>0.912482065997131</v>
      </c>
      <c r="G454" s="117">
        <v>221</v>
      </c>
      <c r="H454" s="118">
        <v>2.622950819672131</v>
      </c>
      <c r="I454" s="117">
        <v>515</v>
      </c>
      <c r="J454" s="118">
        <v>1.3303167420814481</v>
      </c>
      <c r="K454" s="117"/>
      <c r="L454" s="118"/>
      <c r="M454" s="118"/>
    </row>
    <row r="455" spans="2:13" x14ac:dyDescent="0.25">
      <c r="B455" s="116" t="s">
        <v>143</v>
      </c>
      <c r="C455" s="117">
        <v>1127</v>
      </c>
      <c r="D455" s="118">
        <v>0.33313609467455602</v>
      </c>
      <c r="E455" s="117">
        <v>130</v>
      </c>
      <c r="F455" s="118">
        <v>0.88464951197870501</v>
      </c>
      <c r="G455" s="117">
        <v>318</v>
      </c>
      <c r="H455" s="118">
        <v>1.4461538461538463</v>
      </c>
      <c r="I455" s="117">
        <v>931</v>
      </c>
      <c r="J455" s="118">
        <v>1.9276729559748427</v>
      </c>
      <c r="K455" s="117"/>
      <c r="L455" s="118"/>
      <c r="M455" s="118"/>
    </row>
    <row r="456" spans="2:13" x14ac:dyDescent="0.25">
      <c r="B456" s="116" t="s">
        <v>145</v>
      </c>
      <c r="C456" s="117">
        <v>513</v>
      </c>
      <c r="D456" s="118">
        <v>5.3388090349075989E-2</v>
      </c>
      <c r="E456" s="117">
        <v>115</v>
      </c>
      <c r="F456" s="118">
        <v>0.77582846003898598</v>
      </c>
      <c r="G456" s="117">
        <v>265</v>
      </c>
      <c r="H456" s="118">
        <v>1.3043478260869565</v>
      </c>
      <c r="I456" s="117">
        <v>476</v>
      </c>
      <c r="J456" s="118">
        <v>0.79622641509433967</v>
      </c>
      <c r="K456" s="117"/>
      <c r="L456" s="118"/>
      <c r="M456" s="118"/>
    </row>
    <row r="457" spans="2:13" x14ac:dyDescent="0.25">
      <c r="B457" s="116" t="s">
        <v>147</v>
      </c>
      <c r="C457" s="117">
        <v>220</v>
      </c>
      <c r="D457" s="118">
        <v>0.33333333333333326</v>
      </c>
      <c r="E457" s="117">
        <v>150</v>
      </c>
      <c r="F457" s="118">
        <v>0.31818181818181801</v>
      </c>
      <c r="G457" s="117">
        <v>254</v>
      </c>
      <c r="H457" s="118">
        <v>0.69333333333333336</v>
      </c>
      <c r="I457" s="117">
        <v>358</v>
      </c>
      <c r="J457" s="118">
        <v>0.40944881889763773</v>
      </c>
      <c r="K457" s="117"/>
      <c r="L457" s="118"/>
      <c r="M457" s="118"/>
    </row>
    <row r="458" spans="2:13" x14ac:dyDescent="0.25">
      <c r="B458" s="116" t="s">
        <v>149</v>
      </c>
      <c r="C458" s="117">
        <v>227</v>
      </c>
      <c r="D458" s="118">
        <v>0.35928143712574845</v>
      </c>
      <c r="E458" s="117">
        <v>53</v>
      </c>
      <c r="F458" s="118">
        <v>0.766519823788546</v>
      </c>
      <c r="G458" s="117">
        <v>316</v>
      </c>
      <c r="H458" s="118">
        <v>4.9622641509433958</v>
      </c>
      <c r="I458" s="117">
        <v>351</v>
      </c>
      <c r="J458" s="118">
        <v>0.110759493670886</v>
      </c>
      <c r="K458" s="117"/>
      <c r="L458" s="118"/>
      <c r="M458" s="118"/>
    </row>
    <row r="459" spans="2:13" x14ac:dyDescent="0.25">
      <c r="B459" s="116" t="s">
        <v>151</v>
      </c>
      <c r="C459" s="117">
        <v>228</v>
      </c>
      <c r="D459" s="118">
        <v>0.33333333333333326</v>
      </c>
      <c r="E459" s="117">
        <v>54</v>
      </c>
      <c r="F459" s="118">
        <v>0.76315789473684204</v>
      </c>
      <c r="G459" s="117">
        <v>262</v>
      </c>
      <c r="H459" s="118">
        <v>3.8518518518518521</v>
      </c>
      <c r="I459" s="117">
        <v>334</v>
      </c>
      <c r="J459" s="118">
        <v>0.27480916030534353</v>
      </c>
      <c r="K459" s="117"/>
      <c r="L459" s="118"/>
      <c r="M459" s="118"/>
    </row>
    <row r="460" spans="2:13" ht="15.75" x14ac:dyDescent="0.25">
      <c r="B460" s="119" t="s">
        <v>111</v>
      </c>
      <c r="C460" s="120">
        <v>5096</v>
      </c>
      <c r="D460" s="121">
        <v>0.162668419323036</v>
      </c>
      <c r="E460" s="120">
        <v>1006</v>
      </c>
      <c r="F460" s="121">
        <v>0.80259026687598101</v>
      </c>
      <c r="G460" s="120">
        <v>2039</v>
      </c>
      <c r="H460" s="121">
        <v>1.0268389662027833</v>
      </c>
      <c r="I460" s="120">
        <v>5124</v>
      </c>
      <c r="J460" s="121">
        <v>1.5129965669445808</v>
      </c>
      <c r="K460" s="120">
        <v>512</v>
      </c>
      <c r="L460" s="121">
        <v>-0.15091210613598671</v>
      </c>
      <c r="M460" s="121">
        <v>0.55623100303951367</v>
      </c>
    </row>
    <row r="461" spans="2:13" ht="6" customHeight="1" x14ac:dyDescent="0.25"/>
    <row r="462" spans="2:13" x14ac:dyDescent="0.25">
      <c r="B462" s="49" t="s">
        <v>337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4"/>
      <c r="E463" s="124"/>
      <c r="G463" s="124"/>
      <c r="I463" s="124"/>
      <c r="K463" s="124"/>
    </row>
    <row r="466" spans="2:14" ht="48.75" customHeight="1" thickBot="1" x14ac:dyDescent="0.3">
      <c r="B466" s="247" t="s">
        <v>357</v>
      </c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M466" s="247"/>
      <c r="N466" s="1" t="s">
        <v>526</v>
      </c>
    </row>
    <row r="467" spans="2:14" ht="10.5" customHeight="1" thickBot="1" x14ac:dyDescent="0.3">
      <c r="B467" s="109"/>
      <c r="C467" s="110"/>
      <c r="D467" s="109"/>
      <c r="E467" s="109"/>
      <c r="F467" s="109"/>
      <c r="G467" s="109"/>
      <c r="H467" s="109"/>
      <c r="I467" s="109"/>
      <c r="J467" s="109"/>
      <c r="K467" s="4"/>
      <c r="L467" s="4"/>
      <c r="N467" s="1" t="s">
        <v>202</v>
      </c>
    </row>
    <row r="468" spans="2:14" ht="22.5" thickTop="1" thickBot="1" x14ac:dyDescent="0.3">
      <c r="B468" s="125" t="s">
        <v>217</v>
      </c>
      <c r="C468" s="257" t="s">
        <v>217</v>
      </c>
      <c r="D468" s="258"/>
      <c r="E468" s="258"/>
      <c r="F468" s="258"/>
      <c r="G468" s="258"/>
      <c r="H468" s="258"/>
      <c r="I468" s="258"/>
      <c r="J468" s="258"/>
      <c r="K468" s="258"/>
      <c r="L468" s="258"/>
      <c r="M468" s="259"/>
    </row>
    <row r="469" spans="2:14" ht="22.5" thickTop="1" thickBot="1" x14ac:dyDescent="0.3">
      <c r="B469" s="13"/>
      <c r="C469" s="260">
        <v>2019</v>
      </c>
      <c r="D469" s="261"/>
      <c r="E469" s="262">
        <v>2020</v>
      </c>
      <c r="F469" s="261"/>
      <c r="G469" s="262">
        <v>2021</v>
      </c>
      <c r="H469" s="261"/>
      <c r="I469" s="262">
        <v>2022</v>
      </c>
      <c r="J469" s="261"/>
      <c r="K469" s="262">
        <v>2023</v>
      </c>
      <c r="L469" s="263"/>
      <c r="M469" s="264"/>
    </row>
    <row r="470" spans="2:14" ht="16.5" thickTop="1" thickBot="1" x14ac:dyDescent="0.3">
      <c r="B470" s="16"/>
      <c r="C470" s="112" t="s">
        <v>125</v>
      </c>
      <c r="D470" s="113" t="s">
        <v>509</v>
      </c>
      <c r="E470" s="114" t="s">
        <v>125</v>
      </c>
      <c r="F470" s="113" t="s">
        <v>499</v>
      </c>
      <c r="G470" s="114" t="s">
        <v>125</v>
      </c>
      <c r="H470" s="113" t="s">
        <v>500</v>
      </c>
      <c r="I470" s="114" t="s">
        <v>125</v>
      </c>
      <c r="J470" s="113" t="s">
        <v>126</v>
      </c>
      <c r="K470" s="114" t="s">
        <v>125</v>
      </c>
      <c r="L470" s="113" t="s">
        <v>511</v>
      </c>
      <c r="M470" s="113" t="s">
        <v>502</v>
      </c>
    </row>
    <row r="471" spans="2:14" x14ac:dyDescent="0.25">
      <c r="B471" s="116" t="s">
        <v>129</v>
      </c>
      <c r="C471" s="117">
        <v>3490</v>
      </c>
      <c r="D471" s="118">
        <v>0.10673150755055</v>
      </c>
      <c r="E471" s="117">
        <v>2773</v>
      </c>
      <c r="F471" s="118">
        <v>0.20544412607449899</v>
      </c>
      <c r="G471" s="117">
        <v>472</v>
      </c>
      <c r="H471" s="118">
        <v>0.82978723404255295</v>
      </c>
      <c r="I471" s="117">
        <v>2596</v>
      </c>
      <c r="J471" s="118">
        <v>4.5</v>
      </c>
      <c r="K471" s="117">
        <v>2628</v>
      </c>
      <c r="L471" s="118">
        <v>1.2326656394453073E-2</v>
      </c>
      <c r="M471" s="118">
        <v>-0.24699140401146136</v>
      </c>
    </row>
    <row r="472" spans="2:14" x14ac:dyDescent="0.25">
      <c r="B472" s="116" t="s">
        <v>131</v>
      </c>
      <c r="C472" s="117">
        <v>3192</v>
      </c>
      <c r="D472" s="118">
        <v>9.8814229249011801E-2</v>
      </c>
      <c r="E472" s="117">
        <v>2785</v>
      </c>
      <c r="F472" s="118">
        <v>0.12750626566416001</v>
      </c>
      <c r="G472" s="117">
        <v>51</v>
      </c>
      <c r="H472" s="118">
        <v>0.98168761220825895</v>
      </c>
      <c r="I472" s="117">
        <v>2707</v>
      </c>
      <c r="J472" s="118">
        <v>52.078431372549019</v>
      </c>
      <c r="K472" s="117">
        <v>3110</v>
      </c>
      <c r="L472" s="118">
        <v>0.14887329146656825</v>
      </c>
      <c r="M472" s="118">
        <v>-0.99995336049766081</v>
      </c>
    </row>
    <row r="473" spans="2:14" x14ac:dyDescent="0.25">
      <c r="B473" s="116" t="s">
        <v>133</v>
      </c>
      <c r="C473" s="117">
        <v>2942</v>
      </c>
      <c r="D473" s="118">
        <v>0.22251585623678699</v>
      </c>
      <c r="E473" s="117">
        <v>634</v>
      </c>
      <c r="F473" s="118">
        <v>0.78450033990482704</v>
      </c>
      <c r="G473" s="117">
        <v>83</v>
      </c>
      <c r="H473" s="118">
        <v>0.86908517350157699</v>
      </c>
      <c r="I473" s="117">
        <v>2162</v>
      </c>
      <c r="J473" s="118">
        <v>25.048192771084338</v>
      </c>
      <c r="K473" s="117"/>
      <c r="L473" s="118"/>
      <c r="M473" s="118"/>
    </row>
    <row r="474" spans="2:14" x14ac:dyDescent="0.25">
      <c r="B474" s="116" t="s">
        <v>135</v>
      </c>
      <c r="C474" s="117">
        <v>2807</v>
      </c>
      <c r="D474" s="118">
        <v>0.15857314148681101</v>
      </c>
      <c r="E474" s="117">
        <v>0</v>
      </c>
      <c r="F474" s="118">
        <v>1</v>
      </c>
      <c r="G474" s="117">
        <v>59</v>
      </c>
      <c r="H474" s="118"/>
      <c r="I474" s="117">
        <v>2438</v>
      </c>
      <c r="J474" s="118">
        <v>40.322033898305087</v>
      </c>
      <c r="K474" s="117"/>
      <c r="L474" s="118"/>
      <c r="M474" s="118"/>
    </row>
    <row r="475" spans="2:14" x14ac:dyDescent="0.25">
      <c r="B475" s="116" t="s">
        <v>137</v>
      </c>
      <c r="C475" s="117">
        <v>3448</v>
      </c>
      <c r="D475" s="118">
        <v>1.4293882218410501E-2</v>
      </c>
      <c r="E475" s="117">
        <v>0</v>
      </c>
      <c r="F475" s="118">
        <v>1</v>
      </c>
      <c r="G475" s="117">
        <v>123</v>
      </c>
      <c r="H475" s="118"/>
      <c r="I475" s="117">
        <v>2156</v>
      </c>
      <c r="J475" s="118">
        <v>16.528455284552845</v>
      </c>
      <c r="K475" s="117"/>
      <c r="L475" s="118"/>
      <c r="M475" s="118"/>
    </row>
    <row r="476" spans="2:14" x14ac:dyDescent="0.25">
      <c r="B476" s="116" t="s">
        <v>139</v>
      </c>
      <c r="C476" s="117">
        <v>3427</v>
      </c>
      <c r="D476" s="118">
        <v>0.26945214240034099</v>
      </c>
      <c r="E476" s="117">
        <v>0</v>
      </c>
      <c r="F476" s="118">
        <v>1</v>
      </c>
      <c r="G476" s="117">
        <v>478</v>
      </c>
      <c r="H476" s="118"/>
      <c r="I476" s="117">
        <v>2462</v>
      </c>
      <c r="J476" s="118">
        <v>4.1506276150627617</v>
      </c>
      <c r="K476" s="117"/>
      <c r="L476" s="118"/>
      <c r="M476" s="118"/>
    </row>
    <row r="477" spans="2:14" x14ac:dyDescent="0.25">
      <c r="B477" s="116" t="s">
        <v>141</v>
      </c>
      <c r="C477" s="117">
        <v>2920</v>
      </c>
      <c r="D477" s="118">
        <v>0.34145241317095198</v>
      </c>
      <c r="E477" s="117">
        <v>703</v>
      </c>
      <c r="F477" s="118">
        <v>0.75924657534246598</v>
      </c>
      <c r="G477" s="117">
        <v>1432</v>
      </c>
      <c r="H477" s="118">
        <v>1.0369843527738265</v>
      </c>
      <c r="I477" s="117">
        <v>2969</v>
      </c>
      <c r="J477" s="118">
        <v>1.0733240223463687</v>
      </c>
      <c r="K477" s="117"/>
      <c r="L477" s="118"/>
      <c r="M477" s="118"/>
    </row>
    <row r="478" spans="2:14" x14ac:dyDescent="0.25">
      <c r="B478" s="116" t="s">
        <v>143</v>
      </c>
      <c r="C478" s="117">
        <v>3216</v>
      </c>
      <c r="D478" s="118">
        <v>0.29704918032786898</v>
      </c>
      <c r="E478" s="117">
        <v>1534</v>
      </c>
      <c r="F478" s="118">
        <v>0.52300995024875596</v>
      </c>
      <c r="G478" s="117">
        <v>1433</v>
      </c>
      <c r="H478" s="118">
        <v>6.5840938722294698E-2</v>
      </c>
      <c r="I478" s="117">
        <v>2570</v>
      </c>
      <c r="J478" s="118">
        <v>0.79344033496161903</v>
      </c>
      <c r="K478" s="117"/>
      <c r="L478" s="118"/>
      <c r="M478" s="118"/>
    </row>
    <row r="479" spans="2:14" x14ac:dyDescent="0.25">
      <c r="B479" s="116" t="s">
        <v>145</v>
      </c>
      <c r="C479" s="117">
        <v>2303</v>
      </c>
      <c r="D479" s="118">
        <v>0.34592445328031801</v>
      </c>
      <c r="E479" s="117">
        <v>152</v>
      </c>
      <c r="F479" s="118">
        <v>0.93399913156752101</v>
      </c>
      <c r="G479" s="117">
        <v>1223</v>
      </c>
      <c r="H479" s="118">
        <v>7.0460526315789469</v>
      </c>
      <c r="I479" s="117">
        <v>2132</v>
      </c>
      <c r="J479" s="118">
        <v>0.74325429272281274</v>
      </c>
      <c r="K479" s="117"/>
      <c r="L479" s="118"/>
      <c r="M479" s="118"/>
    </row>
    <row r="480" spans="2:14" x14ac:dyDescent="0.25">
      <c r="B480" s="116" t="s">
        <v>147</v>
      </c>
      <c r="C480" s="117">
        <v>2389</v>
      </c>
      <c r="D480" s="118">
        <v>0.12522885389967001</v>
      </c>
      <c r="E480" s="117">
        <v>310</v>
      </c>
      <c r="F480" s="118">
        <v>0.87023859355378796</v>
      </c>
      <c r="G480" s="117">
        <v>1827</v>
      </c>
      <c r="H480" s="118">
        <v>4.8935483870967742</v>
      </c>
      <c r="I480" s="117">
        <v>2351</v>
      </c>
      <c r="J480" s="118">
        <v>0.28680897646414882</v>
      </c>
      <c r="K480" s="117"/>
      <c r="L480" s="118"/>
      <c r="M480" s="118"/>
    </row>
    <row r="481" spans="2:14" x14ac:dyDescent="0.25">
      <c r="B481" s="116" t="s">
        <v>149</v>
      </c>
      <c r="C481" s="117">
        <v>2575</v>
      </c>
      <c r="D481" s="118">
        <v>0.11568457538994803</v>
      </c>
      <c r="E481" s="117">
        <v>122</v>
      </c>
      <c r="F481" s="118">
        <v>0.95262135922330105</v>
      </c>
      <c r="G481" s="117">
        <v>1926</v>
      </c>
      <c r="H481" s="118">
        <v>14.78688524590164</v>
      </c>
      <c r="I481" s="117">
        <v>2025</v>
      </c>
      <c r="J481" s="118">
        <v>5.1401869158878455E-2</v>
      </c>
      <c r="K481" s="117"/>
      <c r="L481" s="118"/>
      <c r="M481" s="118"/>
    </row>
    <row r="482" spans="2:14" x14ac:dyDescent="0.25">
      <c r="B482" s="116" t="s">
        <v>151</v>
      </c>
      <c r="C482" s="117">
        <v>2740</v>
      </c>
      <c r="D482" s="118">
        <v>0.10193379219927901</v>
      </c>
      <c r="E482" s="117">
        <v>265</v>
      </c>
      <c r="F482" s="118">
        <v>0.90328467153284697</v>
      </c>
      <c r="G482" s="117">
        <v>2127</v>
      </c>
      <c r="H482" s="118">
        <v>7.0264150943396224</v>
      </c>
      <c r="I482" s="117">
        <v>3042</v>
      </c>
      <c r="J482" s="118">
        <v>0.43018335684062059</v>
      </c>
      <c r="K482" s="117"/>
      <c r="L482" s="118"/>
      <c r="M482" s="118"/>
    </row>
    <row r="483" spans="2:14" ht="15.75" x14ac:dyDescent="0.25">
      <c r="B483" s="119" t="s">
        <v>111</v>
      </c>
      <c r="C483" s="120">
        <v>35449</v>
      </c>
      <c r="D483" s="121">
        <v>0.18278851030476301</v>
      </c>
      <c r="E483" s="120">
        <v>9278</v>
      </c>
      <c r="F483" s="121">
        <v>0.73827188355101703</v>
      </c>
      <c r="G483" s="120">
        <v>11234</v>
      </c>
      <c r="H483" s="121">
        <v>0.21082129769346847</v>
      </c>
      <c r="I483" s="120">
        <v>29610</v>
      </c>
      <c r="J483" s="121">
        <v>1.6357486202599252</v>
      </c>
      <c r="K483" s="120">
        <v>5738</v>
      </c>
      <c r="L483" s="121">
        <v>8.2029040165943812E-2</v>
      </c>
      <c r="M483" s="121">
        <v>-0.14127506734510631</v>
      </c>
    </row>
    <row r="484" spans="2:14" ht="6" customHeight="1" x14ac:dyDescent="0.25"/>
    <row r="485" spans="2:14" x14ac:dyDescent="0.25">
      <c r="B485" s="49" t="s">
        <v>337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4"/>
      <c r="E486" s="124"/>
      <c r="G486" s="124"/>
      <c r="I486" s="124"/>
      <c r="K486" s="124"/>
    </row>
    <row r="493" spans="2:14" ht="48.75" customHeight="1" thickBot="1" x14ac:dyDescent="0.3">
      <c r="B493" s="247" t="s">
        <v>358</v>
      </c>
      <c r="C493" s="247"/>
      <c r="D493" s="247"/>
      <c r="E493" s="247"/>
      <c r="F493" s="247"/>
      <c r="G493" s="247"/>
      <c r="H493" s="247"/>
      <c r="I493" s="247"/>
      <c r="J493" s="247"/>
      <c r="K493" s="247"/>
      <c r="L493" s="247"/>
      <c r="M493" s="247"/>
      <c r="N493" s="1" t="s">
        <v>526</v>
      </c>
    </row>
    <row r="494" spans="2:14" ht="10.5" customHeight="1" thickBot="1" x14ac:dyDescent="0.3">
      <c r="B494" s="109"/>
      <c r="C494" s="110"/>
      <c r="D494" s="109"/>
      <c r="E494" s="109"/>
      <c r="F494" s="109"/>
      <c r="G494" s="109"/>
      <c r="H494" s="109"/>
      <c r="I494" s="109"/>
      <c r="J494" s="109"/>
      <c r="K494" s="4"/>
      <c r="L494" s="4"/>
      <c r="N494" s="1" t="s">
        <v>202</v>
      </c>
    </row>
    <row r="495" spans="2:14" ht="22.5" thickTop="1" thickBot="1" x14ac:dyDescent="0.3">
      <c r="B495" s="125" t="s">
        <v>219</v>
      </c>
      <c r="C495" s="257" t="s">
        <v>219</v>
      </c>
      <c r="D495" s="258"/>
      <c r="E495" s="258"/>
      <c r="F495" s="258"/>
      <c r="G495" s="258"/>
      <c r="H495" s="258"/>
      <c r="I495" s="258"/>
      <c r="J495" s="258"/>
      <c r="K495" s="258"/>
      <c r="L495" s="258"/>
      <c r="M495" s="259"/>
    </row>
    <row r="496" spans="2:14" ht="22.5" thickTop="1" thickBot="1" x14ac:dyDescent="0.3">
      <c r="B496" s="13"/>
      <c r="C496" s="260">
        <v>2019</v>
      </c>
      <c r="D496" s="261"/>
      <c r="E496" s="262">
        <v>2020</v>
      </c>
      <c r="F496" s="261"/>
      <c r="G496" s="262">
        <v>2021</v>
      </c>
      <c r="H496" s="261"/>
      <c r="I496" s="262">
        <v>2022</v>
      </c>
      <c r="J496" s="261"/>
      <c r="K496" s="262">
        <v>2023</v>
      </c>
      <c r="L496" s="263"/>
      <c r="M496" s="264"/>
    </row>
    <row r="497" spans="2:13" ht="16.5" thickTop="1" thickBot="1" x14ac:dyDescent="0.3">
      <c r="B497" s="16"/>
      <c r="C497" s="112" t="s">
        <v>125</v>
      </c>
      <c r="D497" s="113" t="s">
        <v>509</v>
      </c>
      <c r="E497" s="114" t="s">
        <v>125</v>
      </c>
      <c r="F497" s="113" t="s">
        <v>499</v>
      </c>
      <c r="G497" s="114" t="s">
        <v>125</v>
      </c>
      <c r="H497" s="113" t="s">
        <v>500</v>
      </c>
      <c r="I497" s="114" t="s">
        <v>125</v>
      </c>
      <c r="J497" s="113" t="s">
        <v>126</v>
      </c>
      <c r="K497" s="114" t="s">
        <v>125</v>
      </c>
      <c r="L497" s="113" t="s">
        <v>511</v>
      </c>
      <c r="M497" s="113" t="s">
        <v>502</v>
      </c>
    </row>
    <row r="498" spans="2:13" x14ac:dyDescent="0.25">
      <c r="B498" s="116" t="s">
        <v>129</v>
      </c>
      <c r="C498" s="117">
        <v>17</v>
      </c>
      <c r="D498" s="118">
        <v>3.25</v>
      </c>
      <c r="E498" s="117">
        <v>7</v>
      </c>
      <c r="F498" s="118">
        <v>0.58823529411764697</v>
      </c>
      <c r="G498" s="117">
        <v>0</v>
      </c>
      <c r="H498" s="118">
        <v>1</v>
      </c>
      <c r="I498" s="117">
        <v>15</v>
      </c>
      <c r="J498" s="118"/>
      <c r="K498" s="117">
        <v>10</v>
      </c>
      <c r="L498" s="118">
        <v>-0.33333333333333337</v>
      </c>
      <c r="M498" s="118">
        <v>-0.41176470588235292</v>
      </c>
    </row>
    <row r="499" spans="2:13" x14ac:dyDescent="0.25">
      <c r="B499" s="116" t="s">
        <v>131</v>
      </c>
      <c r="C499" s="117">
        <v>9</v>
      </c>
      <c r="D499" s="118">
        <v>0.55000000000000004</v>
      </c>
      <c r="E499" s="117">
        <v>14</v>
      </c>
      <c r="F499" s="118">
        <v>0.55555555555555558</v>
      </c>
      <c r="G499" s="117">
        <v>0</v>
      </c>
      <c r="H499" s="118">
        <v>1</v>
      </c>
      <c r="I499" s="117">
        <v>27</v>
      </c>
      <c r="J499" s="118"/>
      <c r="K499" s="117">
        <v>26</v>
      </c>
      <c r="L499" s="118">
        <v>-3.703703703703709E-2</v>
      </c>
      <c r="M499" s="118">
        <v>-1.0041152263374487</v>
      </c>
    </row>
    <row r="500" spans="2:13" x14ac:dyDescent="0.25">
      <c r="B500" s="116" t="s">
        <v>133</v>
      </c>
      <c r="C500" s="117">
        <v>17</v>
      </c>
      <c r="D500" s="118">
        <v>0</v>
      </c>
      <c r="E500" s="117">
        <v>6</v>
      </c>
      <c r="F500" s="118">
        <v>0.64705882352941202</v>
      </c>
      <c r="G500" s="117">
        <v>0</v>
      </c>
      <c r="H500" s="118">
        <v>1</v>
      </c>
      <c r="I500" s="117">
        <v>14</v>
      </c>
      <c r="J500" s="118"/>
      <c r="K500" s="117"/>
      <c r="L500" s="118"/>
      <c r="M500" s="118"/>
    </row>
    <row r="501" spans="2:13" x14ac:dyDescent="0.25">
      <c r="B501" s="116" t="s">
        <v>135</v>
      </c>
      <c r="C501" s="117">
        <v>20</v>
      </c>
      <c r="D501" s="118">
        <v>0.33333333333333326</v>
      </c>
      <c r="E501" s="117">
        <v>0</v>
      </c>
      <c r="F501" s="118">
        <v>1</v>
      </c>
      <c r="G501" s="117">
        <v>0</v>
      </c>
      <c r="H501" s="118"/>
      <c r="I501" s="117">
        <v>10</v>
      </c>
      <c r="J501" s="118"/>
      <c r="K501" s="117"/>
      <c r="L501" s="118"/>
      <c r="M501" s="118"/>
    </row>
    <row r="502" spans="2:13" x14ac:dyDescent="0.25">
      <c r="B502" s="116" t="s">
        <v>137</v>
      </c>
      <c r="C502" s="117">
        <v>8</v>
      </c>
      <c r="D502" s="118">
        <v>0.38461538461538503</v>
      </c>
      <c r="E502" s="117">
        <v>0</v>
      </c>
      <c r="F502" s="118">
        <v>1</v>
      </c>
      <c r="G502" s="117">
        <v>3</v>
      </c>
      <c r="H502" s="118"/>
      <c r="I502" s="117">
        <v>2</v>
      </c>
      <c r="J502" s="118">
        <v>0.33333333333333298</v>
      </c>
      <c r="K502" s="117"/>
      <c r="L502" s="118"/>
      <c r="M502" s="118"/>
    </row>
    <row r="503" spans="2:13" x14ac:dyDescent="0.25">
      <c r="B503" s="116" t="s">
        <v>139</v>
      </c>
      <c r="C503" s="117">
        <v>30</v>
      </c>
      <c r="D503" s="118">
        <v>2.3333333333333335</v>
      </c>
      <c r="E503" s="117">
        <v>0</v>
      </c>
      <c r="F503" s="118">
        <v>1</v>
      </c>
      <c r="G503" s="117">
        <v>4</v>
      </c>
      <c r="H503" s="118"/>
      <c r="I503" s="117">
        <v>26</v>
      </c>
      <c r="J503" s="118">
        <v>5.5</v>
      </c>
      <c r="K503" s="117"/>
      <c r="L503" s="118"/>
      <c r="M503" s="118"/>
    </row>
    <row r="504" spans="2:13" x14ac:dyDescent="0.25">
      <c r="B504" s="116" t="s">
        <v>141</v>
      </c>
      <c r="C504" s="117">
        <v>9</v>
      </c>
      <c r="D504" s="118">
        <v>3.5</v>
      </c>
      <c r="E504" s="117">
        <v>0</v>
      </c>
      <c r="F504" s="118">
        <v>1</v>
      </c>
      <c r="G504" s="117">
        <v>10</v>
      </c>
      <c r="H504" s="118"/>
      <c r="I504" s="117">
        <v>10</v>
      </c>
      <c r="J504" s="118">
        <v>0</v>
      </c>
      <c r="K504" s="117"/>
      <c r="L504" s="118"/>
      <c r="M504" s="118"/>
    </row>
    <row r="505" spans="2:13" x14ac:dyDescent="0.25">
      <c r="B505" s="116" t="s">
        <v>143</v>
      </c>
      <c r="C505" s="117">
        <v>4</v>
      </c>
      <c r="D505" s="118">
        <v>0.6</v>
      </c>
      <c r="E505" s="117">
        <v>2</v>
      </c>
      <c r="F505" s="118">
        <v>0.5</v>
      </c>
      <c r="G505" s="117">
        <v>0</v>
      </c>
      <c r="H505" s="118">
        <v>1</v>
      </c>
      <c r="I505" s="117">
        <v>5</v>
      </c>
      <c r="J505" s="118"/>
      <c r="K505" s="117"/>
      <c r="L505" s="118"/>
      <c r="M505" s="118"/>
    </row>
    <row r="506" spans="2:13" x14ac:dyDescent="0.25">
      <c r="B506" s="116" t="s">
        <v>145</v>
      </c>
      <c r="C506" s="117">
        <v>2</v>
      </c>
      <c r="D506" s="118">
        <v>0.5</v>
      </c>
      <c r="E506" s="117">
        <v>0</v>
      </c>
      <c r="F506" s="118">
        <v>1</v>
      </c>
      <c r="G506" s="117">
        <v>4</v>
      </c>
      <c r="H506" s="118"/>
      <c r="I506" s="117">
        <v>5</v>
      </c>
      <c r="J506" s="118">
        <v>0.25</v>
      </c>
      <c r="K506" s="117"/>
      <c r="L506" s="118"/>
      <c r="M506" s="118"/>
    </row>
    <row r="507" spans="2:13" x14ac:dyDescent="0.25">
      <c r="B507" s="116" t="s">
        <v>147</v>
      </c>
      <c r="C507" s="117">
        <v>5</v>
      </c>
      <c r="D507" s="118">
        <v>0.25</v>
      </c>
      <c r="E507" s="117">
        <v>1</v>
      </c>
      <c r="F507" s="118">
        <v>0.8</v>
      </c>
      <c r="G507" s="117">
        <v>12</v>
      </c>
      <c r="H507" s="118">
        <v>11</v>
      </c>
      <c r="I507" s="117">
        <v>14</v>
      </c>
      <c r="J507" s="118">
        <v>0.16666666666666674</v>
      </c>
      <c r="K507" s="117"/>
      <c r="L507" s="118"/>
      <c r="M507" s="118"/>
    </row>
    <row r="508" spans="2:13" x14ac:dyDescent="0.25">
      <c r="B508" s="116" t="s">
        <v>149</v>
      </c>
      <c r="C508" s="117">
        <v>7</v>
      </c>
      <c r="D508" s="118">
        <v>0.22222222222222199</v>
      </c>
      <c r="E508" s="117">
        <v>2</v>
      </c>
      <c r="F508" s="118">
        <v>0.71428571428571397</v>
      </c>
      <c r="G508" s="117">
        <v>5</v>
      </c>
      <c r="H508" s="118">
        <v>1.5</v>
      </c>
      <c r="I508" s="117">
        <v>19</v>
      </c>
      <c r="J508" s="118">
        <v>2.8</v>
      </c>
      <c r="K508" s="117"/>
      <c r="L508" s="118"/>
      <c r="M508" s="118"/>
    </row>
    <row r="509" spans="2:13" x14ac:dyDescent="0.25">
      <c r="B509" s="116" t="s">
        <v>151</v>
      </c>
      <c r="C509" s="117">
        <v>17</v>
      </c>
      <c r="D509" s="118">
        <v>0.54545454545454541</v>
      </c>
      <c r="E509" s="117">
        <v>1</v>
      </c>
      <c r="F509" s="118">
        <v>0.94117647058823495</v>
      </c>
      <c r="G509" s="117">
        <v>15</v>
      </c>
      <c r="H509" s="118">
        <v>14</v>
      </c>
      <c r="I509" s="117">
        <v>42</v>
      </c>
      <c r="J509" s="118">
        <v>1.7999999999999998</v>
      </c>
      <c r="K509" s="117"/>
      <c r="L509" s="118"/>
      <c r="M509" s="118"/>
    </row>
    <row r="510" spans="2:13" ht="15.75" x14ac:dyDescent="0.25">
      <c r="B510" s="119" t="s">
        <v>111</v>
      </c>
      <c r="C510" s="120">
        <v>145</v>
      </c>
      <c r="D510" s="121">
        <v>0.22881355932203395</v>
      </c>
      <c r="E510" s="120">
        <v>33</v>
      </c>
      <c r="F510" s="121">
        <v>0.77241379310344804</v>
      </c>
      <c r="G510" s="120">
        <v>53</v>
      </c>
      <c r="H510" s="121">
        <v>0.60606060606060597</v>
      </c>
      <c r="I510" s="120">
        <v>189</v>
      </c>
      <c r="J510" s="121">
        <v>2.5660377358490565</v>
      </c>
      <c r="K510" s="120">
        <v>36</v>
      </c>
      <c r="L510" s="121">
        <v>-0.1428571428571429</v>
      </c>
      <c r="M510" s="121">
        <v>0.38461538461538458</v>
      </c>
    </row>
    <row r="511" spans="2:13" ht="6" customHeight="1" x14ac:dyDescent="0.25"/>
    <row r="512" spans="2:13" x14ac:dyDescent="0.25">
      <c r="B512" s="49" t="s">
        <v>337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4"/>
      <c r="E513" s="124"/>
      <c r="G513" s="124"/>
      <c r="I513" s="115">
        <v>68</v>
      </c>
      <c r="L513">
        <v>31.613111726685133</v>
      </c>
    </row>
    <row r="516" spans="2:14" ht="48.75" customHeight="1" thickBot="1" x14ac:dyDescent="0.3">
      <c r="B516" s="247" t="s">
        <v>359</v>
      </c>
      <c r="C516" s="247"/>
      <c r="D516" s="247"/>
      <c r="E516" s="247"/>
      <c r="F516" s="247"/>
      <c r="G516" s="247"/>
      <c r="H516" s="247"/>
      <c r="I516" s="247"/>
      <c r="J516" s="247"/>
      <c r="K516" s="247"/>
      <c r="L516" s="247"/>
      <c r="M516" s="247"/>
      <c r="N516" s="1" t="s">
        <v>526</v>
      </c>
    </row>
    <row r="517" spans="2:14" ht="10.5" customHeight="1" thickBot="1" x14ac:dyDescent="0.3">
      <c r="B517" s="109"/>
      <c r="C517" s="110"/>
      <c r="D517" s="109"/>
      <c r="E517" s="109"/>
      <c r="F517" s="109"/>
      <c r="G517" s="109"/>
      <c r="H517" s="109"/>
      <c r="I517" s="109"/>
      <c r="J517" s="109"/>
      <c r="K517" s="4"/>
      <c r="L517" s="4"/>
      <c r="N517" s="1" t="s">
        <v>202</v>
      </c>
    </row>
    <row r="518" spans="2:14" ht="22.5" thickTop="1" thickBot="1" x14ac:dyDescent="0.3">
      <c r="B518" s="125" t="s">
        <v>221</v>
      </c>
      <c r="C518" s="257" t="s">
        <v>221</v>
      </c>
      <c r="D518" s="258"/>
      <c r="E518" s="258"/>
      <c r="F518" s="258"/>
      <c r="G518" s="258"/>
      <c r="H518" s="258"/>
      <c r="I518" s="258"/>
      <c r="J518" s="258"/>
      <c r="K518" s="258"/>
      <c r="L518" s="258"/>
      <c r="M518" s="259"/>
    </row>
    <row r="519" spans="2:14" ht="22.5" thickTop="1" thickBot="1" x14ac:dyDescent="0.3">
      <c r="B519" s="13"/>
      <c r="C519" s="260">
        <v>2019</v>
      </c>
      <c r="D519" s="261"/>
      <c r="E519" s="262">
        <v>2020</v>
      </c>
      <c r="F519" s="261"/>
      <c r="G519" s="262">
        <v>2021</v>
      </c>
      <c r="H519" s="261"/>
      <c r="I519" s="262">
        <v>2022</v>
      </c>
      <c r="J519" s="261"/>
      <c r="K519" s="262">
        <v>2023</v>
      </c>
      <c r="L519" s="263"/>
      <c r="M519" s="264"/>
    </row>
    <row r="520" spans="2:14" ht="16.5" thickTop="1" thickBot="1" x14ac:dyDescent="0.3">
      <c r="B520" s="16"/>
      <c r="C520" s="112" t="s">
        <v>125</v>
      </c>
      <c r="D520" s="113" t="s">
        <v>509</v>
      </c>
      <c r="E520" s="114" t="s">
        <v>125</v>
      </c>
      <c r="F520" s="113" t="s">
        <v>499</v>
      </c>
      <c r="G520" s="114" t="s">
        <v>125</v>
      </c>
      <c r="H520" s="113" t="s">
        <v>500</v>
      </c>
      <c r="I520" s="114" t="s">
        <v>125</v>
      </c>
      <c r="J520" s="113" t="s">
        <v>126</v>
      </c>
      <c r="K520" s="114" t="s">
        <v>125</v>
      </c>
      <c r="L520" s="113" t="s">
        <v>511</v>
      </c>
      <c r="M520" s="113" t="s">
        <v>502</v>
      </c>
    </row>
    <row r="521" spans="2:14" x14ac:dyDescent="0.25">
      <c r="B521" s="116" t="s">
        <v>129</v>
      </c>
      <c r="C521" s="117">
        <v>115</v>
      </c>
      <c r="D521" s="118">
        <v>0.41975308641975317</v>
      </c>
      <c r="E521" s="117">
        <v>125</v>
      </c>
      <c r="F521" s="118">
        <v>8.6956521739130377E-2</v>
      </c>
      <c r="G521" s="117">
        <v>120</v>
      </c>
      <c r="H521" s="118">
        <v>0.04</v>
      </c>
      <c r="I521" s="117">
        <v>137</v>
      </c>
      <c r="J521" s="118">
        <v>0.14166666666666661</v>
      </c>
      <c r="K521" s="117">
        <v>286</v>
      </c>
      <c r="L521" s="118">
        <v>1.0875912408759123</v>
      </c>
      <c r="M521" s="118">
        <v>1.4869565217391303</v>
      </c>
    </row>
    <row r="522" spans="2:14" x14ac:dyDescent="0.25">
      <c r="B522" s="116" t="s">
        <v>131</v>
      </c>
      <c r="C522" s="117">
        <v>228</v>
      </c>
      <c r="D522" s="118">
        <v>0.2324324324324325</v>
      </c>
      <c r="E522" s="117">
        <v>281</v>
      </c>
      <c r="F522" s="118">
        <v>0.23245614035087714</v>
      </c>
      <c r="G522" s="117">
        <v>121</v>
      </c>
      <c r="H522" s="118">
        <v>0.56939501779359403</v>
      </c>
      <c r="I522" s="117">
        <v>405</v>
      </c>
      <c r="J522" s="118">
        <v>2.3471074380165291</v>
      </c>
      <c r="K522" s="117">
        <v>324</v>
      </c>
      <c r="L522" s="118">
        <v>-0.19999999999999996</v>
      </c>
      <c r="M522" s="118">
        <v>-1.000877192982456</v>
      </c>
    </row>
    <row r="523" spans="2:14" x14ac:dyDescent="0.25">
      <c r="B523" s="116" t="s">
        <v>133</v>
      </c>
      <c r="C523" s="117">
        <v>186</v>
      </c>
      <c r="D523" s="118">
        <v>0.14814814814814814</v>
      </c>
      <c r="E523" s="117">
        <v>43</v>
      </c>
      <c r="F523" s="118">
        <v>0.76881720430107503</v>
      </c>
      <c r="G523" s="117">
        <v>134</v>
      </c>
      <c r="H523" s="118">
        <v>2.1162790697674421</v>
      </c>
      <c r="I523" s="117">
        <v>264</v>
      </c>
      <c r="J523" s="118">
        <v>0.9701492537313432</v>
      </c>
      <c r="K523" s="117"/>
      <c r="L523" s="118"/>
      <c r="M523" s="118"/>
    </row>
    <row r="524" spans="2:14" x14ac:dyDescent="0.25">
      <c r="B524" s="116" t="s">
        <v>135</v>
      </c>
      <c r="C524" s="117">
        <v>211</v>
      </c>
      <c r="D524" s="118">
        <v>0.113445378151261</v>
      </c>
      <c r="E524" s="117">
        <v>0</v>
      </c>
      <c r="F524" s="118">
        <v>1</v>
      </c>
      <c r="G524" s="117">
        <v>479</v>
      </c>
      <c r="H524" s="118"/>
      <c r="I524" s="117">
        <v>395</v>
      </c>
      <c r="J524" s="118">
        <v>0.17536534446764099</v>
      </c>
      <c r="K524" s="117"/>
      <c r="L524" s="118"/>
      <c r="M524" s="118"/>
    </row>
    <row r="525" spans="2:14" x14ac:dyDescent="0.25">
      <c r="B525" s="116" t="s">
        <v>137</v>
      </c>
      <c r="C525" s="117">
        <v>156</v>
      </c>
      <c r="D525" s="118">
        <v>0.39285714285714279</v>
      </c>
      <c r="E525" s="117">
        <v>0</v>
      </c>
      <c r="F525" s="118">
        <v>1</v>
      </c>
      <c r="G525" s="117">
        <v>329</v>
      </c>
      <c r="H525" s="118"/>
      <c r="I525" s="117">
        <v>245</v>
      </c>
      <c r="J525" s="118">
        <v>0.25531914893617003</v>
      </c>
      <c r="K525" s="117"/>
      <c r="L525" s="118"/>
      <c r="M525" s="118"/>
    </row>
    <row r="526" spans="2:14" x14ac:dyDescent="0.25">
      <c r="B526" s="116" t="s">
        <v>139</v>
      </c>
      <c r="C526" s="117">
        <v>104</v>
      </c>
      <c r="D526" s="118">
        <v>5.4545454545454598E-2</v>
      </c>
      <c r="E526" s="117">
        <v>0</v>
      </c>
      <c r="F526" s="118">
        <v>1</v>
      </c>
      <c r="G526" s="117">
        <v>183</v>
      </c>
      <c r="H526" s="118"/>
      <c r="I526" s="117">
        <v>113</v>
      </c>
      <c r="J526" s="118">
        <v>0.38251366120218599</v>
      </c>
      <c r="K526" s="117"/>
      <c r="L526" s="118"/>
      <c r="M526" s="118"/>
    </row>
    <row r="527" spans="2:14" x14ac:dyDescent="0.25">
      <c r="B527" s="116" t="s">
        <v>141</v>
      </c>
      <c r="C527" s="117">
        <v>240</v>
      </c>
      <c r="D527" s="118">
        <v>0.84615384615384626</v>
      </c>
      <c r="E527" s="117">
        <v>76</v>
      </c>
      <c r="F527" s="118">
        <v>0.68333333333333302</v>
      </c>
      <c r="G527" s="117">
        <v>230</v>
      </c>
      <c r="H527" s="118">
        <v>2.0263157894736841</v>
      </c>
      <c r="I527" s="117">
        <v>241</v>
      </c>
      <c r="J527" s="118">
        <v>4.7826086956521685E-2</v>
      </c>
      <c r="K527" s="117"/>
      <c r="L527" s="118"/>
      <c r="M527" s="118"/>
    </row>
    <row r="528" spans="2:14" x14ac:dyDescent="0.25">
      <c r="B528" s="116" t="s">
        <v>143</v>
      </c>
      <c r="C528" s="117">
        <v>261</v>
      </c>
      <c r="D528" s="118">
        <v>0.21385542168674701</v>
      </c>
      <c r="E528" s="117">
        <v>179</v>
      </c>
      <c r="F528" s="118">
        <v>0.31417624521072801</v>
      </c>
      <c r="G528" s="117">
        <v>320</v>
      </c>
      <c r="H528" s="118">
        <v>0.7877094972067038</v>
      </c>
      <c r="I528" s="117">
        <v>373</v>
      </c>
      <c r="J528" s="118">
        <v>0.16562499999999991</v>
      </c>
      <c r="K528" s="117"/>
      <c r="L528" s="118"/>
      <c r="M528" s="118"/>
    </row>
    <row r="529" spans="2:14" x14ac:dyDescent="0.25">
      <c r="B529" s="116" t="s">
        <v>145</v>
      </c>
      <c r="C529" s="117">
        <v>214</v>
      </c>
      <c r="D529" s="118">
        <v>0.37179487179487181</v>
      </c>
      <c r="E529" s="117">
        <v>118</v>
      </c>
      <c r="F529" s="118">
        <v>0.44859813084112199</v>
      </c>
      <c r="G529" s="117">
        <v>208</v>
      </c>
      <c r="H529" s="118">
        <v>0.76271186440677963</v>
      </c>
      <c r="I529" s="117">
        <v>309</v>
      </c>
      <c r="J529" s="118">
        <v>0.48557692307692313</v>
      </c>
      <c r="K529" s="117"/>
      <c r="L529" s="118"/>
      <c r="M529" s="118"/>
    </row>
    <row r="530" spans="2:14" x14ac:dyDescent="0.25">
      <c r="B530" s="116" t="s">
        <v>147</v>
      </c>
      <c r="C530" s="117">
        <v>207</v>
      </c>
      <c r="D530" s="118">
        <v>0.11891891891891881</v>
      </c>
      <c r="E530" s="117">
        <v>143</v>
      </c>
      <c r="F530" s="118">
        <v>0.30917874396135298</v>
      </c>
      <c r="G530" s="117">
        <v>299</v>
      </c>
      <c r="H530" s="118">
        <v>1.0909090909090908</v>
      </c>
      <c r="I530" s="117">
        <v>280</v>
      </c>
      <c r="J530" s="118">
        <v>6.3545150501672198E-2</v>
      </c>
      <c r="K530" s="117"/>
      <c r="L530" s="118"/>
      <c r="M530" s="118"/>
    </row>
    <row r="531" spans="2:14" x14ac:dyDescent="0.25">
      <c r="B531" s="116" t="s">
        <v>149</v>
      </c>
      <c r="C531" s="117">
        <v>142</v>
      </c>
      <c r="D531" s="118">
        <v>0.56043956043956045</v>
      </c>
      <c r="E531" s="117">
        <v>143</v>
      </c>
      <c r="F531" s="118">
        <v>7.0422535211267512E-3</v>
      </c>
      <c r="G531" s="117">
        <v>240</v>
      </c>
      <c r="H531" s="118">
        <v>0.67832167832167833</v>
      </c>
      <c r="I531" s="117">
        <v>239</v>
      </c>
      <c r="J531" s="118">
        <v>4.1666666666666501E-3</v>
      </c>
      <c r="K531" s="117"/>
      <c r="L531" s="118"/>
      <c r="M531" s="118"/>
    </row>
    <row r="532" spans="2:14" x14ac:dyDescent="0.25">
      <c r="B532" s="116" t="s">
        <v>151</v>
      </c>
      <c r="C532" s="117">
        <v>226</v>
      </c>
      <c r="D532" s="118">
        <v>0.765625</v>
      </c>
      <c r="E532" s="117">
        <v>163</v>
      </c>
      <c r="F532" s="118">
        <v>0.27876106194690298</v>
      </c>
      <c r="G532" s="117">
        <v>354</v>
      </c>
      <c r="H532" s="118">
        <v>1.1717791411042944</v>
      </c>
      <c r="I532" s="117">
        <v>317</v>
      </c>
      <c r="J532" s="118">
        <v>0.104519774011299</v>
      </c>
      <c r="K532" s="117"/>
      <c r="L532" s="118"/>
      <c r="M532" s="118"/>
    </row>
    <row r="533" spans="2:14" ht="15.75" x14ac:dyDescent="0.25">
      <c r="B533" s="119" t="s">
        <v>111</v>
      </c>
      <c r="C533" s="120">
        <v>2290</v>
      </c>
      <c r="D533" s="121">
        <v>0.19895287958115193</v>
      </c>
      <c r="E533" s="120">
        <v>1271</v>
      </c>
      <c r="F533" s="121">
        <v>0.44497816593886502</v>
      </c>
      <c r="G533" s="120">
        <v>3017</v>
      </c>
      <c r="H533" s="121">
        <v>1.3737214791502752</v>
      </c>
      <c r="I533" s="120">
        <v>3318</v>
      </c>
      <c r="J533" s="121">
        <v>9.9767981438515063E-2</v>
      </c>
      <c r="K533" s="120">
        <v>610</v>
      </c>
      <c r="L533" s="121">
        <v>0.1254612546125462</v>
      </c>
      <c r="M533" s="121">
        <v>0.77842565597667646</v>
      </c>
    </row>
    <row r="534" spans="2:14" ht="6" customHeight="1" x14ac:dyDescent="0.25"/>
    <row r="535" spans="2:14" x14ac:dyDescent="0.25">
      <c r="B535" s="49" t="s">
        <v>337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4"/>
      <c r="E536" s="124"/>
      <c r="G536" s="124"/>
      <c r="I536" s="124"/>
      <c r="K536" s="124"/>
    </row>
    <row r="539" spans="2:14" ht="48.75" customHeight="1" thickBot="1" x14ac:dyDescent="0.3">
      <c r="B539" s="247" t="s">
        <v>360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1" t="s">
        <v>526</v>
      </c>
    </row>
    <row r="540" spans="2:14" ht="10.5" customHeight="1" thickBot="1" x14ac:dyDescent="0.3">
      <c r="B540" s="109"/>
      <c r="C540" s="110"/>
      <c r="D540" s="109"/>
      <c r="E540" s="109"/>
      <c r="F540" s="109"/>
      <c r="G540" s="109"/>
      <c r="H540" s="109"/>
      <c r="I540" s="109"/>
      <c r="J540" s="109"/>
      <c r="K540" s="4"/>
      <c r="L540" s="4"/>
      <c r="N540" s="1" t="s">
        <v>202</v>
      </c>
    </row>
    <row r="541" spans="2:14" ht="22.5" thickTop="1" thickBot="1" x14ac:dyDescent="0.3">
      <c r="B541" s="125" t="s">
        <v>223</v>
      </c>
      <c r="C541" s="257" t="s">
        <v>223</v>
      </c>
      <c r="D541" s="258"/>
      <c r="E541" s="258"/>
      <c r="F541" s="258"/>
      <c r="G541" s="258"/>
      <c r="H541" s="258"/>
      <c r="I541" s="258"/>
      <c r="J541" s="258"/>
      <c r="K541" s="258"/>
      <c r="L541" s="258"/>
      <c r="M541" s="259"/>
    </row>
    <row r="542" spans="2:14" ht="22.5" thickTop="1" thickBot="1" x14ac:dyDescent="0.3">
      <c r="B542" s="13"/>
      <c r="C542" s="260">
        <v>2019</v>
      </c>
      <c r="D542" s="261"/>
      <c r="E542" s="262">
        <v>2020</v>
      </c>
      <c r="F542" s="261"/>
      <c r="G542" s="262">
        <v>2021</v>
      </c>
      <c r="H542" s="261"/>
      <c r="I542" s="262">
        <v>2022</v>
      </c>
      <c r="J542" s="261"/>
      <c r="K542" s="262">
        <v>2023</v>
      </c>
      <c r="L542" s="263"/>
      <c r="M542" s="264"/>
    </row>
    <row r="543" spans="2:14" ht="16.5" thickTop="1" thickBot="1" x14ac:dyDescent="0.3">
      <c r="B543" s="16"/>
      <c r="C543" s="112" t="s">
        <v>125</v>
      </c>
      <c r="D543" s="113" t="s">
        <v>509</v>
      </c>
      <c r="E543" s="114" t="s">
        <v>125</v>
      </c>
      <c r="F543" s="113" t="s">
        <v>499</v>
      </c>
      <c r="G543" s="114" t="s">
        <v>125</v>
      </c>
      <c r="H543" s="113" t="s">
        <v>500</v>
      </c>
      <c r="I543" s="114" t="s">
        <v>125</v>
      </c>
      <c r="J543" s="113" t="s">
        <v>126</v>
      </c>
      <c r="K543" s="114" t="s">
        <v>125</v>
      </c>
      <c r="L543" s="113" t="s">
        <v>511</v>
      </c>
      <c r="M543" s="113" t="s">
        <v>502</v>
      </c>
    </row>
    <row r="544" spans="2:14" x14ac:dyDescent="0.25">
      <c r="B544" s="116" t="s">
        <v>129</v>
      </c>
      <c r="C544" s="117">
        <v>170</v>
      </c>
      <c r="D544" s="118">
        <v>0.100529100529101</v>
      </c>
      <c r="E544" s="117">
        <v>129</v>
      </c>
      <c r="F544" s="118">
        <v>0.24117647058823499</v>
      </c>
      <c r="G544" s="117">
        <v>43</v>
      </c>
      <c r="H544" s="118">
        <v>0.66666666666666696</v>
      </c>
      <c r="I544" s="117">
        <v>183</v>
      </c>
      <c r="J544" s="118">
        <v>3.2558139534883717</v>
      </c>
      <c r="K544" s="117">
        <v>289</v>
      </c>
      <c r="L544" s="118">
        <v>0.57923497267759561</v>
      </c>
      <c r="M544" s="118">
        <v>0.7</v>
      </c>
    </row>
    <row r="545" spans="2:13" x14ac:dyDescent="0.25">
      <c r="B545" s="116" t="s">
        <v>131</v>
      </c>
      <c r="C545" s="117">
        <v>266</v>
      </c>
      <c r="D545" s="118">
        <v>0.46153846153846145</v>
      </c>
      <c r="E545" s="117">
        <v>176</v>
      </c>
      <c r="F545" s="118">
        <v>0.33834586466165401</v>
      </c>
      <c r="G545" s="117">
        <v>5</v>
      </c>
      <c r="H545" s="118">
        <v>0.97159090909090895</v>
      </c>
      <c r="I545" s="117">
        <v>277</v>
      </c>
      <c r="J545" s="118">
        <v>54.4</v>
      </c>
      <c r="K545" s="117">
        <v>332</v>
      </c>
      <c r="L545" s="118">
        <v>0.1985559566787003</v>
      </c>
      <c r="M545" s="118">
        <v>-0.99925354903504249</v>
      </c>
    </row>
    <row r="546" spans="2:13" x14ac:dyDescent="0.25">
      <c r="B546" s="116" t="s">
        <v>133</v>
      </c>
      <c r="C546" s="117">
        <v>316</v>
      </c>
      <c r="D546" s="118">
        <v>0.56435643564356441</v>
      </c>
      <c r="E546" s="117">
        <v>111</v>
      </c>
      <c r="F546" s="118">
        <v>0.64873417721519</v>
      </c>
      <c r="G546" s="117">
        <v>13</v>
      </c>
      <c r="H546" s="118">
        <v>0.88288288288288297</v>
      </c>
      <c r="I546" s="117">
        <v>241</v>
      </c>
      <c r="J546" s="118">
        <v>17.53846153846154</v>
      </c>
      <c r="K546" s="117"/>
      <c r="L546" s="118"/>
      <c r="M546" s="118"/>
    </row>
    <row r="547" spans="2:13" x14ac:dyDescent="0.25">
      <c r="B547" s="116" t="s">
        <v>135</v>
      </c>
      <c r="C547" s="117">
        <v>290</v>
      </c>
      <c r="D547" s="118">
        <v>0.61111111111111116</v>
      </c>
      <c r="E547" s="117">
        <v>0</v>
      </c>
      <c r="F547" s="118">
        <v>1</v>
      </c>
      <c r="G547" s="117">
        <v>16</v>
      </c>
      <c r="H547" s="118"/>
      <c r="I547" s="117">
        <v>279</v>
      </c>
      <c r="J547" s="118">
        <v>16.4375</v>
      </c>
      <c r="K547" s="117"/>
      <c r="L547" s="118"/>
      <c r="M547" s="118"/>
    </row>
    <row r="548" spans="2:13" x14ac:dyDescent="0.25">
      <c r="B548" s="116" t="s">
        <v>137</v>
      </c>
      <c r="C548" s="117">
        <v>311</v>
      </c>
      <c r="D548" s="118">
        <v>0.31223628691983119</v>
      </c>
      <c r="E548" s="117">
        <v>0</v>
      </c>
      <c r="F548" s="118">
        <v>1</v>
      </c>
      <c r="G548" s="117">
        <v>17</v>
      </c>
      <c r="H548" s="118"/>
      <c r="I548" s="117">
        <v>209</v>
      </c>
      <c r="J548" s="118">
        <v>11.294117647058824</v>
      </c>
      <c r="K548" s="117"/>
      <c r="L548" s="118"/>
      <c r="M548" s="118"/>
    </row>
    <row r="549" spans="2:13" x14ac:dyDescent="0.25">
      <c r="B549" s="116" t="s">
        <v>139</v>
      </c>
      <c r="C549" s="117">
        <v>193</v>
      </c>
      <c r="D549" s="118">
        <v>0.10919540229885061</v>
      </c>
      <c r="E549" s="117">
        <v>0</v>
      </c>
      <c r="F549" s="118">
        <v>1</v>
      </c>
      <c r="G549" s="117">
        <v>28</v>
      </c>
      <c r="H549" s="118"/>
      <c r="I549" s="117">
        <v>156</v>
      </c>
      <c r="J549" s="118">
        <v>4.5714285714285712</v>
      </c>
      <c r="K549" s="117"/>
      <c r="L549" s="118"/>
      <c r="M549" s="118"/>
    </row>
    <row r="550" spans="2:13" x14ac:dyDescent="0.25">
      <c r="B550" s="116" t="s">
        <v>141</v>
      </c>
      <c r="C550" s="117">
        <v>113</v>
      </c>
      <c r="D550" s="118">
        <v>0.24175824175824179</v>
      </c>
      <c r="E550" s="117">
        <v>40</v>
      </c>
      <c r="F550" s="118">
        <v>0.64601769911504403</v>
      </c>
      <c r="G550" s="117">
        <v>66</v>
      </c>
      <c r="H550" s="118">
        <v>0.64999999999999991</v>
      </c>
      <c r="I550" s="117">
        <v>134</v>
      </c>
      <c r="J550" s="118">
        <v>1.0303030303030303</v>
      </c>
      <c r="K550" s="117"/>
      <c r="L550" s="118"/>
      <c r="M550" s="118"/>
    </row>
    <row r="551" spans="2:13" x14ac:dyDescent="0.25">
      <c r="B551" s="116" t="s">
        <v>143</v>
      </c>
      <c r="C551" s="117">
        <v>120</v>
      </c>
      <c r="D551" s="118">
        <v>0.84615384615384626</v>
      </c>
      <c r="E551" s="117">
        <v>27</v>
      </c>
      <c r="F551" s="118">
        <v>0.77500000000000002</v>
      </c>
      <c r="G551" s="117">
        <v>80</v>
      </c>
      <c r="H551" s="118">
        <v>1.9629629629629628</v>
      </c>
      <c r="I551" s="117">
        <v>117</v>
      </c>
      <c r="J551" s="118">
        <v>0.46249999999999991</v>
      </c>
      <c r="K551" s="117"/>
      <c r="L551" s="118"/>
      <c r="M551" s="118"/>
    </row>
    <row r="552" spans="2:13" x14ac:dyDescent="0.25">
      <c r="B552" s="116" t="s">
        <v>145</v>
      </c>
      <c r="C552" s="117">
        <v>137</v>
      </c>
      <c r="D552" s="118">
        <v>7.2463768115942403E-3</v>
      </c>
      <c r="E552" s="117">
        <v>26</v>
      </c>
      <c r="F552" s="118">
        <v>0.81021897810219001</v>
      </c>
      <c r="G552" s="117">
        <v>52</v>
      </c>
      <c r="H552" s="118">
        <v>1</v>
      </c>
      <c r="I552" s="117">
        <v>179</v>
      </c>
      <c r="J552" s="118">
        <v>2.4423076923076925</v>
      </c>
      <c r="K552" s="117"/>
      <c r="L552" s="118"/>
      <c r="M552" s="118"/>
    </row>
    <row r="553" spans="2:13" x14ac:dyDescent="0.25">
      <c r="B553" s="116" t="s">
        <v>147</v>
      </c>
      <c r="C553" s="117">
        <v>158</v>
      </c>
      <c r="D553" s="118">
        <v>0.12857142857142856</v>
      </c>
      <c r="E553" s="117">
        <v>58</v>
      </c>
      <c r="F553" s="118">
        <v>0.632911392405063</v>
      </c>
      <c r="G553" s="117">
        <v>132</v>
      </c>
      <c r="H553" s="118">
        <v>1.2758620689655173</v>
      </c>
      <c r="I553" s="117">
        <v>188</v>
      </c>
      <c r="J553" s="118">
        <v>0.42424242424242431</v>
      </c>
      <c r="K553" s="117"/>
      <c r="L553" s="118"/>
      <c r="M553" s="118"/>
    </row>
    <row r="554" spans="2:13" x14ac:dyDescent="0.25">
      <c r="B554" s="116" t="s">
        <v>149</v>
      </c>
      <c r="C554" s="117">
        <v>184</v>
      </c>
      <c r="D554" s="118">
        <v>0.15207373271889399</v>
      </c>
      <c r="E554" s="117">
        <v>27</v>
      </c>
      <c r="F554" s="118">
        <v>0.85326086956521696</v>
      </c>
      <c r="G554" s="117">
        <v>154</v>
      </c>
      <c r="H554" s="118">
        <v>4.7037037037037033</v>
      </c>
      <c r="I554" s="117">
        <v>200</v>
      </c>
      <c r="J554" s="118">
        <v>0.29870129870129869</v>
      </c>
      <c r="K554" s="117"/>
      <c r="L554" s="118"/>
      <c r="M554" s="118"/>
    </row>
    <row r="555" spans="2:13" x14ac:dyDescent="0.25">
      <c r="B555" s="116" t="s">
        <v>151</v>
      </c>
      <c r="C555" s="117">
        <v>269</v>
      </c>
      <c r="D555" s="118">
        <v>5.4901960784313752E-2</v>
      </c>
      <c r="E555" s="117">
        <v>78</v>
      </c>
      <c r="F555" s="118">
        <v>0.71003717472118999</v>
      </c>
      <c r="G555" s="117">
        <v>200</v>
      </c>
      <c r="H555" s="118">
        <v>1.5641025641025643</v>
      </c>
      <c r="I555" s="117">
        <v>418</v>
      </c>
      <c r="J555" s="118">
        <v>1.0899999999999999</v>
      </c>
      <c r="K555" s="117"/>
      <c r="L555" s="118"/>
      <c r="M555" s="118"/>
    </row>
    <row r="556" spans="2:13" ht="15.75" x14ac:dyDescent="0.25">
      <c r="B556" s="119" t="s">
        <v>111</v>
      </c>
      <c r="C556" s="120">
        <v>2527</v>
      </c>
      <c r="D556" s="121">
        <v>0.22077294685990334</v>
      </c>
      <c r="E556" s="120">
        <v>672</v>
      </c>
      <c r="F556" s="121">
        <v>0.73407202216066503</v>
      </c>
      <c r="G556" s="120">
        <v>806</v>
      </c>
      <c r="H556" s="121">
        <v>0.19940476190476186</v>
      </c>
      <c r="I556" s="120">
        <v>2581</v>
      </c>
      <c r="J556" s="121">
        <v>2.2022332506203472</v>
      </c>
      <c r="K556" s="120">
        <v>621</v>
      </c>
      <c r="L556" s="121">
        <v>0.35000000000000009</v>
      </c>
      <c r="M556" s="121">
        <v>0.42431192660550465</v>
      </c>
    </row>
    <row r="557" spans="2:13" ht="6" customHeight="1" x14ac:dyDescent="0.25"/>
    <row r="558" spans="2:13" x14ac:dyDescent="0.25">
      <c r="B558" s="49" t="s">
        <v>337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4"/>
      <c r="E559" s="124"/>
      <c r="G559" s="124"/>
      <c r="I559" s="124"/>
      <c r="K559" s="124"/>
    </row>
    <row r="562" spans="2:14" ht="48.75" customHeight="1" thickBot="1" x14ac:dyDescent="0.3">
      <c r="B562" s="247" t="s">
        <v>361</v>
      </c>
      <c r="C562" s="247"/>
      <c r="D562" s="247"/>
      <c r="E562" s="247"/>
      <c r="F562" s="247"/>
      <c r="G562" s="247"/>
      <c r="H562" s="247"/>
      <c r="I562" s="247"/>
      <c r="J562" s="247"/>
      <c r="K562" s="247"/>
      <c r="L562" s="247"/>
      <c r="M562" s="247"/>
      <c r="N562" s="1" t="s">
        <v>526</v>
      </c>
    </row>
    <row r="563" spans="2:14" ht="10.5" customHeight="1" thickBot="1" x14ac:dyDescent="0.3">
      <c r="B563" s="109"/>
      <c r="C563" s="110"/>
      <c r="D563" s="109"/>
      <c r="E563" s="109"/>
      <c r="F563" s="109"/>
      <c r="G563" s="109"/>
      <c r="H563" s="109"/>
      <c r="I563" s="109"/>
      <c r="J563" s="109"/>
      <c r="K563" s="4"/>
      <c r="L563" s="4"/>
      <c r="N563" s="1" t="s">
        <v>202</v>
      </c>
    </row>
    <row r="564" spans="2:14" ht="22.5" thickTop="1" thickBot="1" x14ac:dyDescent="0.3">
      <c r="B564" s="125" t="s">
        <v>225</v>
      </c>
      <c r="C564" s="257" t="s">
        <v>225</v>
      </c>
      <c r="D564" s="258"/>
      <c r="E564" s="258"/>
      <c r="F564" s="258"/>
      <c r="G564" s="258"/>
      <c r="H564" s="258"/>
      <c r="I564" s="258"/>
      <c r="J564" s="258"/>
      <c r="K564" s="258"/>
      <c r="L564" s="258"/>
      <c r="M564" s="259"/>
    </row>
    <row r="565" spans="2:14" ht="22.5" thickTop="1" thickBot="1" x14ac:dyDescent="0.3">
      <c r="B565" s="13"/>
      <c r="C565" s="260">
        <v>2019</v>
      </c>
      <c r="D565" s="261"/>
      <c r="E565" s="262">
        <v>2020</v>
      </c>
      <c r="F565" s="261"/>
      <c r="G565" s="262">
        <v>2021</v>
      </c>
      <c r="H565" s="261"/>
      <c r="I565" s="262">
        <v>2022</v>
      </c>
      <c r="J565" s="261"/>
      <c r="K565" s="262">
        <v>2023</v>
      </c>
      <c r="L565" s="263"/>
      <c r="M565" s="264"/>
    </row>
    <row r="566" spans="2:14" ht="16.5" thickTop="1" thickBot="1" x14ac:dyDescent="0.3">
      <c r="B566" s="16"/>
      <c r="C566" s="112" t="s">
        <v>125</v>
      </c>
      <c r="D566" s="113" t="s">
        <v>509</v>
      </c>
      <c r="E566" s="114" t="s">
        <v>125</v>
      </c>
      <c r="F566" s="113" t="s">
        <v>499</v>
      </c>
      <c r="G566" s="114" t="s">
        <v>125</v>
      </c>
      <c r="H566" s="113" t="s">
        <v>500</v>
      </c>
      <c r="I566" s="114" t="s">
        <v>125</v>
      </c>
      <c r="J566" s="113" t="s">
        <v>126</v>
      </c>
      <c r="K566" s="114" t="s">
        <v>125</v>
      </c>
      <c r="L566" s="113" t="s">
        <v>511</v>
      </c>
      <c r="M566" s="113" t="s">
        <v>502</v>
      </c>
    </row>
    <row r="567" spans="2:14" x14ac:dyDescent="0.25">
      <c r="B567" s="116" t="s">
        <v>129</v>
      </c>
      <c r="C567" s="117">
        <v>223</v>
      </c>
      <c r="D567" s="118">
        <v>0.46522781774580302</v>
      </c>
      <c r="E567" s="117">
        <v>209</v>
      </c>
      <c r="F567" s="118">
        <v>6.2780269058295896E-2</v>
      </c>
      <c r="G567" s="117">
        <v>8</v>
      </c>
      <c r="H567" s="118">
        <v>0.96172248803827798</v>
      </c>
      <c r="I567" s="117">
        <v>83</v>
      </c>
      <c r="J567" s="118">
        <v>9.375</v>
      </c>
      <c r="K567" s="117">
        <v>501</v>
      </c>
      <c r="L567" s="118">
        <v>5.0361445783132526</v>
      </c>
      <c r="M567" s="118">
        <v>1.2466367713004485</v>
      </c>
    </row>
    <row r="568" spans="2:14" x14ac:dyDescent="0.25">
      <c r="B568" s="116" t="s">
        <v>131</v>
      </c>
      <c r="C568" s="117">
        <v>93</v>
      </c>
      <c r="D568" s="118">
        <v>0.63671875</v>
      </c>
      <c r="E568" s="117">
        <v>58</v>
      </c>
      <c r="F568" s="118">
        <v>0.37634408602150499</v>
      </c>
      <c r="G568" s="117">
        <v>6</v>
      </c>
      <c r="H568" s="118">
        <v>0.89655172413793105</v>
      </c>
      <c r="I568" s="117">
        <v>107</v>
      </c>
      <c r="J568" s="118">
        <v>16.833333333333332</v>
      </c>
      <c r="K568" s="117">
        <v>383</v>
      </c>
      <c r="L568" s="118">
        <v>2.5794392523364484</v>
      </c>
      <c r="M568" s="118">
        <v>-0.97226409406089842</v>
      </c>
    </row>
    <row r="569" spans="2:14" x14ac:dyDescent="0.25">
      <c r="B569" s="116" t="s">
        <v>133</v>
      </c>
      <c r="C569" s="117">
        <v>109</v>
      </c>
      <c r="D569" s="118">
        <v>0.48341232227488101</v>
      </c>
      <c r="E569" s="117">
        <v>34</v>
      </c>
      <c r="F569" s="118">
        <v>0.68807339449541305</v>
      </c>
      <c r="G569" s="117">
        <v>15</v>
      </c>
      <c r="H569" s="118">
        <v>0.55882352941176505</v>
      </c>
      <c r="I569" s="117">
        <v>149</v>
      </c>
      <c r="J569" s="118">
        <v>8.9333333333333336</v>
      </c>
      <c r="K569" s="117"/>
      <c r="L569" s="118"/>
      <c r="M569" s="118"/>
    </row>
    <row r="570" spans="2:14" x14ac:dyDescent="0.25">
      <c r="B570" s="116" t="s">
        <v>135</v>
      </c>
      <c r="C570" s="117">
        <v>153</v>
      </c>
      <c r="D570" s="118">
        <v>1.467741935483871</v>
      </c>
      <c r="E570" s="117">
        <v>0</v>
      </c>
      <c r="F570" s="118">
        <v>1</v>
      </c>
      <c r="G570" s="117">
        <v>13</v>
      </c>
      <c r="H570" s="118"/>
      <c r="I570" s="117">
        <v>93</v>
      </c>
      <c r="J570" s="118">
        <v>6.1538461538461542</v>
      </c>
      <c r="K570" s="117"/>
      <c r="L570" s="118"/>
      <c r="M570" s="118"/>
    </row>
    <row r="571" spans="2:14" x14ac:dyDescent="0.25">
      <c r="B571" s="116" t="s">
        <v>137</v>
      </c>
      <c r="C571" s="117">
        <v>146</v>
      </c>
      <c r="D571" s="118">
        <v>0.80246913580246915</v>
      </c>
      <c r="E571" s="117">
        <v>0</v>
      </c>
      <c r="F571" s="118">
        <v>1</v>
      </c>
      <c r="G571" s="117">
        <v>24</v>
      </c>
      <c r="H571" s="118"/>
      <c r="I571" s="117">
        <v>139</v>
      </c>
      <c r="J571" s="118">
        <v>4.791666666666667</v>
      </c>
      <c r="K571" s="117"/>
      <c r="L571" s="118"/>
      <c r="M571" s="118"/>
    </row>
    <row r="572" spans="2:14" x14ac:dyDescent="0.25">
      <c r="B572" s="116" t="s">
        <v>139</v>
      </c>
      <c r="C572" s="117">
        <v>136</v>
      </c>
      <c r="D572" s="118">
        <v>0.49450549450549453</v>
      </c>
      <c r="E572" s="117">
        <v>0</v>
      </c>
      <c r="F572" s="118">
        <v>1</v>
      </c>
      <c r="G572" s="117">
        <v>15</v>
      </c>
      <c r="H572" s="118"/>
      <c r="I572" s="117">
        <v>115</v>
      </c>
      <c r="J572" s="118">
        <v>6.666666666666667</v>
      </c>
      <c r="K572" s="117"/>
      <c r="L572" s="118"/>
      <c r="M572" s="118"/>
    </row>
    <row r="573" spans="2:14" x14ac:dyDescent="0.25">
      <c r="B573" s="116" t="s">
        <v>141</v>
      </c>
      <c r="C573" s="117">
        <v>85</v>
      </c>
      <c r="D573" s="118">
        <v>9.5744680851063801E-2</v>
      </c>
      <c r="E573" s="117">
        <v>16</v>
      </c>
      <c r="F573" s="118">
        <v>0.81176470588235305</v>
      </c>
      <c r="G573" s="117">
        <v>37</v>
      </c>
      <c r="H573" s="118">
        <v>1.3125</v>
      </c>
      <c r="I573" s="117">
        <v>108</v>
      </c>
      <c r="J573" s="118">
        <v>1.9189189189189189</v>
      </c>
      <c r="K573" s="117"/>
      <c r="L573" s="118"/>
      <c r="M573" s="118"/>
    </row>
    <row r="574" spans="2:14" x14ac:dyDescent="0.25">
      <c r="B574" s="116" t="s">
        <v>143</v>
      </c>
      <c r="C574" s="117">
        <v>77</v>
      </c>
      <c r="D574" s="118">
        <v>0.32758620689655182</v>
      </c>
      <c r="E574" s="117">
        <v>15</v>
      </c>
      <c r="F574" s="118">
        <v>0.80519480519480502</v>
      </c>
      <c r="G574" s="117">
        <v>20</v>
      </c>
      <c r="H574" s="118">
        <v>0.33333333333333326</v>
      </c>
      <c r="I574" s="117">
        <v>146</v>
      </c>
      <c r="J574" s="118">
        <v>6.3</v>
      </c>
      <c r="K574" s="117"/>
      <c r="L574" s="118"/>
      <c r="M574" s="118"/>
    </row>
    <row r="575" spans="2:14" x14ac:dyDescent="0.25">
      <c r="B575" s="116" t="s">
        <v>145</v>
      </c>
      <c r="C575" s="117">
        <v>90</v>
      </c>
      <c r="D575" s="118">
        <v>0.91489361702127669</v>
      </c>
      <c r="E575" s="117">
        <v>19</v>
      </c>
      <c r="F575" s="118">
        <v>0.78888888888888897</v>
      </c>
      <c r="G575" s="117">
        <v>60</v>
      </c>
      <c r="H575" s="118">
        <v>2.1578947368421053</v>
      </c>
      <c r="I575" s="117">
        <v>97</v>
      </c>
      <c r="J575" s="118">
        <v>0.6166666666666667</v>
      </c>
      <c r="K575" s="117"/>
      <c r="L575" s="118"/>
      <c r="M575" s="118"/>
    </row>
    <row r="576" spans="2:14" x14ac:dyDescent="0.25">
      <c r="B576" s="116" t="s">
        <v>147</v>
      </c>
      <c r="C576" s="117">
        <v>80</v>
      </c>
      <c r="D576" s="118">
        <v>0.14285714285714279</v>
      </c>
      <c r="E576" s="117">
        <v>26</v>
      </c>
      <c r="F576" s="118">
        <v>0.67500000000000004</v>
      </c>
      <c r="G576" s="117">
        <v>38</v>
      </c>
      <c r="H576" s="118">
        <v>0.46153846153846145</v>
      </c>
      <c r="I576" s="117">
        <v>234</v>
      </c>
      <c r="J576" s="118">
        <v>5.1578947368421053</v>
      </c>
      <c r="K576" s="117"/>
      <c r="L576" s="118"/>
      <c r="M576" s="118"/>
    </row>
    <row r="577" spans="2:14" x14ac:dyDescent="0.25">
      <c r="B577" s="116" t="s">
        <v>149</v>
      </c>
      <c r="C577" s="117">
        <v>107</v>
      </c>
      <c r="D577" s="118">
        <v>0.18320610687022901</v>
      </c>
      <c r="E577" s="117">
        <v>11</v>
      </c>
      <c r="F577" s="118">
        <v>0.89719626168224298</v>
      </c>
      <c r="G577" s="117">
        <v>104</v>
      </c>
      <c r="H577" s="118">
        <v>8.454545454545455</v>
      </c>
      <c r="I577" s="117">
        <v>338</v>
      </c>
      <c r="J577" s="118">
        <v>2.25</v>
      </c>
      <c r="K577" s="117"/>
      <c r="L577" s="118"/>
      <c r="M577" s="118"/>
    </row>
    <row r="578" spans="2:14" x14ac:dyDescent="0.25">
      <c r="B578" s="116" t="s">
        <v>151</v>
      </c>
      <c r="C578" s="117">
        <v>140</v>
      </c>
      <c r="D578" s="118">
        <v>9.0909090909090898E-2</v>
      </c>
      <c r="E578" s="117">
        <v>28</v>
      </c>
      <c r="F578" s="118">
        <v>0.8</v>
      </c>
      <c r="G578" s="117">
        <v>75</v>
      </c>
      <c r="H578" s="118">
        <v>1.6785714285714284</v>
      </c>
      <c r="I578" s="117">
        <v>428</v>
      </c>
      <c r="J578" s="118">
        <v>4.706666666666667</v>
      </c>
      <c r="K578" s="117"/>
      <c r="L578" s="118"/>
      <c r="M578" s="118"/>
    </row>
    <row r="579" spans="2:14" ht="15.75" x14ac:dyDescent="0.25">
      <c r="B579" s="119" t="s">
        <v>111</v>
      </c>
      <c r="C579" s="120">
        <v>1439</v>
      </c>
      <c r="D579" s="121">
        <v>0.13935406698564601</v>
      </c>
      <c r="E579" s="120">
        <v>416</v>
      </c>
      <c r="F579" s="121">
        <v>0.71091035441278705</v>
      </c>
      <c r="G579" s="120">
        <v>415</v>
      </c>
      <c r="H579" s="121">
        <v>2.4038461538461501E-3</v>
      </c>
      <c r="I579" s="120">
        <v>2037</v>
      </c>
      <c r="J579" s="121">
        <v>3.9084337349397593</v>
      </c>
      <c r="K579" s="120">
        <v>884</v>
      </c>
      <c r="L579" s="121">
        <v>3.6526315789473687</v>
      </c>
      <c r="M579" s="121">
        <v>1.7974683544303796</v>
      </c>
    </row>
    <row r="580" spans="2:14" ht="6" customHeight="1" x14ac:dyDescent="0.25"/>
    <row r="581" spans="2:14" x14ac:dyDescent="0.25">
      <c r="B581" s="49" t="s">
        <v>337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4"/>
      <c r="E582" s="124"/>
      <c r="G582" s="124"/>
      <c r="I582" s="124"/>
      <c r="K582" s="124"/>
    </row>
    <row r="585" spans="2:14" ht="48.75" customHeight="1" thickBot="1" x14ac:dyDescent="0.3">
      <c r="B585" s="247" t="s">
        <v>362</v>
      </c>
      <c r="C585" s="247"/>
      <c r="D585" s="247"/>
      <c r="E585" s="247"/>
      <c r="F585" s="247"/>
      <c r="G585" s="247"/>
      <c r="H585" s="247"/>
      <c r="I585" s="247"/>
      <c r="J585" s="247"/>
      <c r="K585" s="247"/>
      <c r="L585" s="247"/>
      <c r="M585" s="247"/>
      <c r="N585" s="1" t="s">
        <v>526</v>
      </c>
    </row>
    <row r="586" spans="2:14" ht="10.5" customHeight="1" thickBot="1" x14ac:dyDescent="0.3">
      <c r="B586" s="109"/>
      <c r="C586" s="110"/>
      <c r="D586" s="109"/>
      <c r="E586" s="109"/>
      <c r="F586" s="109"/>
      <c r="G586" s="109"/>
      <c r="H586" s="109"/>
      <c r="I586" s="109"/>
      <c r="J586" s="109"/>
      <c r="K586" s="4"/>
      <c r="L586" s="4"/>
      <c r="N586" s="1" t="s">
        <v>202</v>
      </c>
    </row>
    <row r="587" spans="2:14" ht="22.5" thickTop="1" thickBot="1" x14ac:dyDescent="0.3">
      <c r="B587" s="125" t="s">
        <v>227</v>
      </c>
      <c r="C587" s="257" t="s">
        <v>227</v>
      </c>
      <c r="D587" s="258"/>
      <c r="E587" s="258"/>
      <c r="F587" s="258"/>
      <c r="G587" s="258"/>
      <c r="H587" s="258"/>
      <c r="I587" s="258"/>
      <c r="J587" s="258"/>
      <c r="K587" s="258"/>
      <c r="L587" s="258"/>
      <c r="M587" s="259"/>
    </row>
    <row r="588" spans="2:14" ht="22.5" thickTop="1" thickBot="1" x14ac:dyDescent="0.3">
      <c r="B588" s="13"/>
      <c r="C588" s="260">
        <v>2019</v>
      </c>
      <c r="D588" s="261"/>
      <c r="E588" s="262">
        <v>2020</v>
      </c>
      <c r="F588" s="261"/>
      <c r="G588" s="262">
        <v>2021</v>
      </c>
      <c r="H588" s="261"/>
      <c r="I588" s="262">
        <v>2022</v>
      </c>
      <c r="J588" s="261"/>
      <c r="K588" s="262">
        <v>2023</v>
      </c>
      <c r="L588" s="263"/>
      <c r="M588" s="264"/>
    </row>
    <row r="589" spans="2:14" ht="16.5" thickTop="1" thickBot="1" x14ac:dyDescent="0.3">
      <c r="B589" s="16"/>
      <c r="C589" s="112" t="s">
        <v>125</v>
      </c>
      <c r="D589" s="113" t="s">
        <v>509</v>
      </c>
      <c r="E589" s="114" t="s">
        <v>125</v>
      </c>
      <c r="F589" s="113" t="s">
        <v>499</v>
      </c>
      <c r="G589" s="114" t="s">
        <v>125</v>
      </c>
      <c r="H589" s="113" t="s">
        <v>500</v>
      </c>
      <c r="I589" s="114" t="s">
        <v>125</v>
      </c>
      <c r="J589" s="113" t="s">
        <v>126</v>
      </c>
      <c r="K589" s="114" t="s">
        <v>125</v>
      </c>
      <c r="L589" s="113" t="s">
        <v>511</v>
      </c>
      <c r="M589" s="113" t="s">
        <v>502</v>
      </c>
    </row>
    <row r="590" spans="2:14" x14ac:dyDescent="0.25">
      <c r="B590" s="116" t="s">
        <v>129</v>
      </c>
      <c r="C590" s="117">
        <v>176</v>
      </c>
      <c r="D590" s="118">
        <v>0.18894009216589899</v>
      </c>
      <c r="E590" s="117">
        <v>246</v>
      </c>
      <c r="F590" s="118">
        <v>0.39772727272727271</v>
      </c>
      <c r="G590" s="117">
        <v>53</v>
      </c>
      <c r="H590" s="118">
        <v>0.78455284552845495</v>
      </c>
      <c r="I590" s="117">
        <v>131</v>
      </c>
      <c r="J590" s="118">
        <v>1.4716981132075473</v>
      </c>
      <c r="K590" s="117">
        <v>122</v>
      </c>
      <c r="L590" s="118">
        <v>-6.8702290076335881E-2</v>
      </c>
      <c r="M590" s="118">
        <v>-0.30681818181818177</v>
      </c>
    </row>
    <row r="591" spans="2:14" x14ac:dyDescent="0.25">
      <c r="B591" s="116" t="s">
        <v>131</v>
      </c>
      <c r="C591" s="117">
        <v>107</v>
      </c>
      <c r="D591" s="118">
        <v>0.6212121212121211</v>
      </c>
      <c r="E591" s="117">
        <v>93</v>
      </c>
      <c r="F591" s="118">
        <v>0.13084112149532701</v>
      </c>
      <c r="G591" s="117">
        <v>18</v>
      </c>
      <c r="H591" s="118">
        <v>0.80645161290322598</v>
      </c>
      <c r="I591" s="117">
        <v>105</v>
      </c>
      <c r="J591" s="118">
        <v>4.833333333333333</v>
      </c>
      <c r="K591" s="117">
        <v>85</v>
      </c>
      <c r="L591" s="118">
        <v>-0.19047619047619047</v>
      </c>
      <c r="M591" s="118">
        <v>-1.0017801513128617</v>
      </c>
    </row>
    <row r="592" spans="2:14" x14ac:dyDescent="0.25">
      <c r="B592" s="116" t="s">
        <v>133</v>
      </c>
      <c r="C592" s="117">
        <v>130</v>
      </c>
      <c r="D592" s="118">
        <v>6.5573770491803351E-2</v>
      </c>
      <c r="E592" s="117">
        <v>30</v>
      </c>
      <c r="F592" s="118">
        <v>0.76923076923076905</v>
      </c>
      <c r="G592" s="117">
        <v>15</v>
      </c>
      <c r="H592" s="118">
        <v>0.5</v>
      </c>
      <c r="I592" s="117">
        <v>135</v>
      </c>
      <c r="J592" s="118">
        <v>8</v>
      </c>
      <c r="K592" s="117"/>
      <c r="L592" s="118"/>
      <c r="M592" s="118"/>
    </row>
    <row r="593" spans="2:14" x14ac:dyDescent="0.25">
      <c r="B593" s="116" t="s">
        <v>135</v>
      </c>
      <c r="C593" s="117">
        <v>96</v>
      </c>
      <c r="D593" s="118">
        <v>0.14285714285714279</v>
      </c>
      <c r="E593" s="117">
        <v>0</v>
      </c>
      <c r="F593" s="118">
        <v>1</v>
      </c>
      <c r="G593" s="117">
        <v>8</v>
      </c>
      <c r="H593" s="118"/>
      <c r="I593" s="117">
        <v>94</v>
      </c>
      <c r="J593" s="118">
        <v>10.75</v>
      </c>
      <c r="K593" s="117"/>
      <c r="L593" s="118"/>
      <c r="M593" s="118"/>
    </row>
    <row r="594" spans="2:14" x14ac:dyDescent="0.25">
      <c r="B594" s="116" t="s">
        <v>137</v>
      </c>
      <c r="C594" s="117">
        <v>106</v>
      </c>
      <c r="D594" s="118">
        <v>0</v>
      </c>
      <c r="E594" s="117">
        <v>0</v>
      </c>
      <c r="F594" s="118">
        <v>1</v>
      </c>
      <c r="G594" s="117">
        <v>22</v>
      </c>
      <c r="H594" s="118"/>
      <c r="I594" s="117">
        <v>87</v>
      </c>
      <c r="J594" s="118">
        <v>2.9545454545454546</v>
      </c>
      <c r="K594" s="117"/>
      <c r="L594" s="118"/>
      <c r="M594" s="118"/>
    </row>
    <row r="595" spans="2:14" x14ac:dyDescent="0.25">
      <c r="B595" s="116" t="s">
        <v>139</v>
      </c>
      <c r="C595" s="117">
        <v>79</v>
      </c>
      <c r="D595" s="118">
        <v>9.1954022988505704E-2</v>
      </c>
      <c r="E595" s="117">
        <v>1</v>
      </c>
      <c r="F595" s="118">
        <v>0.987341772151899</v>
      </c>
      <c r="G595" s="117">
        <v>21</v>
      </c>
      <c r="H595" s="118">
        <v>20</v>
      </c>
      <c r="I595" s="117">
        <v>77</v>
      </c>
      <c r="J595" s="118">
        <v>2.6666666666666665</v>
      </c>
      <c r="K595" s="117"/>
      <c r="L595" s="118"/>
      <c r="M595" s="118"/>
    </row>
    <row r="596" spans="2:14" x14ac:dyDescent="0.25">
      <c r="B596" s="116" t="s">
        <v>141</v>
      </c>
      <c r="C596" s="117">
        <v>81</v>
      </c>
      <c r="D596" s="118">
        <v>0.46</v>
      </c>
      <c r="E596" s="117">
        <v>32</v>
      </c>
      <c r="F596" s="118">
        <v>0.60493827160493796</v>
      </c>
      <c r="G596" s="117">
        <v>45</v>
      </c>
      <c r="H596" s="118">
        <v>0.40625</v>
      </c>
      <c r="I596" s="117">
        <v>100</v>
      </c>
      <c r="J596" s="118">
        <v>1.2222222222222223</v>
      </c>
      <c r="K596" s="117"/>
      <c r="L596" s="118"/>
      <c r="M596" s="118"/>
    </row>
    <row r="597" spans="2:14" x14ac:dyDescent="0.25">
      <c r="B597" s="116" t="s">
        <v>143</v>
      </c>
      <c r="C597" s="117">
        <v>80</v>
      </c>
      <c r="D597" s="118">
        <v>0.33333333333333298</v>
      </c>
      <c r="E597" s="117">
        <v>45</v>
      </c>
      <c r="F597" s="118">
        <v>0.4375</v>
      </c>
      <c r="G597" s="117">
        <v>40</v>
      </c>
      <c r="H597" s="118">
        <v>0.11111111111111099</v>
      </c>
      <c r="I597" s="117">
        <v>74</v>
      </c>
      <c r="J597" s="118">
        <v>0.85000000000000009</v>
      </c>
      <c r="K597" s="117"/>
      <c r="L597" s="118"/>
      <c r="M597" s="118"/>
    </row>
    <row r="598" spans="2:14" x14ac:dyDescent="0.25">
      <c r="B598" s="116" t="s">
        <v>145</v>
      </c>
      <c r="C598" s="117">
        <v>113</v>
      </c>
      <c r="D598" s="118">
        <v>0.34523809523809534</v>
      </c>
      <c r="E598" s="117">
        <v>26</v>
      </c>
      <c r="F598" s="118">
        <v>0.76991150442477896</v>
      </c>
      <c r="G598" s="117">
        <v>29</v>
      </c>
      <c r="H598" s="118">
        <v>0.11538461538461542</v>
      </c>
      <c r="I598" s="117">
        <v>56</v>
      </c>
      <c r="J598" s="118">
        <v>0.93103448275862077</v>
      </c>
      <c r="K598" s="117"/>
      <c r="L598" s="118"/>
      <c r="M598" s="118"/>
    </row>
    <row r="599" spans="2:14" x14ac:dyDescent="0.25">
      <c r="B599" s="116" t="s">
        <v>147</v>
      </c>
      <c r="C599" s="117">
        <v>144</v>
      </c>
      <c r="D599" s="118">
        <v>0.73493975903614461</v>
      </c>
      <c r="E599" s="117">
        <v>52</v>
      </c>
      <c r="F599" s="118">
        <v>0.63888888888888895</v>
      </c>
      <c r="G599" s="117">
        <v>65</v>
      </c>
      <c r="H599" s="118">
        <v>0.25</v>
      </c>
      <c r="I599" s="117">
        <v>89</v>
      </c>
      <c r="J599" s="118">
        <v>0.36923076923076925</v>
      </c>
      <c r="K599" s="117"/>
      <c r="L599" s="118"/>
      <c r="M599" s="118"/>
    </row>
    <row r="600" spans="2:14" x14ac:dyDescent="0.25">
      <c r="B600" s="116" t="s">
        <v>149</v>
      </c>
      <c r="C600" s="117">
        <v>132</v>
      </c>
      <c r="D600" s="118">
        <v>0.15789473684210531</v>
      </c>
      <c r="E600" s="117">
        <v>10</v>
      </c>
      <c r="F600" s="118">
        <v>0.92424242424242398</v>
      </c>
      <c r="G600" s="117">
        <v>63</v>
      </c>
      <c r="H600" s="118">
        <v>5.3</v>
      </c>
      <c r="I600" s="117">
        <v>76</v>
      </c>
      <c r="J600" s="118">
        <v>0.20634920634920628</v>
      </c>
      <c r="K600" s="117"/>
      <c r="L600" s="118"/>
      <c r="M600" s="118"/>
    </row>
    <row r="601" spans="2:14" x14ac:dyDescent="0.25">
      <c r="B601" s="116" t="s">
        <v>151</v>
      </c>
      <c r="C601" s="117">
        <v>227</v>
      </c>
      <c r="D601" s="118">
        <v>9.1346153846153744E-2</v>
      </c>
      <c r="E601" s="117">
        <v>58</v>
      </c>
      <c r="F601" s="118">
        <v>0.74449339207048504</v>
      </c>
      <c r="G601" s="117">
        <v>142</v>
      </c>
      <c r="H601" s="118">
        <v>1.4482758620689653</v>
      </c>
      <c r="I601" s="117">
        <v>142</v>
      </c>
      <c r="J601" s="118">
        <v>0</v>
      </c>
      <c r="K601" s="117"/>
      <c r="L601" s="118"/>
      <c r="M601" s="118"/>
    </row>
    <row r="602" spans="2:14" ht="15.75" x14ac:dyDescent="0.25">
      <c r="B602" s="119" t="s">
        <v>111</v>
      </c>
      <c r="C602" s="120">
        <v>1471</v>
      </c>
      <c r="D602" s="121">
        <v>2.0818875780707735E-2</v>
      </c>
      <c r="E602" s="120">
        <v>593</v>
      </c>
      <c r="F602" s="121">
        <v>0.59687287559483304</v>
      </c>
      <c r="G602" s="120">
        <v>521</v>
      </c>
      <c r="H602" s="121">
        <v>0.12141652613828</v>
      </c>
      <c r="I602" s="120">
        <v>1166</v>
      </c>
      <c r="J602" s="121">
        <v>1.238003838771593</v>
      </c>
      <c r="K602" s="120">
        <v>207</v>
      </c>
      <c r="L602" s="121">
        <v>-0.1228813559322034</v>
      </c>
      <c r="M602" s="121">
        <v>-0.26855123674911663</v>
      </c>
    </row>
    <row r="603" spans="2:14" ht="6" customHeight="1" x14ac:dyDescent="0.25"/>
    <row r="604" spans="2:14" x14ac:dyDescent="0.25">
      <c r="B604" s="49" t="s">
        <v>337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4"/>
      <c r="E605" s="124"/>
      <c r="G605" s="124"/>
      <c r="I605" s="124"/>
      <c r="K605" s="124"/>
    </row>
    <row r="608" spans="2:14" ht="48.75" customHeight="1" thickBot="1" x14ac:dyDescent="0.3">
      <c r="B608" s="247" t="s">
        <v>363</v>
      </c>
      <c r="C608" s="247"/>
      <c r="D608" s="247"/>
      <c r="E608" s="247"/>
      <c r="F608" s="247"/>
      <c r="G608" s="247"/>
      <c r="H608" s="247"/>
      <c r="I608" s="247"/>
      <c r="J608" s="247"/>
      <c r="K608" s="247"/>
      <c r="L608" s="247"/>
      <c r="M608" s="247"/>
      <c r="N608" s="1" t="s">
        <v>526</v>
      </c>
    </row>
    <row r="609" spans="2:14" ht="10.5" customHeight="1" thickBot="1" x14ac:dyDescent="0.3">
      <c r="B609" s="109"/>
      <c r="C609" s="110"/>
      <c r="D609" s="109"/>
      <c r="E609" s="109"/>
      <c r="F609" s="109"/>
      <c r="G609" s="109"/>
      <c r="H609" s="109"/>
      <c r="I609" s="109"/>
      <c r="J609" s="109"/>
      <c r="K609" s="4"/>
      <c r="L609" s="4"/>
      <c r="N609" s="1" t="s">
        <v>202</v>
      </c>
    </row>
    <row r="610" spans="2:14" ht="22.5" thickTop="1" thickBot="1" x14ac:dyDescent="0.3">
      <c r="B610" s="125" t="s">
        <v>229</v>
      </c>
      <c r="C610" s="257" t="s">
        <v>229</v>
      </c>
      <c r="D610" s="258"/>
      <c r="E610" s="258"/>
      <c r="F610" s="258"/>
      <c r="G610" s="258"/>
      <c r="H610" s="258"/>
      <c r="I610" s="258"/>
      <c r="J610" s="258"/>
      <c r="K610" s="258"/>
      <c r="L610" s="258"/>
      <c r="M610" s="259"/>
    </row>
    <row r="611" spans="2:14" ht="22.5" thickTop="1" thickBot="1" x14ac:dyDescent="0.3">
      <c r="B611" s="13"/>
      <c r="C611" s="260">
        <v>2019</v>
      </c>
      <c r="D611" s="261"/>
      <c r="E611" s="262">
        <v>2020</v>
      </c>
      <c r="F611" s="261"/>
      <c r="G611" s="262">
        <v>2021</v>
      </c>
      <c r="H611" s="261"/>
      <c r="I611" s="262">
        <v>2022</v>
      </c>
      <c r="J611" s="261"/>
      <c r="K611" s="262">
        <v>2023</v>
      </c>
      <c r="L611" s="263"/>
      <c r="M611" s="264"/>
    </row>
    <row r="612" spans="2:14" ht="16.5" thickTop="1" thickBot="1" x14ac:dyDescent="0.3">
      <c r="B612" s="16"/>
      <c r="C612" s="112" t="s">
        <v>125</v>
      </c>
      <c r="D612" s="113" t="s">
        <v>509</v>
      </c>
      <c r="E612" s="114" t="s">
        <v>125</v>
      </c>
      <c r="F612" s="113" t="s">
        <v>499</v>
      </c>
      <c r="G612" s="114" t="s">
        <v>125</v>
      </c>
      <c r="H612" s="113" t="s">
        <v>500</v>
      </c>
      <c r="I612" s="114" t="s">
        <v>125</v>
      </c>
      <c r="J612" s="113" t="s">
        <v>126</v>
      </c>
      <c r="K612" s="114" t="s">
        <v>125</v>
      </c>
      <c r="L612" s="113" t="s">
        <v>511</v>
      </c>
      <c r="M612" s="113" t="s">
        <v>502</v>
      </c>
    </row>
    <row r="613" spans="2:14" x14ac:dyDescent="0.25">
      <c r="B613" s="116" t="s">
        <v>129</v>
      </c>
      <c r="C613" s="117">
        <v>258</v>
      </c>
      <c r="D613" s="118">
        <v>0.41758241758241765</v>
      </c>
      <c r="E613" s="117">
        <v>188</v>
      </c>
      <c r="F613" s="118">
        <v>0.27131782945736399</v>
      </c>
      <c r="G613" s="117">
        <v>53</v>
      </c>
      <c r="H613" s="118">
        <v>0.71808510638297895</v>
      </c>
      <c r="I613" s="117">
        <v>299</v>
      </c>
      <c r="J613" s="118">
        <v>4.6415094339622645</v>
      </c>
      <c r="K613" s="117">
        <v>271</v>
      </c>
      <c r="L613" s="118">
        <v>-9.3645484949832825E-2</v>
      </c>
      <c r="M613" s="118">
        <v>5.0387596899224896E-2</v>
      </c>
    </row>
    <row r="614" spans="2:14" x14ac:dyDescent="0.25">
      <c r="B614" s="116" t="s">
        <v>131</v>
      </c>
      <c r="C614" s="117">
        <v>340</v>
      </c>
      <c r="D614" s="118">
        <v>0.94285714285714284</v>
      </c>
      <c r="E614" s="117">
        <v>215</v>
      </c>
      <c r="F614" s="118">
        <v>0.36764705882352899</v>
      </c>
      <c r="G614" s="117">
        <v>27</v>
      </c>
      <c r="H614" s="118">
        <v>0.87441860465116295</v>
      </c>
      <c r="I614" s="117">
        <v>395</v>
      </c>
      <c r="J614" s="118">
        <v>13.62962962962963</v>
      </c>
      <c r="K614" s="117">
        <v>459</v>
      </c>
      <c r="L614" s="118">
        <v>0.16202531645569618</v>
      </c>
      <c r="M614" s="118">
        <v>-0.99952345495160089</v>
      </c>
    </row>
    <row r="615" spans="2:14" x14ac:dyDescent="0.25">
      <c r="B615" s="116" t="s">
        <v>133</v>
      </c>
      <c r="C615" s="117">
        <v>341</v>
      </c>
      <c r="D615" s="118">
        <v>0.60849056603773577</v>
      </c>
      <c r="E615" s="117">
        <v>99</v>
      </c>
      <c r="F615" s="118">
        <v>0.70967741935483897</v>
      </c>
      <c r="G615" s="117">
        <v>37</v>
      </c>
      <c r="H615" s="118">
        <v>0.62626262626262597</v>
      </c>
      <c r="I615" s="117">
        <v>588</v>
      </c>
      <c r="J615" s="118">
        <v>14.891891891891891</v>
      </c>
      <c r="K615" s="117"/>
      <c r="L615" s="118"/>
      <c r="M615" s="118"/>
    </row>
    <row r="616" spans="2:14" x14ac:dyDescent="0.25">
      <c r="B616" s="116" t="s">
        <v>135</v>
      </c>
      <c r="C616" s="117">
        <v>326</v>
      </c>
      <c r="D616" s="118">
        <v>0.275555555555556</v>
      </c>
      <c r="E616" s="117">
        <v>0</v>
      </c>
      <c r="F616" s="118">
        <v>1</v>
      </c>
      <c r="G616" s="117">
        <v>46</v>
      </c>
      <c r="H616" s="118"/>
      <c r="I616" s="117">
        <v>350</v>
      </c>
      <c r="J616" s="118">
        <v>6.6086956521739131</v>
      </c>
      <c r="K616" s="117"/>
      <c r="L616" s="118"/>
      <c r="M616" s="118"/>
    </row>
    <row r="617" spans="2:14" x14ac:dyDescent="0.25">
      <c r="B617" s="116" t="s">
        <v>137</v>
      </c>
      <c r="C617" s="117">
        <v>278</v>
      </c>
      <c r="D617" s="118">
        <v>0.15757575757575801</v>
      </c>
      <c r="E617" s="117">
        <v>0</v>
      </c>
      <c r="F617" s="118">
        <v>1</v>
      </c>
      <c r="G617" s="117">
        <v>136</v>
      </c>
      <c r="H617" s="118"/>
      <c r="I617" s="117">
        <v>536</v>
      </c>
      <c r="J617" s="118">
        <v>2.9411764705882355</v>
      </c>
      <c r="K617" s="117"/>
      <c r="L617" s="118"/>
      <c r="M617" s="118"/>
    </row>
    <row r="618" spans="2:14" x14ac:dyDescent="0.25">
      <c r="B618" s="116" t="s">
        <v>139</v>
      </c>
      <c r="C618" s="117">
        <v>304</v>
      </c>
      <c r="D618" s="118">
        <v>0.40392156862745099</v>
      </c>
      <c r="E618" s="117">
        <v>0</v>
      </c>
      <c r="F618" s="118">
        <v>1</v>
      </c>
      <c r="G618" s="117">
        <v>309</v>
      </c>
      <c r="H618" s="118"/>
      <c r="I618" s="117">
        <v>600</v>
      </c>
      <c r="J618" s="118">
        <v>0.94174757281553401</v>
      </c>
      <c r="K618" s="117"/>
      <c r="L618" s="118"/>
      <c r="M618" s="118"/>
    </row>
    <row r="619" spans="2:14" x14ac:dyDescent="0.25">
      <c r="B619" s="116" t="s">
        <v>141</v>
      </c>
      <c r="C619" s="117">
        <v>553</v>
      </c>
      <c r="D619" s="118">
        <v>0.12398373983739841</v>
      </c>
      <c r="E619" s="117">
        <v>25</v>
      </c>
      <c r="F619" s="118">
        <v>0.95479204339963797</v>
      </c>
      <c r="G619" s="117">
        <v>404</v>
      </c>
      <c r="H619" s="118">
        <v>15.16</v>
      </c>
      <c r="I619" s="117">
        <v>714</v>
      </c>
      <c r="J619" s="118">
        <v>0.76732673267326734</v>
      </c>
      <c r="K619" s="117"/>
      <c r="L619" s="118"/>
      <c r="M619" s="118"/>
    </row>
    <row r="620" spans="2:14" x14ac:dyDescent="0.25">
      <c r="B620" s="116" t="s">
        <v>143</v>
      </c>
      <c r="C620" s="117">
        <v>390</v>
      </c>
      <c r="D620" s="118">
        <v>0.13372093023255816</v>
      </c>
      <c r="E620" s="117">
        <v>68</v>
      </c>
      <c r="F620" s="118">
        <v>0.82564102564102604</v>
      </c>
      <c r="G620" s="117">
        <v>531</v>
      </c>
      <c r="H620" s="118">
        <v>6.8088235294117645</v>
      </c>
      <c r="I620" s="117">
        <v>525</v>
      </c>
      <c r="J620" s="118">
        <v>1.12994350282486E-2</v>
      </c>
      <c r="K620" s="117"/>
      <c r="L620" s="118"/>
      <c r="M620" s="118"/>
    </row>
    <row r="621" spans="2:14" x14ac:dyDescent="0.25">
      <c r="B621" s="116" t="s">
        <v>145</v>
      </c>
      <c r="C621" s="117">
        <v>331</v>
      </c>
      <c r="D621" s="118">
        <v>5.4140127388535131E-2</v>
      </c>
      <c r="E621" s="117">
        <v>58</v>
      </c>
      <c r="F621" s="118">
        <v>0.82477341389728098</v>
      </c>
      <c r="G621" s="117">
        <v>334</v>
      </c>
      <c r="H621" s="118">
        <v>4.7586206896551726</v>
      </c>
      <c r="I621" s="117">
        <v>506</v>
      </c>
      <c r="J621" s="118">
        <v>0.51497005988023958</v>
      </c>
      <c r="K621" s="117"/>
      <c r="L621" s="118"/>
      <c r="M621" s="118"/>
    </row>
    <row r="622" spans="2:14" x14ac:dyDescent="0.25">
      <c r="B622" s="116" t="s">
        <v>147</v>
      </c>
      <c r="C622" s="117">
        <v>454</v>
      </c>
      <c r="D622" s="118">
        <v>9.1346153846153744E-2</v>
      </c>
      <c r="E622" s="117">
        <v>70</v>
      </c>
      <c r="F622" s="118">
        <v>0.84581497797356797</v>
      </c>
      <c r="G622" s="117">
        <v>431</v>
      </c>
      <c r="H622" s="118">
        <v>5.1571428571428575</v>
      </c>
      <c r="I622" s="117">
        <v>698</v>
      </c>
      <c r="J622" s="118">
        <v>0.61948955916473314</v>
      </c>
      <c r="K622" s="117"/>
      <c r="L622" s="118"/>
      <c r="M622" s="118"/>
    </row>
    <row r="623" spans="2:14" x14ac:dyDescent="0.25">
      <c r="B623" s="116" t="s">
        <v>149</v>
      </c>
      <c r="C623" s="117">
        <v>276</v>
      </c>
      <c r="D623" s="118">
        <v>0.279373368146214</v>
      </c>
      <c r="E623" s="117">
        <v>24</v>
      </c>
      <c r="F623" s="118">
        <v>0.91304347826086996</v>
      </c>
      <c r="G623" s="117">
        <v>372</v>
      </c>
      <c r="H623" s="118">
        <v>14.5</v>
      </c>
      <c r="I623" s="117">
        <v>457</v>
      </c>
      <c r="J623" s="118">
        <v>0.228494623655914</v>
      </c>
      <c r="K623" s="117"/>
      <c r="L623" s="118"/>
      <c r="M623" s="118"/>
    </row>
    <row r="624" spans="2:14" x14ac:dyDescent="0.25">
      <c r="B624" s="116" t="s">
        <v>151</v>
      </c>
      <c r="C624" s="117">
        <v>392</v>
      </c>
      <c r="D624" s="118">
        <v>0.21756487025948101</v>
      </c>
      <c r="E624" s="117">
        <v>59</v>
      </c>
      <c r="F624" s="118">
        <v>0.84948979591836704</v>
      </c>
      <c r="G624" s="117">
        <v>409</v>
      </c>
      <c r="H624" s="118">
        <v>5.9322033898305087</v>
      </c>
      <c r="I624" s="117">
        <v>621</v>
      </c>
      <c r="J624" s="118">
        <v>0.51833740831295838</v>
      </c>
      <c r="K624" s="117"/>
      <c r="L624" s="118"/>
      <c r="M624" s="118"/>
    </row>
    <row r="625" spans="2:14" ht="15.75" x14ac:dyDescent="0.25">
      <c r="B625" s="119" t="s">
        <v>111</v>
      </c>
      <c r="C625" s="120">
        <v>4243</v>
      </c>
      <c r="D625" s="121">
        <v>1.53167788349965E-2</v>
      </c>
      <c r="E625" s="120">
        <v>806</v>
      </c>
      <c r="F625" s="121">
        <v>0.81004006599104394</v>
      </c>
      <c r="G625" s="120">
        <v>3089</v>
      </c>
      <c r="H625" s="121">
        <v>2.8325062034739452</v>
      </c>
      <c r="I625" s="120">
        <v>6289</v>
      </c>
      <c r="J625" s="121">
        <v>1.0359339592101002</v>
      </c>
      <c r="K625" s="120">
        <v>730</v>
      </c>
      <c r="L625" s="121">
        <v>5.187319884726227E-2</v>
      </c>
      <c r="M625" s="121">
        <v>0.22073578595317733</v>
      </c>
    </row>
    <row r="626" spans="2:14" ht="6" customHeight="1" x14ac:dyDescent="0.25"/>
    <row r="627" spans="2:14" x14ac:dyDescent="0.25">
      <c r="B627" s="49" t="s">
        <v>337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4"/>
      <c r="E628" s="124"/>
      <c r="G628" s="124"/>
      <c r="I628" s="124"/>
      <c r="K628" s="124"/>
    </row>
    <row r="630" spans="2:14" ht="48.75" customHeight="1" thickBot="1" x14ac:dyDescent="0.3">
      <c r="B630" s="247" t="s">
        <v>364</v>
      </c>
      <c r="C630" s="247"/>
      <c r="D630" s="247"/>
      <c r="E630" s="247"/>
      <c r="F630" s="247"/>
      <c r="G630" s="247"/>
      <c r="H630" s="247"/>
      <c r="I630" s="247"/>
      <c r="J630" s="247"/>
      <c r="K630" s="247"/>
      <c r="L630" s="247"/>
      <c r="M630" s="247"/>
      <c r="N630" s="1" t="s">
        <v>526</v>
      </c>
    </row>
    <row r="631" spans="2:14" ht="10.5" customHeight="1" thickBot="1" x14ac:dyDescent="0.3">
      <c r="B631" s="109"/>
      <c r="C631" s="110"/>
      <c r="D631" s="109"/>
      <c r="E631" s="109"/>
      <c r="F631" s="109"/>
      <c r="G631" s="109"/>
      <c r="H631" s="109"/>
      <c r="I631" s="109"/>
      <c r="J631" s="109"/>
      <c r="K631" s="4"/>
      <c r="L631" s="4"/>
      <c r="N631" s="1" t="s">
        <v>202</v>
      </c>
    </row>
    <row r="632" spans="2:14" ht="22.5" thickTop="1" thickBot="1" x14ac:dyDescent="0.3">
      <c r="B632" s="125" t="s">
        <v>231</v>
      </c>
      <c r="C632" s="257" t="s">
        <v>232</v>
      </c>
      <c r="D632" s="258"/>
      <c r="E632" s="258"/>
      <c r="F632" s="258"/>
      <c r="G632" s="258"/>
      <c r="H632" s="258"/>
      <c r="I632" s="258"/>
      <c r="J632" s="258"/>
      <c r="K632" s="258"/>
      <c r="L632" s="258"/>
      <c r="M632" s="259"/>
    </row>
    <row r="633" spans="2:14" ht="22.5" thickTop="1" thickBot="1" x14ac:dyDescent="0.3">
      <c r="B633" s="13"/>
      <c r="C633" s="260">
        <v>2019</v>
      </c>
      <c r="D633" s="261"/>
      <c r="E633" s="262">
        <v>2020</v>
      </c>
      <c r="F633" s="261"/>
      <c r="G633" s="262">
        <v>2021</v>
      </c>
      <c r="H633" s="261"/>
      <c r="I633" s="262">
        <v>2022</v>
      </c>
      <c r="J633" s="261"/>
      <c r="K633" s="262">
        <v>2023</v>
      </c>
      <c r="L633" s="263"/>
      <c r="M633" s="264"/>
    </row>
    <row r="634" spans="2:14" ht="16.5" thickTop="1" thickBot="1" x14ac:dyDescent="0.3">
      <c r="B634" s="16"/>
      <c r="C634" s="112" t="s">
        <v>125</v>
      </c>
      <c r="D634" s="113" t="s">
        <v>509</v>
      </c>
      <c r="E634" s="114" t="s">
        <v>125</v>
      </c>
      <c r="F634" s="113" t="s">
        <v>499</v>
      </c>
      <c r="G634" s="114" t="s">
        <v>125</v>
      </c>
      <c r="H634" s="113" t="s">
        <v>500</v>
      </c>
      <c r="I634" s="114" t="s">
        <v>125</v>
      </c>
      <c r="J634" s="113" t="s">
        <v>126</v>
      </c>
      <c r="K634" s="114" t="s">
        <v>125</v>
      </c>
      <c r="L634" s="113" t="s">
        <v>511</v>
      </c>
      <c r="M634" s="113" t="s">
        <v>502</v>
      </c>
    </row>
    <row r="635" spans="2:14" x14ac:dyDescent="0.25">
      <c r="B635" s="116" t="s">
        <v>129</v>
      </c>
      <c r="C635" s="117">
        <v>229</v>
      </c>
      <c r="D635" s="118">
        <v>4.5833333333333302E-2</v>
      </c>
      <c r="E635" s="117">
        <v>185</v>
      </c>
      <c r="F635" s="118">
        <v>0.19213973799126599</v>
      </c>
      <c r="G635" s="117">
        <v>20</v>
      </c>
      <c r="H635" s="118">
        <v>0.891891891891892</v>
      </c>
      <c r="I635" s="117">
        <v>193</v>
      </c>
      <c r="J635" s="118">
        <v>8.65</v>
      </c>
      <c r="K635" s="117">
        <v>303</v>
      </c>
      <c r="L635" s="118">
        <v>0.56994818652849744</v>
      </c>
      <c r="M635" s="118">
        <v>0.32314410480349354</v>
      </c>
    </row>
    <row r="636" spans="2:14" x14ac:dyDescent="0.25">
      <c r="B636" s="116" t="s">
        <v>131</v>
      </c>
      <c r="C636" s="117">
        <v>172</v>
      </c>
      <c r="D636" s="118">
        <v>0.32307692307692304</v>
      </c>
      <c r="E636" s="117">
        <v>132</v>
      </c>
      <c r="F636" s="118">
        <v>0.232558139534884</v>
      </c>
      <c r="G636" s="117">
        <v>9</v>
      </c>
      <c r="H636" s="118">
        <v>0.93181818181818199</v>
      </c>
      <c r="I636" s="117">
        <v>229</v>
      </c>
      <c r="J636" s="118">
        <v>24.444444444444443</v>
      </c>
      <c r="K636" s="117">
        <v>403</v>
      </c>
      <c r="L636" s="118">
        <v>0.75982532751091703</v>
      </c>
      <c r="M636" s="118">
        <v>-0.99558241088656441</v>
      </c>
    </row>
    <row r="637" spans="2:14" x14ac:dyDescent="0.25">
      <c r="B637" s="116" t="s">
        <v>133</v>
      </c>
      <c r="C637" s="117">
        <v>232</v>
      </c>
      <c r="D637" s="118">
        <v>0.64539007092198575</v>
      </c>
      <c r="E637" s="117">
        <v>101</v>
      </c>
      <c r="F637" s="118">
        <v>0.56465517241379304</v>
      </c>
      <c r="G637" s="117">
        <v>24</v>
      </c>
      <c r="H637" s="118">
        <v>0.76237623762376205</v>
      </c>
      <c r="I637" s="117">
        <v>266</v>
      </c>
      <c r="J637" s="118">
        <v>10.083333333333334</v>
      </c>
      <c r="K637" s="117"/>
      <c r="L637" s="118"/>
      <c r="M637" s="118"/>
    </row>
    <row r="638" spans="2:14" x14ac:dyDescent="0.25">
      <c r="B638" s="116" t="s">
        <v>135</v>
      </c>
      <c r="C638" s="117">
        <v>224</v>
      </c>
      <c r="D638" s="118">
        <v>0</v>
      </c>
      <c r="E638" s="117">
        <v>0</v>
      </c>
      <c r="F638" s="118">
        <v>1</v>
      </c>
      <c r="G638" s="117">
        <v>35</v>
      </c>
      <c r="H638" s="118"/>
      <c r="I638" s="117">
        <v>334</v>
      </c>
      <c r="J638" s="118">
        <v>8.5428571428571427</v>
      </c>
      <c r="K638" s="117"/>
      <c r="L638" s="118"/>
      <c r="M638" s="118"/>
    </row>
    <row r="639" spans="2:14" x14ac:dyDescent="0.25">
      <c r="B639" s="116" t="s">
        <v>137</v>
      </c>
      <c r="C639" s="117">
        <v>402</v>
      </c>
      <c r="D639" s="118">
        <v>0.65432098765432101</v>
      </c>
      <c r="E639" s="117">
        <v>1</v>
      </c>
      <c r="F639" s="118">
        <v>0.99751243781094501</v>
      </c>
      <c r="G639" s="117">
        <v>64</v>
      </c>
      <c r="H639" s="118">
        <v>63</v>
      </c>
      <c r="I639" s="117">
        <v>392</v>
      </c>
      <c r="J639" s="118">
        <v>5.125</v>
      </c>
      <c r="K639" s="117"/>
      <c r="L639" s="118"/>
      <c r="M639" s="118"/>
    </row>
    <row r="640" spans="2:14" x14ac:dyDescent="0.25">
      <c r="B640" s="116" t="s">
        <v>139</v>
      </c>
      <c r="C640" s="117">
        <v>379</v>
      </c>
      <c r="D640" s="118">
        <v>0.25496688741721862</v>
      </c>
      <c r="E640" s="117">
        <v>0</v>
      </c>
      <c r="F640" s="118">
        <v>1</v>
      </c>
      <c r="G640" s="117">
        <v>83</v>
      </c>
      <c r="H640" s="118"/>
      <c r="I640" s="117">
        <v>342</v>
      </c>
      <c r="J640" s="118">
        <v>3.1204819277108431</v>
      </c>
      <c r="K640" s="117"/>
      <c r="L640" s="118"/>
      <c r="M640" s="118"/>
    </row>
    <row r="641" spans="2:14" x14ac:dyDescent="0.25">
      <c r="B641" s="116" t="s">
        <v>141</v>
      </c>
      <c r="C641" s="117">
        <v>326</v>
      </c>
      <c r="D641" s="118">
        <v>0.5092592592592593</v>
      </c>
      <c r="E641" s="117">
        <v>169</v>
      </c>
      <c r="F641" s="118">
        <v>0.48159509202453998</v>
      </c>
      <c r="G641" s="117">
        <v>159</v>
      </c>
      <c r="H641" s="118">
        <v>5.9171597633136098E-2</v>
      </c>
      <c r="I641" s="117">
        <v>434</v>
      </c>
      <c r="J641" s="118">
        <v>1.7295597484276728</v>
      </c>
      <c r="K641" s="117"/>
      <c r="L641" s="118"/>
      <c r="M641" s="118"/>
    </row>
    <row r="642" spans="2:14" x14ac:dyDescent="0.25">
      <c r="B642" s="116" t="s">
        <v>143</v>
      </c>
      <c r="C642" s="117">
        <v>288</v>
      </c>
      <c r="D642" s="118">
        <v>0.34579439252336441</v>
      </c>
      <c r="E642" s="117">
        <v>220</v>
      </c>
      <c r="F642" s="118">
        <v>0.23611111111111099</v>
      </c>
      <c r="G642" s="117">
        <v>167</v>
      </c>
      <c r="H642" s="118">
        <v>0.24090909090909099</v>
      </c>
      <c r="I642" s="117">
        <v>365</v>
      </c>
      <c r="J642" s="118">
        <v>1.1856287425149699</v>
      </c>
      <c r="K642" s="117"/>
      <c r="L642" s="118"/>
      <c r="M642" s="118"/>
    </row>
    <row r="643" spans="2:14" x14ac:dyDescent="0.25">
      <c r="B643" s="116" t="s">
        <v>145</v>
      </c>
      <c r="C643" s="117">
        <v>366</v>
      </c>
      <c r="D643" s="118">
        <v>0.5641025641025641</v>
      </c>
      <c r="E643" s="117">
        <v>71</v>
      </c>
      <c r="F643" s="118">
        <v>0.80601092896174897</v>
      </c>
      <c r="G643" s="117">
        <v>156</v>
      </c>
      <c r="H643" s="118">
        <v>1.1971830985915495</v>
      </c>
      <c r="I643" s="117">
        <v>301</v>
      </c>
      <c r="J643" s="118">
        <v>0.92948717948717952</v>
      </c>
      <c r="K643" s="117"/>
      <c r="L643" s="118"/>
      <c r="M643" s="118"/>
    </row>
    <row r="644" spans="2:14" x14ac:dyDescent="0.25">
      <c r="B644" s="116" t="s">
        <v>147</v>
      </c>
      <c r="C644" s="117">
        <v>255</v>
      </c>
      <c r="D644" s="118">
        <v>0.25</v>
      </c>
      <c r="E644" s="117">
        <v>134</v>
      </c>
      <c r="F644" s="118">
        <v>0.474509803921569</v>
      </c>
      <c r="G644" s="117">
        <v>172</v>
      </c>
      <c r="H644" s="118">
        <v>0.28358208955223874</v>
      </c>
      <c r="I644" s="117">
        <v>385</v>
      </c>
      <c r="J644" s="118">
        <v>1.2383720930232558</v>
      </c>
      <c r="K644" s="117"/>
      <c r="L644" s="118"/>
      <c r="M644" s="118"/>
    </row>
    <row r="645" spans="2:14" x14ac:dyDescent="0.25">
      <c r="B645" s="116" t="s">
        <v>149</v>
      </c>
      <c r="C645" s="117">
        <v>239</v>
      </c>
      <c r="D645" s="118">
        <v>0.42261904761904767</v>
      </c>
      <c r="E645" s="117">
        <v>53</v>
      </c>
      <c r="F645" s="118">
        <v>0.77824267782426804</v>
      </c>
      <c r="G645" s="117">
        <v>227</v>
      </c>
      <c r="H645" s="118">
        <v>3.283018867924528</v>
      </c>
      <c r="I645" s="117">
        <v>348</v>
      </c>
      <c r="J645" s="118">
        <v>0.53303964757709243</v>
      </c>
      <c r="K645" s="117"/>
      <c r="L645" s="118"/>
      <c r="M645" s="118"/>
    </row>
    <row r="646" spans="2:14" x14ac:dyDescent="0.25">
      <c r="B646" s="116" t="s">
        <v>151</v>
      </c>
      <c r="C646" s="117">
        <v>232</v>
      </c>
      <c r="D646" s="118">
        <v>0.33333333333333326</v>
      </c>
      <c r="E646" s="117">
        <v>63</v>
      </c>
      <c r="F646" s="118">
        <v>0.72844827586206895</v>
      </c>
      <c r="G646" s="117">
        <v>266</v>
      </c>
      <c r="H646" s="118">
        <v>3.2222222222222223</v>
      </c>
      <c r="I646" s="117">
        <v>573</v>
      </c>
      <c r="J646" s="118">
        <v>1.1541353383458648</v>
      </c>
      <c r="K646" s="117"/>
      <c r="L646" s="118"/>
      <c r="M646" s="118"/>
    </row>
    <row r="647" spans="2:14" ht="15.75" x14ac:dyDescent="0.25">
      <c r="B647" s="119" t="s">
        <v>111</v>
      </c>
      <c r="C647" s="120">
        <v>3344</v>
      </c>
      <c r="D647" s="121">
        <v>0.3429718875502008</v>
      </c>
      <c r="E647" s="120">
        <v>1129</v>
      </c>
      <c r="F647" s="121">
        <v>0.66238038277512001</v>
      </c>
      <c r="G647" s="120">
        <v>1382</v>
      </c>
      <c r="H647" s="121">
        <v>0.22409211691762621</v>
      </c>
      <c r="I647" s="120">
        <v>4162</v>
      </c>
      <c r="J647" s="121">
        <v>2.0115774240231548</v>
      </c>
      <c r="K647" s="120">
        <v>706</v>
      </c>
      <c r="L647" s="121">
        <v>0.67298578199052139</v>
      </c>
      <c r="M647" s="121">
        <v>0.76059850374064841</v>
      </c>
    </row>
    <row r="648" spans="2:14" ht="6" customHeight="1" x14ac:dyDescent="0.25"/>
    <row r="649" spans="2:14" x14ac:dyDescent="0.25">
      <c r="B649" s="49" t="s">
        <v>337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4"/>
      <c r="E650" s="124"/>
      <c r="G650" s="124"/>
      <c r="I650" s="124"/>
      <c r="K650" s="124"/>
    </row>
    <row r="655" spans="2:14" ht="48.75" customHeight="1" thickBot="1" x14ac:dyDescent="0.3">
      <c r="B655" s="247" t="s">
        <v>365</v>
      </c>
      <c r="C655" s="247"/>
      <c r="D655" s="247"/>
      <c r="E655" s="247"/>
      <c r="F655" s="247"/>
      <c r="G655" s="247"/>
      <c r="H655" s="247"/>
      <c r="I655" s="247"/>
      <c r="J655" s="247"/>
      <c r="K655" s="247"/>
      <c r="L655" s="247"/>
      <c r="M655" s="247"/>
      <c r="N655" s="1" t="s">
        <v>526</v>
      </c>
    </row>
    <row r="656" spans="2:14" ht="10.5" customHeight="1" thickBot="1" x14ac:dyDescent="0.3">
      <c r="B656" s="109"/>
      <c r="C656" s="110"/>
      <c r="D656" s="109"/>
      <c r="E656" s="109"/>
      <c r="F656" s="109"/>
      <c r="G656" s="109"/>
      <c r="H656" s="109"/>
      <c r="I656" s="109"/>
      <c r="J656" s="109"/>
      <c r="K656" s="4"/>
      <c r="L656" s="4"/>
      <c r="N656" s="1" t="s">
        <v>202</v>
      </c>
    </row>
    <row r="657" spans="2:13" ht="22.5" thickTop="1" thickBot="1" x14ac:dyDescent="0.3">
      <c r="B657" s="125" t="s">
        <v>234</v>
      </c>
      <c r="C657" s="257" t="s">
        <v>234</v>
      </c>
      <c r="D657" s="258"/>
      <c r="E657" s="258"/>
      <c r="F657" s="258"/>
      <c r="G657" s="258"/>
      <c r="H657" s="258"/>
      <c r="I657" s="258"/>
      <c r="J657" s="258"/>
      <c r="K657" s="258"/>
      <c r="L657" s="258"/>
      <c r="M657" s="259"/>
    </row>
    <row r="658" spans="2:13" ht="22.5" thickTop="1" thickBot="1" x14ac:dyDescent="0.3">
      <c r="B658" s="13"/>
      <c r="C658" s="260">
        <v>2019</v>
      </c>
      <c r="D658" s="261"/>
      <c r="E658" s="262">
        <v>2020</v>
      </c>
      <c r="F658" s="261"/>
      <c r="G658" s="262">
        <v>2021</v>
      </c>
      <c r="H658" s="261"/>
      <c r="I658" s="262">
        <v>2022</v>
      </c>
      <c r="J658" s="261"/>
      <c r="K658" s="262">
        <v>2023</v>
      </c>
      <c r="L658" s="263"/>
      <c r="M658" s="264"/>
    </row>
    <row r="659" spans="2:13" ht="16.5" thickTop="1" thickBot="1" x14ac:dyDescent="0.3">
      <c r="B659" s="16"/>
      <c r="C659" s="112" t="s">
        <v>125</v>
      </c>
      <c r="D659" s="113" t="s">
        <v>509</v>
      </c>
      <c r="E659" s="114" t="s">
        <v>125</v>
      </c>
      <c r="F659" s="113" t="s">
        <v>499</v>
      </c>
      <c r="G659" s="114" t="s">
        <v>125</v>
      </c>
      <c r="H659" s="113" t="s">
        <v>500</v>
      </c>
      <c r="I659" s="114" t="s">
        <v>125</v>
      </c>
      <c r="J659" s="113" t="s">
        <v>126</v>
      </c>
      <c r="K659" s="114" t="s">
        <v>125</v>
      </c>
      <c r="L659" s="113" t="s">
        <v>511</v>
      </c>
      <c r="M659" s="113" t="s">
        <v>502</v>
      </c>
    </row>
    <row r="660" spans="2:13" x14ac:dyDescent="0.25">
      <c r="B660" s="116" t="s">
        <v>129</v>
      </c>
      <c r="C660" s="117">
        <v>299</v>
      </c>
      <c r="D660" s="118">
        <v>0.39069767441860459</v>
      </c>
      <c r="E660" s="117">
        <v>342</v>
      </c>
      <c r="F660" s="118">
        <v>0.14381270903010024</v>
      </c>
      <c r="G660" s="117">
        <v>44</v>
      </c>
      <c r="H660" s="118">
        <v>0.87134502923976598</v>
      </c>
      <c r="I660" s="117">
        <v>204</v>
      </c>
      <c r="J660" s="118">
        <v>3.6363636363636367</v>
      </c>
      <c r="K660" s="117">
        <v>414</v>
      </c>
      <c r="L660" s="118">
        <v>1.0294117647058822</v>
      </c>
      <c r="M660" s="118">
        <v>0.38461538461538458</v>
      </c>
    </row>
    <row r="661" spans="2:13" x14ac:dyDescent="0.25">
      <c r="B661" s="116" t="s">
        <v>131</v>
      </c>
      <c r="C661" s="117">
        <v>278</v>
      </c>
      <c r="D661" s="118">
        <v>2.1126760563380299E-2</v>
      </c>
      <c r="E661" s="117">
        <v>232</v>
      </c>
      <c r="F661" s="118">
        <v>0.16546762589928099</v>
      </c>
      <c r="G661" s="117">
        <v>14</v>
      </c>
      <c r="H661" s="118">
        <v>0.93965517241379304</v>
      </c>
      <c r="I661" s="117">
        <v>355</v>
      </c>
      <c r="J661" s="118">
        <v>24.357142857142858</v>
      </c>
      <c r="K661" s="117">
        <v>388</v>
      </c>
      <c r="L661" s="118">
        <v>9.2957746478873338E-2</v>
      </c>
      <c r="M661" s="118">
        <v>-0.99966561961698241</v>
      </c>
    </row>
    <row r="662" spans="2:13" x14ac:dyDescent="0.25">
      <c r="B662" s="116" t="s">
        <v>133</v>
      </c>
      <c r="C662" s="117">
        <v>312</v>
      </c>
      <c r="D662" s="118">
        <v>4.0000000000000036E-2</v>
      </c>
      <c r="E662" s="117">
        <v>78</v>
      </c>
      <c r="F662" s="118">
        <v>0.75</v>
      </c>
      <c r="G662" s="117">
        <v>55</v>
      </c>
      <c r="H662" s="118">
        <v>0.29487179487179499</v>
      </c>
      <c r="I662" s="117">
        <v>401</v>
      </c>
      <c r="J662" s="118">
        <v>6.290909090909091</v>
      </c>
      <c r="K662" s="117"/>
      <c r="L662" s="118"/>
      <c r="M662" s="118"/>
    </row>
    <row r="663" spans="2:13" x14ac:dyDescent="0.25">
      <c r="B663" s="116" t="s">
        <v>135</v>
      </c>
      <c r="C663" s="117">
        <v>346</v>
      </c>
      <c r="D663" s="118">
        <v>0.18900343642611683</v>
      </c>
      <c r="E663" s="117">
        <v>0</v>
      </c>
      <c r="F663" s="118">
        <v>1</v>
      </c>
      <c r="G663" s="117">
        <v>44</v>
      </c>
      <c r="H663" s="118"/>
      <c r="I663" s="117">
        <v>333</v>
      </c>
      <c r="J663" s="118">
        <v>6.5681818181818183</v>
      </c>
      <c r="K663" s="117"/>
      <c r="L663" s="118"/>
      <c r="M663" s="118"/>
    </row>
    <row r="664" spans="2:13" x14ac:dyDescent="0.25">
      <c r="B664" s="116" t="s">
        <v>137</v>
      </c>
      <c r="C664" s="117">
        <v>300</v>
      </c>
      <c r="D664" s="118">
        <v>0.40186915887850461</v>
      </c>
      <c r="E664" s="117">
        <v>0</v>
      </c>
      <c r="F664" s="118">
        <v>1</v>
      </c>
      <c r="G664" s="117">
        <v>42</v>
      </c>
      <c r="H664" s="118"/>
      <c r="I664" s="117">
        <v>305</v>
      </c>
      <c r="J664" s="118">
        <v>6.2619047619047619</v>
      </c>
      <c r="K664" s="117"/>
      <c r="L664" s="118"/>
      <c r="M664" s="118"/>
    </row>
    <row r="665" spans="2:13" x14ac:dyDescent="0.25">
      <c r="B665" s="116" t="s">
        <v>139</v>
      </c>
      <c r="C665" s="117">
        <v>306</v>
      </c>
      <c r="D665" s="118">
        <v>0.30769230769230771</v>
      </c>
      <c r="E665" s="117">
        <v>0</v>
      </c>
      <c r="F665" s="118">
        <v>1</v>
      </c>
      <c r="G665" s="117">
        <v>79</v>
      </c>
      <c r="H665" s="118"/>
      <c r="I665" s="117">
        <v>582</v>
      </c>
      <c r="J665" s="118">
        <v>6.3670886075949369</v>
      </c>
      <c r="K665" s="117"/>
      <c r="L665" s="118"/>
      <c r="M665" s="118"/>
    </row>
    <row r="666" spans="2:13" x14ac:dyDescent="0.25">
      <c r="B666" s="116" t="s">
        <v>141</v>
      </c>
      <c r="C666" s="117">
        <v>322</v>
      </c>
      <c r="D666" s="118">
        <v>0.12195121951219523</v>
      </c>
      <c r="E666" s="117">
        <v>37</v>
      </c>
      <c r="F666" s="118">
        <v>0.88509316770186297</v>
      </c>
      <c r="G666" s="117">
        <v>180</v>
      </c>
      <c r="H666" s="118">
        <v>3.8648648648648649</v>
      </c>
      <c r="I666" s="117">
        <v>342</v>
      </c>
      <c r="J666" s="118">
        <v>0.89999999999999991</v>
      </c>
      <c r="K666" s="117"/>
      <c r="L666" s="118"/>
      <c r="M666" s="118"/>
    </row>
    <row r="667" spans="2:13" x14ac:dyDescent="0.25">
      <c r="B667" s="116" t="s">
        <v>143</v>
      </c>
      <c r="C667" s="117">
        <v>262</v>
      </c>
      <c r="D667" s="118">
        <v>0.18124999999999999</v>
      </c>
      <c r="E667" s="117">
        <v>80</v>
      </c>
      <c r="F667" s="118">
        <v>0.69465648854961803</v>
      </c>
      <c r="G667" s="117">
        <v>315</v>
      </c>
      <c r="H667" s="118">
        <v>2.9375</v>
      </c>
      <c r="I667" s="117">
        <v>326</v>
      </c>
      <c r="J667" s="118">
        <v>3.4920634920635019E-2</v>
      </c>
      <c r="K667" s="117"/>
      <c r="L667" s="118"/>
      <c r="M667" s="118"/>
    </row>
    <row r="668" spans="2:13" x14ac:dyDescent="0.25">
      <c r="B668" s="116" t="s">
        <v>145</v>
      </c>
      <c r="C668" s="117">
        <v>251</v>
      </c>
      <c r="D668" s="118">
        <v>0.31978319783197801</v>
      </c>
      <c r="E668" s="117">
        <v>40</v>
      </c>
      <c r="F668" s="118">
        <v>0.840637450199203</v>
      </c>
      <c r="G668" s="117">
        <v>240</v>
      </c>
      <c r="H668" s="118">
        <v>5</v>
      </c>
      <c r="I668" s="117">
        <v>291</v>
      </c>
      <c r="J668" s="118">
        <v>0.21249999999999991</v>
      </c>
      <c r="K668" s="117"/>
      <c r="L668" s="118"/>
      <c r="M668" s="118"/>
    </row>
    <row r="669" spans="2:13" x14ac:dyDescent="0.25">
      <c r="B669" s="116" t="s">
        <v>147</v>
      </c>
      <c r="C669" s="117">
        <v>357</v>
      </c>
      <c r="D669" s="118">
        <v>0.15909090909090917</v>
      </c>
      <c r="E669" s="117">
        <v>42</v>
      </c>
      <c r="F669" s="118">
        <v>0.88235294117647101</v>
      </c>
      <c r="G669" s="117">
        <v>307</v>
      </c>
      <c r="H669" s="118">
        <v>6.3095238095238093</v>
      </c>
      <c r="I669" s="117">
        <v>395</v>
      </c>
      <c r="J669" s="118">
        <v>0.28664495114006505</v>
      </c>
      <c r="K669" s="117"/>
      <c r="L669" s="118"/>
      <c r="M669" s="118"/>
    </row>
    <row r="670" spans="2:13" x14ac:dyDescent="0.25">
      <c r="B670" s="116" t="s">
        <v>149</v>
      </c>
      <c r="C670" s="117">
        <v>480</v>
      </c>
      <c r="D670" s="118">
        <v>0.50470219435736685</v>
      </c>
      <c r="E670" s="117">
        <v>77</v>
      </c>
      <c r="F670" s="118">
        <v>0.83958333333333302</v>
      </c>
      <c r="G670" s="117">
        <v>329</v>
      </c>
      <c r="H670" s="118">
        <v>3.2727272727272725</v>
      </c>
      <c r="I670" s="117">
        <v>288</v>
      </c>
      <c r="J670" s="118">
        <v>0.124620060790274</v>
      </c>
      <c r="K670" s="117"/>
      <c r="L670" s="118"/>
      <c r="M670" s="118"/>
    </row>
    <row r="671" spans="2:13" x14ac:dyDescent="0.25">
      <c r="B671" s="116" t="s">
        <v>151</v>
      </c>
      <c r="C671" s="117">
        <v>368</v>
      </c>
      <c r="D671" s="118">
        <v>3.1578947368420998E-2</v>
      </c>
      <c r="E671" s="117">
        <v>94</v>
      </c>
      <c r="F671" s="118">
        <v>0.74456521739130399</v>
      </c>
      <c r="G671" s="117">
        <v>332</v>
      </c>
      <c r="H671" s="118">
        <v>2.5319148936170213</v>
      </c>
      <c r="I671" s="117">
        <v>435</v>
      </c>
      <c r="J671" s="118">
        <v>0.31024096385542177</v>
      </c>
      <c r="K671" s="117"/>
      <c r="L671" s="118"/>
      <c r="M671" s="118"/>
    </row>
    <row r="672" spans="2:13" ht="15.75" x14ac:dyDescent="0.25">
      <c r="B672" s="119" t="s">
        <v>111</v>
      </c>
      <c r="C672" s="120">
        <v>3881</v>
      </c>
      <c r="D672" s="121">
        <v>0.10224368077250778</v>
      </c>
      <c r="E672" s="120">
        <v>1022</v>
      </c>
      <c r="F672" s="121">
        <v>0.73666580778150004</v>
      </c>
      <c r="G672" s="120">
        <v>1981</v>
      </c>
      <c r="H672" s="121">
        <v>0.93835616438356162</v>
      </c>
      <c r="I672" s="120">
        <v>4257</v>
      </c>
      <c r="J672" s="121">
        <v>1.1489146895507321</v>
      </c>
      <c r="K672" s="120">
        <v>802</v>
      </c>
      <c r="L672" s="121">
        <v>0.43470483005366733</v>
      </c>
      <c r="M672" s="121">
        <v>0.38994800693240905</v>
      </c>
    </row>
    <row r="673" spans="2:14" ht="6" customHeight="1" x14ac:dyDescent="0.25"/>
    <row r="674" spans="2:14" x14ac:dyDescent="0.25">
      <c r="B674" s="49" t="s">
        <v>337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4"/>
      <c r="E675" s="124"/>
      <c r="G675" s="124"/>
      <c r="I675" s="124"/>
      <c r="K675" s="124"/>
    </row>
    <row r="679" spans="2:14" ht="48.75" customHeight="1" thickBot="1" x14ac:dyDescent="0.3">
      <c r="B679" s="247" t="s">
        <v>366</v>
      </c>
      <c r="C679" s="247"/>
      <c r="D679" s="247"/>
      <c r="E679" s="247"/>
      <c r="F679" s="247"/>
      <c r="G679" s="247"/>
      <c r="H679" s="247"/>
      <c r="I679" s="247"/>
      <c r="J679" s="247"/>
      <c r="K679" s="247"/>
      <c r="L679" s="247"/>
      <c r="M679" s="247"/>
      <c r="N679" s="1" t="s">
        <v>526</v>
      </c>
    </row>
    <row r="680" spans="2:14" ht="10.5" customHeight="1" thickBot="1" x14ac:dyDescent="0.3">
      <c r="B680" s="109"/>
      <c r="C680" s="110"/>
      <c r="D680" s="109"/>
      <c r="E680" s="109"/>
      <c r="F680" s="109"/>
      <c r="G680" s="109"/>
      <c r="H680" s="109"/>
      <c r="I680" s="109"/>
      <c r="J680" s="109"/>
      <c r="K680" s="4"/>
      <c r="L680" s="4"/>
      <c r="N680" s="1" t="s">
        <v>202</v>
      </c>
    </row>
    <row r="681" spans="2:14" ht="22.5" thickTop="1" thickBot="1" x14ac:dyDescent="0.3">
      <c r="B681" s="125" t="s">
        <v>236</v>
      </c>
      <c r="C681" s="257" t="s">
        <v>236</v>
      </c>
      <c r="D681" s="258"/>
      <c r="E681" s="258"/>
      <c r="F681" s="258"/>
      <c r="G681" s="258"/>
      <c r="H681" s="258"/>
      <c r="I681" s="258"/>
      <c r="J681" s="258"/>
      <c r="K681" s="258"/>
      <c r="L681" s="258"/>
      <c r="M681" s="259"/>
    </row>
    <row r="682" spans="2:14" ht="22.5" thickTop="1" thickBot="1" x14ac:dyDescent="0.3">
      <c r="B682" s="13"/>
      <c r="C682" s="260">
        <v>2019</v>
      </c>
      <c r="D682" s="261"/>
      <c r="E682" s="262">
        <v>2020</v>
      </c>
      <c r="F682" s="261"/>
      <c r="G682" s="262">
        <v>2021</v>
      </c>
      <c r="H682" s="261"/>
      <c r="I682" s="262">
        <v>2022</v>
      </c>
      <c r="J682" s="261"/>
      <c r="K682" s="262">
        <v>2023</v>
      </c>
      <c r="L682" s="263"/>
      <c r="M682" s="264"/>
    </row>
    <row r="683" spans="2:14" ht="16.5" thickTop="1" thickBot="1" x14ac:dyDescent="0.3">
      <c r="B683" s="16"/>
      <c r="C683" s="112" t="s">
        <v>125</v>
      </c>
      <c r="D683" s="113" t="s">
        <v>509</v>
      </c>
      <c r="E683" s="114" t="s">
        <v>125</v>
      </c>
      <c r="F683" s="113" t="s">
        <v>499</v>
      </c>
      <c r="G683" s="114" t="s">
        <v>125</v>
      </c>
      <c r="H683" s="113" t="s">
        <v>500</v>
      </c>
      <c r="I683" s="114" t="s">
        <v>125</v>
      </c>
      <c r="J683" s="113" t="s">
        <v>126</v>
      </c>
      <c r="K683" s="114" t="s">
        <v>125</v>
      </c>
      <c r="L683" s="113" t="s">
        <v>511</v>
      </c>
      <c r="M683" s="113" t="s">
        <v>502</v>
      </c>
    </row>
    <row r="684" spans="2:14" x14ac:dyDescent="0.25">
      <c r="B684" s="116" t="s">
        <v>129</v>
      </c>
      <c r="C684" s="117">
        <v>38387</v>
      </c>
      <c r="D684" s="118">
        <v>8.0380512791646819E-2</v>
      </c>
      <c r="E684" s="117">
        <v>33260</v>
      </c>
      <c r="F684" s="118">
        <v>0.13356084090968301</v>
      </c>
      <c r="G684" s="117">
        <v>4051</v>
      </c>
      <c r="H684" s="118">
        <v>0.87820204449789496</v>
      </c>
      <c r="I684" s="117">
        <v>28932</v>
      </c>
      <c r="J684" s="118">
        <v>6.1419402616637866</v>
      </c>
      <c r="K684" s="117">
        <v>42202</v>
      </c>
      <c r="L684" s="118">
        <v>0.45866168947877783</v>
      </c>
      <c r="M684" s="118">
        <v>9.9382603485554943E-2</v>
      </c>
    </row>
    <row r="685" spans="2:14" x14ac:dyDescent="0.25">
      <c r="B685" s="116" t="s">
        <v>131</v>
      </c>
      <c r="C685" s="117">
        <v>36298</v>
      </c>
      <c r="D685" s="118">
        <v>1.6557205143772347E-3</v>
      </c>
      <c r="E685" s="117">
        <v>33359</v>
      </c>
      <c r="F685" s="118">
        <v>8.0968648410380803E-2</v>
      </c>
      <c r="G685" s="117">
        <v>1526</v>
      </c>
      <c r="H685" s="118">
        <v>0.95425522347792202</v>
      </c>
      <c r="I685" s="117">
        <v>32018</v>
      </c>
      <c r="J685" s="118">
        <v>19.98165137614679</v>
      </c>
      <c r="K685" s="117">
        <v>39904</v>
      </c>
      <c r="L685" s="118">
        <v>0.24629895683677927</v>
      </c>
      <c r="M685" s="118">
        <v>-0.99999321453091528</v>
      </c>
    </row>
    <row r="686" spans="2:14" x14ac:dyDescent="0.25">
      <c r="B686" s="116" t="s">
        <v>133</v>
      </c>
      <c r="C686" s="117">
        <v>39077</v>
      </c>
      <c r="D686" s="118">
        <v>8.5768429918349195E-2</v>
      </c>
      <c r="E686" s="117">
        <v>12794</v>
      </c>
      <c r="F686" s="118">
        <v>0.67259513268674698</v>
      </c>
      <c r="G686" s="117">
        <v>2342</v>
      </c>
      <c r="H686" s="118">
        <v>0.81694544317648898</v>
      </c>
      <c r="I686" s="117">
        <v>34770</v>
      </c>
      <c r="J686" s="118">
        <v>13.846285226302305</v>
      </c>
      <c r="K686" s="117"/>
      <c r="L686" s="118"/>
      <c r="M686" s="118"/>
    </row>
    <row r="687" spans="2:14" x14ac:dyDescent="0.25">
      <c r="B687" s="116" t="s">
        <v>135</v>
      </c>
      <c r="C687" s="117">
        <v>37041</v>
      </c>
      <c r="D687" s="118">
        <v>3.65447640846902E-2</v>
      </c>
      <c r="E687" s="117">
        <v>0</v>
      </c>
      <c r="F687" s="118">
        <v>1</v>
      </c>
      <c r="G687" s="117">
        <v>4057</v>
      </c>
      <c r="H687" s="118"/>
      <c r="I687" s="117">
        <v>38260</v>
      </c>
      <c r="J687" s="118">
        <v>8.4306137540054227</v>
      </c>
      <c r="K687" s="117"/>
      <c r="L687" s="118"/>
      <c r="M687" s="118"/>
    </row>
    <row r="688" spans="2:14" x14ac:dyDescent="0.25">
      <c r="B688" s="116" t="s">
        <v>137</v>
      </c>
      <c r="C688" s="117">
        <v>38296</v>
      </c>
      <c r="D688" s="118">
        <v>7.4899572372684204E-3</v>
      </c>
      <c r="E688" s="117">
        <v>2</v>
      </c>
      <c r="F688" s="118">
        <v>0.99994777522456701</v>
      </c>
      <c r="G688" s="117">
        <v>4985</v>
      </c>
      <c r="H688" s="118">
        <v>2491.5</v>
      </c>
      <c r="I688" s="117">
        <v>35822</v>
      </c>
      <c r="J688" s="118">
        <v>6.1859578736208629</v>
      </c>
      <c r="K688" s="117"/>
      <c r="L688" s="118"/>
      <c r="M688" s="118"/>
    </row>
    <row r="689" spans="2:13" x14ac:dyDescent="0.25">
      <c r="B689" s="116" t="s">
        <v>139</v>
      </c>
      <c r="C689" s="117">
        <v>38541</v>
      </c>
      <c r="D689" s="118">
        <v>9.1742470660319597E-2</v>
      </c>
      <c r="E689" s="117">
        <v>61</v>
      </c>
      <c r="F689" s="118">
        <v>0.99841726992034496</v>
      </c>
      <c r="G689" s="117">
        <v>6520</v>
      </c>
      <c r="H689" s="118">
        <v>105.88524590163935</v>
      </c>
      <c r="I689" s="117">
        <v>37725</v>
      </c>
      <c r="J689" s="118">
        <v>4.7860429447852759</v>
      </c>
      <c r="K689" s="117"/>
      <c r="L689" s="118"/>
      <c r="M689" s="118"/>
    </row>
    <row r="690" spans="2:13" x14ac:dyDescent="0.25">
      <c r="B690" s="116" t="s">
        <v>141</v>
      </c>
      <c r="C690" s="117">
        <v>40368</v>
      </c>
      <c r="D690" s="118">
        <v>2.9145877587314398E-3</v>
      </c>
      <c r="E690" s="117">
        <v>5426</v>
      </c>
      <c r="F690" s="118">
        <v>0.86558660325009895</v>
      </c>
      <c r="G690" s="117">
        <v>14908</v>
      </c>
      <c r="H690" s="118">
        <v>1.7475119793586438</v>
      </c>
      <c r="I690" s="117">
        <v>40418</v>
      </c>
      <c r="J690" s="118">
        <v>1.7111617923262679</v>
      </c>
      <c r="K690" s="117"/>
      <c r="L690" s="118"/>
      <c r="M690" s="118"/>
    </row>
    <row r="691" spans="2:13" x14ac:dyDescent="0.25">
      <c r="B691" s="116" t="s">
        <v>143</v>
      </c>
      <c r="C691" s="117">
        <v>43339</v>
      </c>
      <c r="D691" s="118">
        <v>3.9304556354916143E-2</v>
      </c>
      <c r="E691" s="117">
        <v>9002</v>
      </c>
      <c r="F691" s="118">
        <v>0.79228870070836899</v>
      </c>
      <c r="G691" s="117">
        <v>23124</v>
      </c>
      <c r="H691" s="118">
        <v>1.5687624972228393</v>
      </c>
      <c r="I691" s="117">
        <v>39534</v>
      </c>
      <c r="J691" s="118">
        <v>0.70965230928905032</v>
      </c>
      <c r="K691" s="117"/>
      <c r="L691" s="118"/>
      <c r="M691" s="118"/>
    </row>
    <row r="692" spans="2:13" x14ac:dyDescent="0.25">
      <c r="B692" s="116" t="s">
        <v>145</v>
      </c>
      <c r="C692" s="117">
        <v>37131</v>
      </c>
      <c r="D692" s="118">
        <v>7.3624070655156998E-2</v>
      </c>
      <c r="E692" s="117">
        <v>4142</v>
      </c>
      <c r="F692" s="118">
        <v>0.88844900487463296</v>
      </c>
      <c r="G692" s="117">
        <v>22215</v>
      </c>
      <c r="H692" s="118">
        <v>4.3633510381458231</v>
      </c>
      <c r="I692" s="117">
        <v>35412</v>
      </c>
      <c r="J692" s="118">
        <v>0.59405806887238355</v>
      </c>
      <c r="K692" s="117"/>
      <c r="L692" s="118"/>
      <c r="M692" s="118"/>
    </row>
    <row r="693" spans="2:13" x14ac:dyDescent="0.25">
      <c r="B693" s="116" t="s">
        <v>147</v>
      </c>
      <c r="C693" s="117">
        <v>40806</v>
      </c>
      <c r="D693" s="118">
        <v>3.390088172696859E-2</v>
      </c>
      <c r="E693" s="117">
        <v>5151</v>
      </c>
      <c r="F693" s="118">
        <v>0.87376856344655196</v>
      </c>
      <c r="G693" s="117">
        <v>29589</v>
      </c>
      <c r="H693" s="118">
        <v>4.7443214909726263</v>
      </c>
      <c r="I693" s="117">
        <v>40505</v>
      </c>
      <c r="J693" s="118">
        <v>0.36892088276048529</v>
      </c>
      <c r="K693" s="117"/>
      <c r="L693" s="118"/>
      <c r="M693" s="118"/>
    </row>
    <row r="694" spans="2:13" x14ac:dyDescent="0.25">
      <c r="B694" s="116" t="s">
        <v>149</v>
      </c>
      <c r="C694" s="117">
        <v>33318</v>
      </c>
      <c r="D694" s="118">
        <v>4.1594753192958203E-2</v>
      </c>
      <c r="E694" s="117">
        <v>3250</v>
      </c>
      <c r="F694" s="118">
        <v>0.902455129359505</v>
      </c>
      <c r="G694" s="117">
        <v>30003</v>
      </c>
      <c r="H694" s="118">
        <v>8.2316923076923079</v>
      </c>
      <c r="I694" s="117">
        <v>37298</v>
      </c>
      <c r="J694" s="118">
        <v>0.24314235243142357</v>
      </c>
      <c r="K694" s="117"/>
      <c r="L694" s="118"/>
      <c r="M694" s="118"/>
    </row>
    <row r="695" spans="2:13" x14ac:dyDescent="0.25">
      <c r="B695" s="116" t="s">
        <v>151</v>
      </c>
      <c r="C695" s="117">
        <v>36019</v>
      </c>
      <c r="D695" s="118">
        <v>4.5550903598494903E-2</v>
      </c>
      <c r="E695" s="117">
        <v>4815</v>
      </c>
      <c r="F695" s="118">
        <v>0.86632055304144995</v>
      </c>
      <c r="G695" s="117">
        <v>28066</v>
      </c>
      <c r="H695" s="118">
        <v>4.8288681204569057</v>
      </c>
      <c r="I695" s="117">
        <v>41989</v>
      </c>
      <c r="J695" s="118">
        <v>0.49608066699921616</v>
      </c>
      <c r="K695" s="117"/>
      <c r="L695" s="118"/>
      <c r="M695" s="118"/>
    </row>
    <row r="696" spans="2:13" ht="15.75" x14ac:dyDescent="0.25">
      <c r="B696" s="119" t="s">
        <v>111</v>
      </c>
      <c r="C696" s="120">
        <v>458621</v>
      </c>
      <c r="D696" s="121">
        <v>2.0490586589494101E-2</v>
      </c>
      <c r="E696" s="120">
        <v>111267</v>
      </c>
      <c r="F696" s="121">
        <v>0.757387908534498</v>
      </c>
      <c r="G696" s="120">
        <v>171386</v>
      </c>
      <c r="H696" s="121">
        <v>0.54031294094385585</v>
      </c>
      <c r="I696" s="120">
        <v>442683</v>
      </c>
      <c r="J696" s="121">
        <v>1.5829589348021424</v>
      </c>
      <c r="K696" s="120">
        <v>82106</v>
      </c>
      <c r="L696" s="121">
        <v>0.347104183757178</v>
      </c>
      <c r="M696" s="121">
        <v>9.9363995447546261E-2</v>
      </c>
    </row>
    <row r="697" spans="2:13" ht="6" customHeight="1" x14ac:dyDescent="0.25"/>
    <row r="698" spans="2:13" x14ac:dyDescent="0.25">
      <c r="B698" s="49" t="s">
        <v>337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4"/>
      <c r="E699" s="124"/>
      <c r="G699" s="124"/>
      <c r="I699" s="124"/>
      <c r="K699" s="124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102D1-EC93-4059-B759-4FAEB5F4C52C}"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9" max="29" width="11.42578125" customWidth="1"/>
  </cols>
  <sheetData>
    <row r="1" spans="1:31" ht="42.75" customHeight="1" x14ac:dyDescent="0.25"/>
    <row r="3" spans="1:31" ht="21.75" customHeight="1" thickBot="1" x14ac:dyDescent="0.3">
      <c r="B3" s="268" t="s">
        <v>372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130"/>
      <c r="N3" s="130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31" ht="6" customHeight="1" x14ac:dyDescent="0.25"/>
    <row r="5" spans="1:31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7"/>
    </row>
    <row r="6" spans="1:31" s="137" customFormat="1" ht="72" customHeight="1" x14ac:dyDescent="0.25">
      <c r="A6"/>
      <c r="B6" s="133"/>
      <c r="C6" s="134" t="s">
        <v>493</v>
      </c>
      <c r="D6" s="134" t="s">
        <v>489</v>
      </c>
      <c r="E6" s="134" t="s">
        <v>490</v>
      </c>
      <c r="F6" s="134" t="s">
        <v>491</v>
      </c>
      <c r="G6" s="134" t="s">
        <v>492</v>
      </c>
      <c r="H6" s="135" t="str">
        <f>CONCATENATE("var. ",RIGHT(G6,2),"/",RIGHT(F6,2))</f>
        <v>var. 23/22</v>
      </c>
      <c r="I6" s="135" t="str">
        <f>CONCATENATE("var. ",RIGHT(G6,2),"/",RIGHT(C6,2))</f>
        <v>var. 23/19</v>
      </c>
      <c r="J6" s="135" t="str">
        <f>CONCATENATE("Cuota s/ total lugares de residencia ",RIGHT(G6,4))</f>
        <v>Cuota s/ total lugares de residencia 2023</v>
      </c>
      <c r="K6" s="136" t="str">
        <f>CONCATENATE("cuota s/ Canarias ",RIGHT(G6,4))</f>
        <v>cuota s/ Canarias 2023</v>
      </c>
      <c r="L6" s="134" t="s">
        <v>493</v>
      </c>
      <c r="M6" s="134" t="s">
        <v>489</v>
      </c>
      <c r="N6" s="134" t="s">
        <v>490</v>
      </c>
      <c r="O6" s="134" t="s">
        <v>491</v>
      </c>
      <c r="P6" s="134" t="s">
        <v>492</v>
      </c>
      <c r="Q6" s="135" t="str">
        <f>CONCATENATE("var. ",RIGHT(P6,2),"/",RIGHT(O6,2))</f>
        <v>var. 23/22</v>
      </c>
      <c r="R6" s="135" t="str">
        <f>CONCATENATE("var. ",RIGHT(P6,2),"/",RIGHT(L6,2))</f>
        <v>var. 23/19</v>
      </c>
      <c r="S6" s="135" t="str">
        <f>CONCATENATE("Cuota s/ total lugares de residencia ",RIGHT(P6,4))</f>
        <v>Cuota s/ total lugares de residencia 2023</v>
      </c>
      <c r="T6" s="136" t="str">
        <f>CONCATENATE("cuota s/ Canarias ",RIGHT(P6,4))</f>
        <v>cuota s/ Canarias 2023</v>
      </c>
      <c r="U6" s="134" t="s">
        <v>493</v>
      </c>
      <c r="V6" s="134" t="s">
        <v>489</v>
      </c>
      <c r="W6" s="134" t="s">
        <v>490</v>
      </c>
      <c r="X6" s="134" t="s">
        <v>491</v>
      </c>
      <c r="Y6" s="134" t="s">
        <v>492</v>
      </c>
      <c r="Z6" s="135" t="str">
        <f>CONCATENATE("var. ",RIGHT(Y6,2),"/",RIGHT(X6,2))</f>
        <v>var. 23/22</v>
      </c>
      <c r="AA6" s="135" t="str">
        <f>CONCATENATE("var. ",RIGHT(Y6,2),"/",RIGHT(U6,2))</f>
        <v>var. 23/19</v>
      </c>
      <c r="AB6" s="135" t="str">
        <f>CONCATENATE("Cuota s/ total lugares de residencia ",RIGHT(Y6,4))</f>
        <v>Cuota s/ total lugares de residencia 2023</v>
      </c>
      <c r="AC6" s="136" t="str">
        <f>CONCATENATE("cuota s/ Canarias ",RIGHT(Y6,4))</f>
        <v>cuota s/ Canarias 2023</v>
      </c>
    </row>
    <row r="7" spans="1:31" x14ac:dyDescent="0.25">
      <c r="B7" s="138" t="s">
        <v>123</v>
      </c>
      <c r="C7" s="139">
        <v>1001133</v>
      </c>
      <c r="D7" s="139">
        <v>1073705</v>
      </c>
      <c r="E7" s="139">
        <v>123929</v>
      </c>
      <c r="F7" s="139">
        <v>903434</v>
      </c>
      <c r="G7" s="139">
        <v>1055236</v>
      </c>
      <c r="H7" s="140">
        <f>IFERROR(G7/F7-1,"-")</f>
        <v>0.16802776959910748</v>
      </c>
      <c r="I7" s="140">
        <f>IFERROR(G7/C7-1,"-")</f>
        <v>5.4041770673826539E-2</v>
      </c>
      <c r="J7" s="140">
        <f>G7/G$7</f>
        <v>1</v>
      </c>
      <c r="K7" s="141">
        <f>G7/$G7</f>
        <v>1</v>
      </c>
      <c r="L7" s="139">
        <v>293344</v>
      </c>
      <c r="M7" s="139">
        <v>315303</v>
      </c>
      <c r="N7" s="139">
        <v>39737</v>
      </c>
      <c r="O7" s="139">
        <v>238961</v>
      </c>
      <c r="P7" s="139">
        <v>281475</v>
      </c>
      <c r="Q7" s="140">
        <f>IFERROR(P7/O7-1,"-")</f>
        <v>0.17791187683345822</v>
      </c>
      <c r="R7" s="140">
        <f>IFERROR(P7/L7-1,"-")</f>
        <v>-4.0461028689865786E-2</v>
      </c>
      <c r="S7" s="140">
        <f>P7/P$7</f>
        <v>1</v>
      </c>
      <c r="T7" s="141">
        <f>P7/$G7</f>
        <v>0.26674127872817077</v>
      </c>
      <c r="U7" s="139">
        <v>364413</v>
      </c>
      <c r="V7" s="139">
        <v>404607</v>
      </c>
      <c r="W7" s="139">
        <v>56791</v>
      </c>
      <c r="X7" s="139">
        <v>349079</v>
      </c>
      <c r="Y7" s="139">
        <v>411122</v>
      </c>
      <c r="Z7" s="140">
        <f>IFERROR(Y7/X7-1,"-")</f>
        <v>0.17773340705112606</v>
      </c>
      <c r="AA7" s="140">
        <f>IFERROR(Y7/U7-1,"-")</f>
        <v>0.12817599811203229</v>
      </c>
      <c r="AB7" s="140">
        <f>Y7/Y$7</f>
        <v>1</v>
      </c>
      <c r="AC7" s="141">
        <f>Y7/$G7</f>
        <v>0.38960194686307137</v>
      </c>
      <c r="AD7" s="124"/>
      <c r="AE7" s="124"/>
    </row>
    <row r="8" spans="1:31" x14ac:dyDescent="0.25">
      <c r="B8" s="142" t="s">
        <v>156</v>
      </c>
      <c r="C8" s="143">
        <v>115101</v>
      </c>
      <c r="D8" s="143">
        <v>141898</v>
      </c>
      <c r="E8" s="143">
        <v>61845</v>
      </c>
      <c r="F8" s="143">
        <v>141551</v>
      </c>
      <c r="G8" s="143">
        <v>130654</v>
      </c>
      <c r="H8" s="144">
        <f>IFERROR(G8/F8-1,"-")</f>
        <v>-7.6982854236282372E-2</v>
      </c>
      <c r="I8" s="145">
        <f>IFERROR(G8/C8-1,"-")</f>
        <v>0.13512480343350619</v>
      </c>
      <c r="J8" s="144">
        <f>G8/G$7</f>
        <v>0.12381495703330819</v>
      </c>
      <c r="K8" s="146">
        <f>G8/$G8</f>
        <v>1</v>
      </c>
      <c r="L8" s="143">
        <v>33570</v>
      </c>
      <c r="M8" s="143">
        <v>43815</v>
      </c>
      <c r="N8" s="143">
        <v>24214</v>
      </c>
      <c r="O8" s="143">
        <v>43995</v>
      </c>
      <c r="P8" s="143">
        <v>36152</v>
      </c>
      <c r="Q8" s="144">
        <f>IFERROR(P8/O8-1,"-")</f>
        <v>-0.17827025798386176</v>
      </c>
      <c r="R8" s="145">
        <f>IFERROR(P8/L8-1,"-")</f>
        <v>7.6913911230265031E-2</v>
      </c>
      <c r="S8" s="144">
        <f>P8/P$7</f>
        <v>0.12843769428901322</v>
      </c>
      <c r="T8" s="146">
        <f>P8/$G8</f>
        <v>0.27670029237528126</v>
      </c>
      <c r="U8" s="143">
        <v>50062</v>
      </c>
      <c r="V8" s="143">
        <v>61359</v>
      </c>
      <c r="W8" s="143">
        <v>26605</v>
      </c>
      <c r="X8" s="143">
        <v>57069</v>
      </c>
      <c r="Y8" s="143">
        <v>55517</v>
      </c>
      <c r="Z8" s="144">
        <f>IFERROR(Y8/X8-1,"-")</f>
        <v>-2.7195149731027324E-2</v>
      </c>
      <c r="AA8" s="145">
        <f>IFERROR(Y8/U8-1,"-")</f>
        <v>0.10896488354440503</v>
      </c>
      <c r="AB8" s="144">
        <f>Y8/Y$7</f>
        <v>0.13503777467515726</v>
      </c>
      <c r="AC8" s="146">
        <f>Y8/$G8</f>
        <v>0.42491619085523596</v>
      </c>
      <c r="AD8" s="124"/>
      <c r="AE8" s="124"/>
    </row>
    <row r="9" spans="1:31" x14ac:dyDescent="0.25">
      <c r="B9" s="147" t="s">
        <v>98</v>
      </c>
      <c r="C9" s="148">
        <v>49792</v>
      </c>
      <c r="D9" s="148">
        <v>62174</v>
      </c>
      <c r="E9" s="148">
        <v>44103</v>
      </c>
      <c r="F9" s="148">
        <v>65309</v>
      </c>
      <c r="G9" s="148">
        <v>52092</v>
      </c>
      <c r="H9" s="149">
        <f>IFERROR(G9/F9-1,"-")</f>
        <v>-0.20237639529008256</v>
      </c>
      <c r="I9" s="150">
        <f>IFERROR(G9/C9-1,"-")</f>
        <v>4.6192159383033449E-2</v>
      </c>
      <c r="J9" s="149">
        <f>G9/G$7</f>
        <v>4.9365260472538842E-2</v>
      </c>
      <c r="K9" s="151">
        <f>G9/$G9</f>
        <v>1</v>
      </c>
      <c r="L9" s="148">
        <v>16850</v>
      </c>
      <c r="M9" s="148">
        <v>20655</v>
      </c>
      <c r="N9" s="148">
        <v>17671</v>
      </c>
      <c r="O9" s="148">
        <v>23582</v>
      </c>
      <c r="P9" s="148">
        <v>15971</v>
      </c>
      <c r="Q9" s="149">
        <f>IFERROR(P9/O9-1,"-")</f>
        <v>-0.32274616232719866</v>
      </c>
      <c r="R9" s="150">
        <f>IFERROR(P9/L9-1,"-")</f>
        <v>-5.2166172106824948E-2</v>
      </c>
      <c r="S9" s="149">
        <f>P9/P$7</f>
        <v>5.6740385469402257E-2</v>
      </c>
      <c r="T9" s="151">
        <f>P9/$G9</f>
        <v>0.30659218306073871</v>
      </c>
      <c r="U9" s="148">
        <v>17673</v>
      </c>
      <c r="V9" s="148">
        <v>23847</v>
      </c>
      <c r="W9" s="148">
        <v>19689</v>
      </c>
      <c r="X9" s="148">
        <v>24325</v>
      </c>
      <c r="Y9" s="148">
        <v>20675</v>
      </c>
      <c r="Z9" s="149">
        <f>IFERROR(Y9/X9-1,"-")</f>
        <v>-0.15005138746145941</v>
      </c>
      <c r="AA9" s="150">
        <f>IFERROR(Y9/U9-1,"-")</f>
        <v>0.1698636337916597</v>
      </c>
      <c r="AB9" s="149">
        <f>Y9/Y$7</f>
        <v>5.0289208556097705E-2</v>
      </c>
      <c r="AC9" s="151">
        <f>Y9/$G9</f>
        <v>0.39689395684558088</v>
      </c>
      <c r="AD9" s="124"/>
      <c r="AE9" s="124"/>
    </row>
    <row r="10" spans="1:31" x14ac:dyDescent="0.25">
      <c r="B10" s="147" t="s">
        <v>160</v>
      </c>
      <c r="C10" s="148">
        <v>65309</v>
      </c>
      <c r="D10" s="148">
        <v>79724</v>
      </c>
      <c r="E10" s="148">
        <v>17742</v>
      </c>
      <c r="F10" s="148">
        <v>76242</v>
      </c>
      <c r="G10" s="148">
        <v>78562</v>
      </c>
      <c r="H10" s="149">
        <f>IFERROR(G10/F10-1,"-")</f>
        <v>3.0429422103302572E-2</v>
      </c>
      <c r="I10" s="150">
        <f>IFERROR(G10/C10-1,"-")</f>
        <v>0.2029276210016997</v>
      </c>
      <c r="J10" s="149">
        <f>G10/G$7</f>
        <v>7.4449696560769343E-2</v>
      </c>
      <c r="K10" s="151">
        <f>G10/$G10</f>
        <v>1</v>
      </c>
      <c r="L10" s="148">
        <v>16720</v>
      </c>
      <c r="M10" s="148">
        <v>23160</v>
      </c>
      <c r="N10" s="148">
        <v>6543</v>
      </c>
      <c r="O10" s="148">
        <v>20413</v>
      </c>
      <c r="P10" s="148">
        <v>20181</v>
      </c>
      <c r="Q10" s="149">
        <f>IFERROR(P10/O10-1,"-")</f>
        <v>-1.1365306422377874E-2</v>
      </c>
      <c r="R10" s="150">
        <f>IFERROR(P10/L10-1,"-")</f>
        <v>0.20699760765550246</v>
      </c>
      <c r="S10" s="149">
        <f>P10/P$7</f>
        <v>7.1697308819610978E-2</v>
      </c>
      <c r="T10" s="151">
        <f>P10/$G10</f>
        <v>0.25687991649907077</v>
      </c>
      <c r="U10" s="148">
        <v>32389</v>
      </c>
      <c r="V10" s="148">
        <v>37512</v>
      </c>
      <c r="W10" s="148">
        <v>6916</v>
      </c>
      <c r="X10" s="148">
        <v>32744</v>
      </c>
      <c r="Y10" s="148">
        <v>34842</v>
      </c>
      <c r="Z10" s="149">
        <f>IFERROR(Y10/X10-1,"-")</f>
        <v>6.4072807231859263E-2</v>
      </c>
      <c r="AA10" s="150">
        <f>IFERROR(Y10/U10-1,"-")</f>
        <v>7.5735589243261625E-2</v>
      </c>
      <c r="AB10" s="149">
        <f>Y10/Y$7</f>
        <v>8.4748566119059551E-2</v>
      </c>
      <c r="AC10" s="151">
        <f>Y10/$G10</f>
        <v>0.44349685598635474</v>
      </c>
      <c r="AD10" s="124"/>
      <c r="AE10" s="124"/>
    </row>
    <row r="11" spans="1:31" x14ac:dyDescent="0.25">
      <c r="B11" s="142" t="s">
        <v>168</v>
      </c>
      <c r="C11" s="143">
        <v>886032</v>
      </c>
      <c r="D11" s="143">
        <v>931807</v>
      </c>
      <c r="E11" s="143">
        <v>62084</v>
      </c>
      <c r="F11" s="143">
        <v>761883</v>
      </c>
      <c r="G11" s="143">
        <v>924582</v>
      </c>
      <c r="H11" s="144">
        <f>IFERROR(G11/F11-1,"-")</f>
        <v>0.21354853698008758</v>
      </c>
      <c r="I11" s="145">
        <f>IFERROR(G11/C11-1,"-")</f>
        <v>4.3508586597323706E-2</v>
      </c>
      <c r="J11" s="144">
        <f>G11/G$7</f>
        <v>0.87618504296669186</v>
      </c>
      <c r="K11" s="146">
        <f>G11/$G11</f>
        <v>1</v>
      </c>
      <c r="L11" s="143">
        <v>259774</v>
      </c>
      <c r="M11" s="143">
        <v>271488</v>
      </c>
      <c r="N11" s="143">
        <v>15523</v>
      </c>
      <c r="O11" s="143">
        <v>194966</v>
      </c>
      <c r="P11" s="143">
        <v>245323</v>
      </c>
      <c r="Q11" s="144">
        <f>IFERROR(P11/O11-1,"-")</f>
        <v>0.2582860601335617</v>
      </c>
      <c r="R11" s="145">
        <f>IFERROR(P11/L11-1,"-")</f>
        <v>-5.5629123776821388E-2</v>
      </c>
      <c r="S11" s="144">
        <f>P11/P$7</f>
        <v>0.87156230571098681</v>
      </c>
      <c r="T11" s="146">
        <f>P11/$G11</f>
        <v>0.26533395631755757</v>
      </c>
      <c r="U11" s="143">
        <v>314351</v>
      </c>
      <c r="V11" s="143">
        <v>343248</v>
      </c>
      <c r="W11" s="143">
        <v>30186</v>
      </c>
      <c r="X11" s="143">
        <v>292010</v>
      </c>
      <c r="Y11" s="143">
        <v>355605</v>
      </c>
      <c r="Z11" s="144">
        <f>IFERROR(Y11/X11-1,"-")</f>
        <v>0.2177836375466593</v>
      </c>
      <c r="AA11" s="145">
        <f>IFERROR(Y11/U11-1,"-")</f>
        <v>0.13123546608727188</v>
      </c>
      <c r="AB11" s="144">
        <f>Y11/Y$7</f>
        <v>0.86496222532484279</v>
      </c>
      <c r="AC11" s="146">
        <f>Y11/$G11</f>
        <v>0.38461164071980636</v>
      </c>
      <c r="AD11" s="124"/>
      <c r="AE11" s="124"/>
    </row>
    <row r="12" spans="1:31" x14ac:dyDescent="0.25">
      <c r="B12" s="147" t="s">
        <v>172</v>
      </c>
      <c r="C12" s="148">
        <v>292606</v>
      </c>
      <c r="D12" s="148">
        <v>303712</v>
      </c>
      <c r="E12" s="148">
        <v>2352</v>
      </c>
      <c r="F12" s="148">
        <v>254387</v>
      </c>
      <c r="G12" s="148">
        <v>320427</v>
      </c>
      <c r="H12" s="149">
        <f t="shared" ref="H12:H36" si="0">IFERROR(G12/F12-1,"-")</f>
        <v>0.25960446091977962</v>
      </c>
      <c r="I12" s="150">
        <f t="shared" ref="I12:I36" si="1">IFERROR(G12/C12-1,"-")</f>
        <v>9.5080073545996902E-2</v>
      </c>
      <c r="J12" s="149">
        <f t="shared" ref="J12:J36" si="2">G12/G$7</f>
        <v>0.30365434841116112</v>
      </c>
      <c r="K12" s="151">
        <f t="shared" ref="K12:K36" si="3">G12/$G12</f>
        <v>1</v>
      </c>
      <c r="L12" s="148">
        <v>40517</v>
      </c>
      <c r="M12" s="148">
        <v>45771</v>
      </c>
      <c r="N12" s="148">
        <v>628</v>
      </c>
      <c r="O12" s="148">
        <v>36016</v>
      </c>
      <c r="P12" s="148">
        <v>47739</v>
      </c>
      <c r="Q12" s="149">
        <f t="shared" ref="Q12:Q36" si="4">IFERROR(P12/O12-1,"-")</f>
        <v>0.32549422478898271</v>
      </c>
      <c r="R12" s="150">
        <f t="shared" ref="R12:R36" si="5">IFERROR(P12/L12-1,"-")</f>
        <v>0.17824616827504514</v>
      </c>
      <c r="S12" s="149">
        <f t="shared" ref="S12:S36" si="6">P12/P$7</f>
        <v>0.16960298427924328</v>
      </c>
      <c r="T12" s="151">
        <f t="shared" ref="T12:T36" si="7">P12/$G12</f>
        <v>0.14898557237685964</v>
      </c>
      <c r="U12" s="148">
        <v>129132</v>
      </c>
      <c r="V12" s="148">
        <v>140719</v>
      </c>
      <c r="W12" s="148">
        <v>1204</v>
      </c>
      <c r="X12" s="148">
        <v>114746</v>
      </c>
      <c r="Y12" s="148">
        <v>141638</v>
      </c>
      <c r="Z12" s="149">
        <f t="shared" ref="Z12:Z36" si="8">IFERROR(Y12/X12-1,"-")</f>
        <v>0.23436111062694986</v>
      </c>
      <c r="AA12" s="150">
        <f t="shared" ref="AA12:AA36" si="9">IFERROR(Y12/U12-1,"-")</f>
        <v>9.6846637549174552E-2</v>
      </c>
      <c r="AB12" s="149">
        <f t="shared" ref="AB12:AB36" si="10">Y12/Y$7</f>
        <v>0.34451573985337686</v>
      </c>
      <c r="AC12" s="151">
        <f t="shared" ref="AC12:AC36" si="11">Y12/$G12</f>
        <v>0.44202891766299346</v>
      </c>
      <c r="AD12" s="124"/>
      <c r="AE12" s="124"/>
    </row>
    <row r="13" spans="1:31" x14ac:dyDescent="0.25">
      <c r="A13" s="152"/>
      <c r="B13" s="147" t="s">
        <v>176</v>
      </c>
      <c r="C13" s="148">
        <v>163765</v>
      </c>
      <c r="D13" s="148">
        <v>171257</v>
      </c>
      <c r="E13" s="148">
        <v>12822</v>
      </c>
      <c r="F13" s="148">
        <v>118365</v>
      </c>
      <c r="G13" s="148">
        <v>149497</v>
      </c>
      <c r="H13" s="149">
        <f t="shared" si="0"/>
        <v>0.2630169391289654</v>
      </c>
      <c r="I13" s="150">
        <f t="shared" si="1"/>
        <v>-8.7124843525783868E-2</v>
      </c>
      <c r="J13" s="149">
        <f t="shared" si="2"/>
        <v>0.14167162606279543</v>
      </c>
      <c r="K13" s="151">
        <f t="shared" si="3"/>
        <v>1</v>
      </c>
      <c r="L13" s="148">
        <v>44654</v>
      </c>
      <c r="M13" s="148">
        <v>45664</v>
      </c>
      <c r="N13" s="148">
        <v>2898</v>
      </c>
      <c r="O13" s="148">
        <v>30808</v>
      </c>
      <c r="P13" s="148">
        <v>40842</v>
      </c>
      <c r="Q13" s="149">
        <f t="shared" si="4"/>
        <v>0.32569462477278632</v>
      </c>
      <c r="R13" s="150">
        <f t="shared" si="5"/>
        <v>-8.536749227392848E-2</v>
      </c>
      <c r="S13" s="149">
        <f t="shared" si="6"/>
        <v>0.14509992006394884</v>
      </c>
      <c r="T13" s="151">
        <f t="shared" si="7"/>
        <v>0.27319611764784579</v>
      </c>
      <c r="U13" s="148">
        <v>41247</v>
      </c>
      <c r="V13" s="148">
        <v>39803</v>
      </c>
      <c r="W13" s="148">
        <v>4104</v>
      </c>
      <c r="X13" s="148">
        <v>29208</v>
      </c>
      <c r="Y13" s="148">
        <v>38948</v>
      </c>
      <c r="Z13" s="149">
        <f t="shared" si="8"/>
        <v>0.33347028211448926</v>
      </c>
      <c r="AA13" s="150">
        <f t="shared" si="9"/>
        <v>-5.573738696147601E-2</v>
      </c>
      <c r="AB13" s="149">
        <f t="shared" si="10"/>
        <v>9.4735869158060135E-2</v>
      </c>
      <c r="AC13" s="151">
        <f t="shared" si="11"/>
        <v>0.26052696709632966</v>
      </c>
      <c r="AD13" s="124"/>
      <c r="AE13" s="124"/>
    </row>
    <row r="14" spans="1:31" x14ac:dyDescent="0.25">
      <c r="A14" s="152"/>
      <c r="B14" s="147" t="s">
        <v>180</v>
      </c>
      <c r="C14" s="148">
        <v>40460</v>
      </c>
      <c r="D14" s="148">
        <v>46102</v>
      </c>
      <c r="E14" s="148">
        <v>13600</v>
      </c>
      <c r="F14" s="148">
        <v>50057</v>
      </c>
      <c r="G14" s="148">
        <v>57160</v>
      </c>
      <c r="H14" s="149">
        <f t="shared" si="0"/>
        <v>0.14189823601094753</v>
      </c>
      <c r="I14" s="150">
        <f t="shared" si="1"/>
        <v>0.41275333662876923</v>
      </c>
      <c r="J14" s="149">
        <f t="shared" si="2"/>
        <v>5.4167977589847198E-2</v>
      </c>
      <c r="K14" s="151">
        <f t="shared" si="3"/>
        <v>1</v>
      </c>
      <c r="L14" s="148">
        <v>5938</v>
      </c>
      <c r="M14" s="148">
        <v>7150</v>
      </c>
      <c r="N14" s="148">
        <v>1941</v>
      </c>
      <c r="O14" s="148">
        <v>6655</v>
      </c>
      <c r="P14" s="148">
        <v>9366</v>
      </c>
      <c r="Q14" s="149">
        <f t="shared" si="4"/>
        <v>0.40736288504883555</v>
      </c>
      <c r="R14" s="150">
        <f t="shared" si="5"/>
        <v>0.57729875378915452</v>
      </c>
      <c r="S14" s="149">
        <f t="shared" si="6"/>
        <v>3.3274713562483349E-2</v>
      </c>
      <c r="T14" s="151">
        <f t="shared" si="7"/>
        <v>0.1638558432470259</v>
      </c>
      <c r="U14" s="148">
        <v>15515</v>
      </c>
      <c r="V14" s="148">
        <v>17655</v>
      </c>
      <c r="W14" s="148">
        <v>7511</v>
      </c>
      <c r="X14" s="148">
        <v>18369</v>
      </c>
      <c r="Y14" s="148">
        <v>21509</v>
      </c>
      <c r="Z14" s="149">
        <f t="shared" si="8"/>
        <v>0.170940170940171</v>
      </c>
      <c r="AA14" s="150">
        <f t="shared" si="9"/>
        <v>0.38633580406058643</v>
      </c>
      <c r="AB14" s="149">
        <f t="shared" si="10"/>
        <v>5.2317803474394464E-2</v>
      </c>
      <c r="AC14" s="151">
        <f t="shared" si="11"/>
        <v>0.37629461161651506</v>
      </c>
      <c r="AD14" s="124"/>
      <c r="AE14" s="124"/>
    </row>
    <row r="15" spans="1:31" x14ac:dyDescent="0.25">
      <c r="A15" s="152"/>
      <c r="B15" s="147" t="s">
        <v>189</v>
      </c>
      <c r="C15" s="148">
        <v>36461</v>
      </c>
      <c r="D15" s="148">
        <v>41112</v>
      </c>
      <c r="E15" s="148">
        <v>1054</v>
      </c>
      <c r="F15" s="148">
        <v>47314</v>
      </c>
      <c r="G15" s="148">
        <v>41199</v>
      </c>
      <c r="H15" s="149">
        <f t="shared" si="0"/>
        <v>-0.12924293021093125</v>
      </c>
      <c r="I15" s="150">
        <f t="shared" si="1"/>
        <v>0.1299470667288336</v>
      </c>
      <c r="J15" s="149">
        <f t="shared" si="2"/>
        <v>3.9042451167321815E-2</v>
      </c>
      <c r="K15" s="151">
        <f t="shared" si="3"/>
        <v>1</v>
      </c>
      <c r="L15" s="148">
        <v>13422</v>
      </c>
      <c r="M15" s="148">
        <v>15949</v>
      </c>
      <c r="N15" s="148">
        <v>339</v>
      </c>
      <c r="O15" s="148">
        <v>17692</v>
      </c>
      <c r="P15" s="148">
        <v>16379</v>
      </c>
      <c r="Q15" s="149">
        <f t="shared" si="4"/>
        <v>-7.4214334162333251E-2</v>
      </c>
      <c r="R15" s="150">
        <f t="shared" si="5"/>
        <v>0.22030993890627326</v>
      </c>
      <c r="S15" s="149">
        <f t="shared" si="6"/>
        <v>5.8189892530420111E-2</v>
      </c>
      <c r="T15" s="151">
        <f t="shared" si="7"/>
        <v>0.39755819316002816</v>
      </c>
      <c r="U15" s="148">
        <v>10836</v>
      </c>
      <c r="V15" s="148">
        <v>11863</v>
      </c>
      <c r="W15" s="148">
        <v>575</v>
      </c>
      <c r="X15" s="148">
        <v>14346</v>
      </c>
      <c r="Y15" s="148">
        <v>12830</v>
      </c>
      <c r="Z15" s="149">
        <f t="shared" si="8"/>
        <v>-0.10567405548584974</v>
      </c>
      <c r="AA15" s="150">
        <f t="shared" si="9"/>
        <v>0.18401624215577694</v>
      </c>
      <c r="AB15" s="149">
        <f t="shared" si="10"/>
        <v>3.1207281536867401E-2</v>
      </c>
      <c r="AC15" s="151">
        <f t="shared" si="11"/>
        <v>0.31141532561469937</v>
      </c>
      <c r="AD15" s="124"/>
      <c r="AE15" s="124"/>
    </row>
    <row r="16" spans="1:31" x14ac:dyDescent="0.25">
      <c r="A16" s="152"/>
      <c r="B16" s="147" t="s">
        <v>184</v>
      </c>
      <c r="C16" s="148">
        <v>17911</v>
      </c>
      <c r="D16" s="148">
        <v>21541</v>
      </c>
      <c r="E16" s="148">
        <v>822</v>
      </c>
      <c r="F16" s="148">
        <v>24266</v>
      </c>
      <c r="G16" s="148">
        <v>23743</v>
      </c>
      <c r="H16" s="149">
        <f t="shared" si="0"/>
        <v>-2.1552789911810755E-2</v>
      </c>
      <c r="I16" s="150">
        <f t="shared" si="1"/>
        <v>0.32560996035955547</v>
      </c>
      <c r="J16" s="149">
        <f t="shared" si="2"/>
        <v>2.2500180054509135E-2</v>
      </c>
      <c r="K16" s="151">
        <f t="shared" si="3"/>
        <v>1</v>
      </c>
      <c r="L16" s="148">
        <v>4551</v>
      </c>
      <c r="M16" s="148">
        <v>5110</v>
      </c>
      <c r="N16" s="148">
        <v>170</v>
      </c>
      <c r="O16" s="148">
        <v>5925</v>
      </c>
      <c r="P16" s="148">
        <v>5633</v>
      </c>
      <c r="Q16" s="149">
        <f t="shared" si="4"/>
        <v>-4.9282700421940939E-2</v>
      </c>
      <c r="R16" s="150">
        <f t="shared" si="5"/>
        <v>0.23774994506701819</v>
      </c>
      <c r="S16" s="149">
        <f t="shared" si="6"/>
        <v>2.0012434496846965E-2</v>
      </c>
      <c r="T16" s="151">
        <f t="shared" si="7"/>
        <v>0.23724887335214589</v>
      </c>
      <c r="U16" s="148">
        <v>9796</v>
      </c>
      <c r="V16" s="148">
        <v>12131</v>
      </c>
      <c r="W16" s="148">
        <v>495</v>
      </c>
      <c r="X16" s="148">
        <v>13448</v>
      </c>
      <c r="Y16" s="148">
        <v>12998</v>
      </c>
      <c r="Z16" s="149">
        <f t="shared" si="8"/>
        <v>-3.3462224866151136E-2</v>
      </c>
      <c r="AA16" s="150">
        <f t="shared" si="9"/>
        <v>0.32686810943242151</v>
      </c>
      <c r="AB16" s="149">
        <f t="shared" si="10"/>
        <v>3.1615919362135814E-2</v>
      </c>
      <c r="AC16" s="151">
        <f t="shared" si="11"/>
        <v>0.54744556290275026</v>
      </c>
      <c r="AD16" s="124"/>
      <c r="AE16" s="124"/>
    </row>
    <row r="17" spans="1:31" x14ac:dyDescent="0.25">
      <c r="A17" s="152"/>
      <c r="B17" s="147" t="s">
        <v>193</v>
      </c>
      <c r="C17" s="148">
        <v>24120</v>
      </c>
      <c r="D17" s="148">
        <v>21754</v>
      </c>
      <c r="E17" s="148">
        <v>2949</v>
      </c>
      <c r="F17" s="148">
        <v>24338</v>
      </c>
      <c r="G17" s="148">
        <v>27351</v>
      </c>
      <c r="H17" s="149">
        <f t="shared" si="0"/>
        <v>0.12379817569233298</v>
      </c>
      <c r="I17" s="150">
        <f t="shared" si="1"/>
        <v>0.133955223880597</v>
      </c>
      <c r="J17" s="149">
        <f t="shared" si="2"/>
        <v>2.5919320417423213E-2</v>
      </c>
      <c r="K17" s="151">
        <f t="shared" si="3"/>
        <v>1</v>
      </c>
      <c r="L17" s="148">
        <v>5910</v>
      </c>
      <c r="M17" s="148">
        <v>4839</v>
      </c>
      <c r="N17" s="148">
        <v>802</v>
      </c>
      <c r="O17" s="148">
        <v>5262</v>
      </c>
      <c r="P17" s="148">
        <v>6474</v>
      </c>
      <c r="Q17" s="149">
        <f t="shared" si="4"/>
        <v>0.23033067274800456</v>
      </c>
      <c r="R17" s="150">
        <f t="shared" si="5"/>
        <v>9.5431472081218383E-2</v>
      </c>
      <c r="S17" s="149">
        <f t="shared" si="6"/>
        <v>2.3000266453503865E-2</v>
      </c>
      <c r="T17" s="151">
        <f t="shared" si="7"/>
        <v>0.23670066907974113</v>
      </c>
      <c r="U17" s="148">
        <v>11280</v>
      </c>
      <c r="V17" s="148">
        <v>9837</v>
      </c>
      <c r="W17" s="148">
        <v>1488</v>
      </c>
      <c r="X17" s="148">
        <v>11531</v>
      </c>
      <c r="Y17" s="148">
        <v>13125</v>
      </c>
      <c r="Z17" s="149">
        <f t="shared" si="8"/>
        <v>0.13823605931835914</v>
      </c>
      <c r="AA17" s="150">
        <f t="shared" si="9"/>
        <v>0.16356382978723394</v>
      </c>
      <c r="AB17" s="149">
        <f t="shared" si="10"/>
        <v>3.1924830099094671E-2</v>
      </c>
      <c r="AC17" s="151">
        <f t="shared" si="11"/>
        <v>0.47987276516397936</v>
      </c>
      <c r="AD17" s="124"/>
      <c r="AE17" s="124"/>
    </row>
    <row r="18" spans="1:31" x14ac:dyDescent="0.25">
      <c r="A18" s="152"/>
      <c r="B18" s="147" t="s">
        <v>197</v>
      </c>
      <c r="C18" s="148">
        <v>27876</v>
      </c>
      <c r="D18" s="148">
        <v>29372</v>
      </c>
      <c r="E18" s="148">
        <v>1368</v>
      </c>
      <c r="F18" s="148">
        <v>31649</v>
      </c>
      <c r="G18" s="148">
        <v>37620</v>
      </c>
      <c r="H18" s="149">
        <f t="shared" si="0"/>
        <v>0.18866314891465774</v>
      </c>
      <c r="I18" s="150">
        <f t="shared" si="1"/>
        <v>0.34954799827808869</v>
      </c>
      <c r="J18" s="149">
        <f t="shared" si="2"/>
        <v>3.5650792808433376E-2</v>
      </c>
      <c r="K18" s="151">
        <f t="shared" si="3"/>
        <v>1</v>
      </c>
      <c r="L18" s="148">
        <v>3583</v>
      </c>
      <c r="M18" s="148">
        <v>4557</v>
      </c>
      <c r="N18" s="148">
        <v>186</v>
      </c>
      <c r="O18" s="148">
        <v>4690</v>
      </c>
      <c r="P18" s="148">
        <v>6503</v>
      </c>
      <c r="Q18" s="149">
        <f t="shared" si="4"/>
        <v>0.38656716417910442</v>
      </c>
      <c r="R18" s="150">
        <f t="shared" si="5"/>
        <v>0.81495953111917396</v>
      </c>
      <c r="S18" s="149">
        <f t="shared" si="6"/>
        <v>2.3103295141664447E-2</v>
      </c>
      <c r="T18" s="151">
        <f t="shared" si="7"/>
        <v>0.1728601807549176</v>
      </c>
      <c r="U18" s="148">
        <v>7497</v>
      </c>
      <c r="V18" s="148">
        <v>8888</v>
      </c>
      <c r="W18" s="148">
        <v>704</v>
      </c>
      <c r="X18" s="148">
        <v>11614</v>
      </c>
      <c r="Y18" s="148">
        <v>11268</v>
      </c>
      <c r="Z18" s="149">
        <f t="shared" si="8"/>
        <v>-2.979163079042535E-2</v>
      </c>
      <c r="AA18" s="150">
        <f t="shared" si="9"/>
        <v>0.50300120048019203</v>
      </c>
      <c r="AB18" s="149">
        <f t="shared" si="10"/>
        <v>2.7407922709074193E-2</v>
      </c>
      <c r="AC18" s="151">
        <f t="shared" si="11"/>
        <v>0.29952153110047847</v>
      </c>
      <c r="AD18" s="124"/>
      <c r="AE18" s="124"/>
    </row>
    <row r="19" spans="1:31" x14ac:dyDescent="0.25">
      <c r="A19" s="152"/>
      <c r="B19" s="147" t="s">
        <v>217</v>
      </c>
      <c r="C19" s="148">
        <v>12969</v>
      </c>
      <c r="D19" s="148">
        <v>15557</v>
      </c>
      <c r="E19" s="148">
        <v>3809</v>
      </c>
      <c r="F19" s="148">
        <v>21010</v>
      </c>
      <c r="G19" s="148">
        <v>25672</v>
      </c>
      <c r="H19" s="149">
        <f t="shared" si="0"/>
        <v>0.22189433603046171</v>
      </c>
      <c r="I19" s="150">
        <f t="shared" si="1"/>
        <v>0.97948955200863597</v>
      </c>
      <c r="J19" s="149">
        <f t="shared" si="2"/>
        <v>2.4328207149869791E-2</v>
      </c>
      <c r="K19" s="151">
        <f t="shared" si="3"/>
        <v>1</v>
      </c>
      <c r="L19" s="148">
        <v>2987</v>
      </c>
      <c r="M19" s="148">
        <v>3360</v>
      </c>
      <c r="N19" s="148">
        <v>651</v>
      </c>
      <c r="O19" s="148">
        <v>4157</v>
      </c>
      <c r="P19" s="148">
        <v>5390</v>
      </c>
      <c r="Q19" s="149">
        <f t="shared" si="4"/>
        <v>0.29660813086360349</v>
      </c>
      <c r="R19" s="150">
        <f t="shared" si="5"/>
        <v>0.80448610646133245</v>
      </c>
      <c r="S19" s="149">
        <f t="shared" si="6"/>
        <v>1.9149125144328982E-2</v>
      </c>
      <c r="T19" s="151">
        <f t="shared" si="7"/>
        <v>0.20995637270177625</v>
      </c>
      <c r="U19" s="148">
        <v>3794</v>
      </c>
      <c r="V19" s="148">
        <v>6153</v>
      </c>
      <c r="W19" s="148">
        <v>1915</v>
      </c>
      <c r="X19" s="148">
        <v>7768</v>
      </c>
      <c r="Y19" s="148">
        <v>9688</v>
      </c>
      <c r="Z19" s="149">
        <f t="shared" si="8"/>
        <v>0.24716786817713698</v>
      </c>
      <c r="AA19" s="150">
        <f t="shared" si="9"/>
        <v>1.5535055350553506</v>
      </c>
      <c r="AB19" s="149">
        <f t="shared" si="10"/>
        <v>2.3564781257145079E-2</v>
      </c>
      <c r="AC19" s="151">
        <f t="shared" si="11"/>
        <v>0.37737612963540046</v>
      </c>
      <c r="AD19" s="124"/>
      <c r="AE19" s="124"/>
    </row>
    <row r="20" spans="1:31" x14ac:dyDescent="0.25">
      <c r="A20" s="152"/>
      <c r="B20" s="147" t="s">
        <v>207</v>
      </c>
      <c r="C20" s="148">
        <v>36336</v>
      </c>
      <c r="D20" s="148">
        <v>39241</v>
      </c>
      <c r="E20" s="148">
        <v>207</v>
      </c>
      <c r="F20" s="148">
        <v>32101</v>
      </c>
      <c r="G20" s="148">
        <v>35842</v>
      </c>
      <c r="H20" s="149">
        <f t="shared" si="0"/>
        <v>0.11653842559421834</v>
      </c>
      <c r="I20" s="150">
        <f t="shared" si="1"/>
        <v>-1.3595332452663977E-2</v>
      </c>
      <c r="J20" s="149">
        <f t="shared" si="2"/>
        <v>3.3965861665068285E-2</v>
      </c>
      <c r="K20" s="151">
        <f t="shared" si="3"/>
        <v>1</v>
      </c>
      <c r="L20" s="148">
        <v>16567</v>
      </c>
      <c r="M20" s="148">
        <v>17827</v>
      </c>
      <c r="N20" s="148">
        <v>72</v>
      </c>
      <c r="O20" s="148">
        <v>16178</v>
      </c>
      <c r="P20" s="148">
        <v>14800</v>
      </c>
      <c r="Q20" s="149">
        <f t="shared" si="4"/>
        <v>-8.5177401409321285E-2</v>
      </c>
      <c r="R20" s="150">
        <f t="shared" si="5"/>
        <v>-0.10665781372608196</v>
      </c>
      <c r="S20" s="149">
        <f t="shared" si="6"/>
        <v>5.2580158095745629E-2</v>
      </c>
      <c r="T20" s="151">
        <f t="shared" si="7"/>
        <v>0.41292338597176498</v>
      </c>
      <c r="U20" s="148">
        <v>11670</v>
      </c>
      <c r="V20" s="148">
        <v>12694</v>
      </c>
      <c r="W20" s="148">
        <v>101</v>
      </c>
      <c r="X20" s="148">
        <v>8703</v>
      </c>
      <c r="Y20" s="148">
        <v>12445</v>
      </c>
      <c r="Z20" s="149">
        <f t="shared" si="8"/>
        <v>0.42996667815695733</v>
      </c>
      <c r="AA20" s="150">
        <f t="shared" si="9"/>
        <v>6.6409597257926389E-2</v>
      </c>
      <c r="AB20" s="149">
        <f t="shared" si="10"/>
        <v>3.0270819853960625E-2</v>
      </c>
      <c r="AC20" s="151">
        <f t="shared" si="11"/>
        <v>0.34721834719044697</v>
      </c>
      <c r="AD20" s="124"/>
      <c r="AE20" s="124"/>
    </row>
    <row r="21" spans="1:31" x14ac:dyDescent="0.25">
      <c r="A21" s="152"/>
      <c r="B21" s="147" t="s">
        <v>219</v>
      </c>
      <c r="C21" s="148">
        <v>3884</v>
      </c>
      <c r="D21" s="148">
        <v>4845</v>
      </c>
      <c r="E21" s="148">
        <v>407</v>
      </c>
      <c r="F21" s="148">
        <v>5577</v>
      </c>
      <c r="G21" s="148">
        <v>8027</v>
      </c>
      <c r="H21" s="149">
        <f t="shared" si="0"/>
        <v>0.43930428545813172</v>
      </c>
      <c r="I21" s="150">
        <f t="shared" si="1"/>
        <v>1.0666838311019569</v>
      </c>
      <c r="J21" s="149">
        <f t="shared" si="2"/>
        <v>7.6068291832348403E-3</v>
      </c>
      <c r="K21" s="151">
        <f t="shared" si="3"/>
        <v>1</v>
      </c>
      <c r="L21" s="148">
        <v>1346</v>
      </c>
      <c r="M21" s="148">
        <v>1517</v>
      </c>
      <c r="N21" s="148">
        <v>108</v>
      </c>
      <c r="O21" s="148">
        <v>1024</v>
      </c>
      <c r="P21" s="148">
        <v>1708</v>
      </c>
      <c r="Q21" s="149">
        <f t="shared" si="4"/>
        <v>0.66796875</v>
      </c>
      <c r="R21" s="150">
        <f t="shared" si="5"/>
        <v>0.26894502228826145</v>
      </c>
      <c r="S21" s="149">
        <f t="shared" si="6"/>
        <v>6.068034461319833E-3</v>
      </c>
      <c r="T21" s="151">
        <f t="shared" si="7"/>
        <v>0.21278186121838794</v>
      </c>
      <c r="U21" s="148">
        <v>2446</v>
      </c>
      <c r="V21" s="148">
        <v>3208</v>
      </c>
      <c r="W21" s="148">
        <v>235</v>
      </c>
      <c r="X21" s="148">
        <v>4391</v>
      </c>
      <c r="Y21" s="148">
        <v>6110</v>
      </c>
      <c r="Z21" s="149">
        <f t="shared" si="8"/>
        <v>0.39148257800045538</v>
      </c>
      <c r="AA21" s="150">
        <f t="shared" si="9"/>
        <v>1.4979558462796403</v>
      </c>
      <c r="AB21" s="149">
        <f t="shared" si="10"/>
        <v>1.486176852613093E-2</v>
      </c>
      <c r="AC21" s="151">
        <f t="shared" si="11"/>
        <v>0.7611810140774885</v>
      </c>
      <c r="AD21" s="124"/>
      <c r="AE21" s="124"/>
    </row>
    <row r="22" spans="1:31" x14ac:dyDescent="0.25">
      <c r="A22" s="152"/>
      <c r="B22" s="147" t="s">
        <v>200</v>
      </c>
      <c r="C22" s="148">
        <v>11205</v>
      </c>
      <c r="D22" s="148">
        <v>11670</v>
      </c>
      <c r="E22" s="148">
        <v>932</v>
      </c>
      <c r="F22" s="148">
        <v>9344</v>
      </c>
      <c r="G22" s="148">
        <v>12083</v>
      </c>
      <c r="H22" s="149">
        <f t="shared" si="0"/>
        <v>0.29312928082191791</v>
      </c>
      <c r="I22" s="150">
        <f t="shared" si="1"/>
        <v>7.8357875948237288E-2</v>
      </c>
      <c r="J22" s="149">
        <f t="shared" si="2"/>
        <v>1.1450519125579491E-2</v>
      </c>
      <c r="K22" s="151">
        <f t="shared" si="3"/>
        <v>1</v>
      </c>
      <c r="L22" s="148">
        <v>4152</v>
      </c>
      <c r="M22" s="148">
        <v>4061</v>
      </c>
      <c r="N22" s="148">
        <v>276</v>
      </c>
      <c r="O22" s="148">
        <v>2930</v>
      </c>
      <c r="P22" s="148">
        <v>4173</v>
      </c>
      <c r="Q22" s="149">
        <f t="shared" si="4"/>
        <v>0.42423208191126283</v>
      </c>
      <c r="R22" s="150">
        <f t="shared" si="5"/>
        <v>5.0578034682080553E-3</v>
      </c>
      <c r="S22" s="149">
        <f t="shared" si="6"/>
        <v>1.4825472954969358E-2</v>
      </c>
      <c r="T22" s="151">
        <f t="shared" si="7"/>
        <v>0.34536125134486467</v>
      </c>
      <c r="U22" s="148">
        <v>3118</v>
      </c>
      <c r="V22" s="148">
        <v>3745</v>
      </c>
      <c r="W22" s="148">
        <v>447</v>
      </c>
      <c r="X22" s="148">
        <v>3187</v>
      </c>
      <c r="Y22" s="148">
        <v>4064</v>
      </c>
      <c r="Z22" s="149">
        <f t="shared" si="8"/>
        <v>0.27518042045811097</v>
      </c>
      <c r="AA22" s="150">
        <f t="shared" si="9"/>
        <v>0.30339961513790881</v>
      </c>
      <c r="AB22" s="149">
        <f t="shared" si="10"/>
        <v>9.8851435826834855E-3</v>
      </c>
      <c r="AC22" s="151">
        <f t="shared" si="11"/>
        <v>0.33634031283621618</v>
      </c>
      <c r="AD22" s="124"/>
      <c r="AE22" s="124"/>
    </row>
    <row r="23" spans="1:31" x14ac:dyDescent="0.25">
      <c r="A23" s="152"/>
      <c r="B23" s="147" t="s">
        <v>213</v>
      </c>
      <c r="C23" s="148">
        <v>69741</v>
      </c>
      <c r="D23" s="148">
        <v>70205</v>
      </c>
      <c r="E23" s="148">
        <v>3198</v>
      </c>
      <c r="F23" s="148">
        <v>30671</v>
      </c>
      <c r="G23" s="148">
        <v>41063</v>
      </c>
      <c r="H23" s="149">
        <f t="shared" si="0"/>
        <v>0.33882168823970527</v>
      </c>
      <c r="I23" s="150">
        <f t="shared" si="1"/>
        <v>-0.41120718085487729</v>
      </c>
      <c r="J23" s="149">
        <f t="shared" si="2"/>
        <v>3.8913570044994676E-2</v>
      </c>
      <c r="K23" s="151">
        <f t="shared" si="3"/>
        <v>1</v>
      </c>
      <c r="L23" s="148">
        <v>44192</v>
      </c>
      <c r="M23" s="148">
        <v>42969</v>
      </c>
      <c r="N23" s="148">
        <v>1976</v>
      </c>
      <c r="O23" s="148">
        <v>19422</v>
      </c>
      <c r="P23" s="148">
        <v>25816</v>
      </c>
      <c r="Q23" s="149">
        <f t="shared" si="4"/>
        <v>0.32921429306971484</v>
      </c>
      <c r="R23" s="150">
        <f t="shared" si="5"/>
        <v>-0.41582186821144096</v>
      </c>
      <c r="S23" s="149">
        <f t="shared" si="6"/>
        <v>9.1716848743227636E-2</v>
      </c>
      <c r="T23" s="151">
        <f t="shared" si="7"/>
        <v>0.62869249689501494</v>
      </c>
      <c r="U23" s="148">
        <v>14021</v>
      </c>
      <c r="V23" s="148">
        <v>17581</v>
      </c>
      <c r="W23" s="148">
        <v>577</v>
      </c>
      <c r="X23" s="148">
        <v>5816</v>
      </c>
      <c r="Y23" s="148">
        <v>9657</v>
      </c>
      <c r="Z23" s="149">
        <f t="shared" si="8"/>
        <v>0.66041953232462181</v>
      </c>
      <c r="AA23" s="150">
        <f t="shared" si="9"/>
        <v>-0.31124741459239713</v>
      </c>
      <c r="AB23" s="149">
        <f t="shared" si="10"/>
        <v>2.3489377848911031E-2</v>
      </c>
      <c r="AC23" s="151">
        <f t="shared" si="11"/>
        <v>0.23517521856659279</v>
      </c>
      <c r="AD23" s="124"/>
      <c r="AE23" s="124"/>
    </row>
    <row r="24" spans="1:31" x14ac:dyDescent="0.25">
      <c r="A24" s="152"/>
      <c r="B24" s="147" t="s">
        <v>369</v>
      </c>
      <c r="C24" s="148">
        <v>2760</v>
      </c>
      <c r="D24" s="148">
        <v>2976</v>
      </c>
      <c r="E24" s="148">
        <v>408</v>
      </c>
      <c r="F24" s="148">
        <v>2804</v>
      </c>
      <c r="G24" s="148">
        <v>4559</v>
      </c>
      <c r="H24" s="149">
        <f t="shared" si="0"/>
        <v>0.62589158345221119</v>
      </c>
      <c r="I24" s="150">
        <f t="shared" si="1"/>
        <v>0.65181159420289858</v>
      </c>
      <c r="J24" s="149">
        <f t="shared" si="2"/>
        <v>4.3203605638928166E-3</v>
      </c>
      <c r="K24" s="151">
        <f t="shared" si="3"/>
        <v>1</v>
      </c>
      <c r="L24" s="148">
        <v>831</v>
      </c>
      <c r="M24" s="148">
        <v>883</v>
      </c>
      <c r="N24" s="148">
        <v>151</v>
      </c>
      <c r="O24" s="148">
        <v>885</v>
      </c>
      <c r="P24" s="148">
        <v>1517</v>
      </c>
      <c r="Q24" s="149">
        <f t="shared" si="4"/>
        <v>0.71412429378531073</v>
      </c>
      <c r="R24" s="150">
        <f t="shared" si="5"/>
        <v>0.82551143200962707</v>
      </c>
      <c r="S24" s="149">
        <f t="shared" si="6"/>
        <v>5.389466204813927E-3</v>
      </c>
      <c r="T24" s="151">
        <f t="shared" si="7"/>
        <v>0.33274840973897785</v>
      </c>
      <c r="U24" s="148">
        <v>1340</v>
      </c>
      <c r="V24" s="148">
        <v>1501</v>
      </c>
      <c r="W24" s="148">
        <v>180</v>
      </c>
      <c r="X24" s="148">
        <v>1321</v>
      </c>
      <c r="Y24" s="148">
        <v>2360</v>
      </c>
      <c r="Z24" s="149">
        <f t="shared" si="8"/>
        <v>0.78652535957607883</v>
      </c>
      <c r="AA24" s="150">
        <f t="shared" si="9"/>
        <v>0.76119402985074625</v>
      </c>
      <c r="AB24" s="149">
        <f t="shared" si="10"/>
        <v>5.7403884978181659E-3</v>
      </c>
      <c r="AC24" s="151">
        <f t="shared" si="11"/>
        <v>0.51765738100460623</v>
      </c>
      <c r="AD24" s="124"/>
      <c r="AE24" s="124"/>
    </row>
    <row r="25" spans="1:31" x14ac:dyDescent="0.25">
      <c r="A25" s="152"/>
      <c r="B25" s="147" t="s">
        <v>209</v>
      </c>
      <c r="C25" s="148">
        <v>34902</v>
      </c>
      <c r="D25" s="148">
        <v>34886</v>
      </c>
      <c r="E25" s="148">
        <v>182</v>
      </c>
      <c r="F25" s="148">
        <v>19285</v>
      </c>
      <c r="G25" s="148">
        <v>26015</v>
      </c>
      <c r="H25" s="149">
        <f t="shared" si="0"/>
        <v>0.34897588799585177</v>
      </c>
      <c r="I25" s="150">
        <f t="shared" si="1"/>
        <v>-0.25462724199186293</v>
      </c>
      <c r="J25" s="149">
        <f t="shared" si="2"/>
        <v>2.4653252921621325E-2</v>
      </c>
      <c r="K25" s="151">
        <f t="shared" si="3"/>
        <v>1</v>
      </c>
      <c r="L25" s="148">
        <v>18447</v>
      </c>
      <c r="M25" s="148">
        <v>17063</v>
      </c>
      <c r="N25" s="148">
        <v>67</v>
      </c>
      <c r="O25" s="148">
        <v>9671</v>
      </c>
      <c r="P25" s="148">
        <v>12850</v>
      </c>
      <c r="Q25" s="149">
        <f t="shared" si="4"/>
        <v>0.32871471409368214</v>
      </c>
      <c r="R25" s="150">
        <f t="shared" si="5"/>
        <v>-0.30340976852604762</v>
      </c>
      <c r="S25" s="149">
        <f t="shared" si="6"/>
        <v>4.5652366995292654E-2</v>
      </c>
      <c r="T25" s="151">
        <f t="shared" si="7"/>
        <v>0.49394580049971171</v>
      </c>
      <c r="U25" s="148">
        <v>13454</v>
      </c>
      <c r="V25" s="148">
        <v>14277</v>
      </c>
      <c r="W25" s="148">
        <v>95</v>
      </c>
      <c r="X25" s="148">
        <v>7763</v>
      </c>
      <c r="Y25" s="148">
        <v>11151</v>
      </c>
      <c r="Z25" s="149">
        <f t="shared" si="8"/>
        <v>0.436429215509468</v>
      </c>
      <c r="AA25" s="150">
        <f t="shared" si="9"/>
        <v>-0.17117585848074923</v>
      </c>
      <c r="AB25" s="149">
        <f t="shared" si="10"/>
        <v>2.7123335652190834E-2</v>
      </c>
      <c r="AC25" s="151">
        <f t="shared" si="11"/>
        <v>0.42863732462041132</v>
      </c>
      <c r="AD25" s="124"/>
      <c r="AE25" s="124"/>
    </row>
    <row r="26" spans="1:31" x14ac:dyDescent="0.25">
      <c r="A26" s="152"/>
      <c r="B26" s="147" t="s">
        <v>232</v>
      </c>
      <c r="C26" s="148">
        <v>1349</v>
      </c>
      <c r="D26" s="148">
        <v>1526</v>
      </c>
      <c r="E26" s="148">
        <v>331</v>
      </c>
      <c r="F26" s="148">
        <v>2974</v>
      </c>
      <c r="G26" s="148">
        <v>3973</v>
      </c>
      <c r="H26" s="149">
        <f t="shared" si="0"/>
        <v>0.33591123066577011</v>
      </c>
      <c r="I26" s="150">
        <f t="shared" si="1"/>
        <v>1.9451445515196442</v>
      </c>
      <c r="J26" s="149">
        <f t="shared" si="2"/>
        <v>3.7650345515126476E-3</v>
      </c>
      <c r="K26" s="151">
        <f t="shared" si="3"/>
        <v>1</v>
      </c>
      <c r="L26" s="148">
        <v>352</v>
      </c>
      <c r="M26" s="148">
        <v>283</v>
      </c>
      <c r="N26" s="148">
        <v>107</v>
      </c>
      <c r="O26" s="148">
        <v>799</v>
      </c>
      <c r="P26" s="148">
        <v>958</v>
      </c>
      <c r="Q26" s="149">
        <f t="shared" si="4"/>
        <v>0.19899874843554444</v>
      </c>
      <c r="R26" s="150">
        <f t="shared" si="5"/>
        <v>1.7215909090909092</v>
      </c>
      <c r="S26" s="149">
        <f t="shared" si="6"/>
        <v>3.4034994226840752E-3</v>
      </c>
      <c r="T26" s="151">
        <f t="shared" si="7"/>
        <v>0.24112761137679337</v>
      </c>
      <c r="U26" s="148">
        <v>730</v>
      </c>
      <c r="V26" s="148">
        <v>953</v>
      </c>
      <c r="W26" s="148">
        <v>202</v>
      </c>
      <c r="X26" s="148">
        <v>1625</v>
      </c>
      <c r="Y26" s="148">
        <v>2256</v>
      </c>
      <c r="Z26" s="149">
        <f t="shared" si="8"/>
        <v>0.38830769230769224</v>
      </c>
      <c r="AA26" s="150">
        <f t="shared" si="9"/>
        <v>2.0904109589041098</v>
      </c>
      <c r="AB26" s="149">
        <f t="shared" si="10"/>
        <v>5.4874222250329589E-3</v>
      </c>
      <c r="AC26" s="151">
        <f t="shared" si="11"/>
        <v>0.56783287188522524</v>
      </c>
      <c r="AD26" s="124"/>
      <c r="AE26" s="124"/>
    </row>
    <row r="27" spans="1:31" x14ac:dyDescent="0.25">
      <c r="A27" s="152"/>
      <c r="B27" s="147" t="s">
        <v>223</v>
      </c>
      <c r="C27" s="148">
        <v>1926</v>
      </c>
      <c r="D27" s="148">
        <v>1683</v>
      </c>
      <c r="E27" s="148">
        <v>1979</v>
      </c>
      <c r="F27" s="148">
        <v>3792</v>
      </c>
      <c r="G27" s="148">
        <v>4670</v>
      </c>
      <c r="H27" s="149">
        <f t="shared" si="0"/>
        <v>0.23154008438818563</v>
      </c>
      <c r="I27" s="150">
        <f t="shared" si="1"/>
        <v>1.4247144340602285</v>
      </c>
      <c r="J27" s="149">
        <f t="shared" si="2"/>
        <v>4.4255503034392307E-3</v>
      </c>
      <c r="K27" s="151">
        <f t="shared" si="3"/>
        <v>1</v>
      </c>
      <c r="L27" s="148">
        <v>281</v>
      </c>
      <c r="M27" s="148">
        <v>302</v>
      </c>
      <c r="N27" s="148">
        <v>108</v>
      </c>
      <c r="O27" s="148">
        <v>475</v>
      </c>
      <c r="P27" s="148">
        <v>806</v>
      </c>
      <c r="Q27" s="149">
        <f t="shared" si="4"/>
        <v>0.69684210526315793</v>
      </c>
      <c r="R27" s="150">
        <f t="shared" si="5"/>
        <v>1.8683274021352312</v>
      </c>
      <c r="S27" s="149">
        <f t="shared" si="6"/>
        <v>2.8634869881872279E-3</v>
      </c>
      <c r="T27" s="151">
        <f t="shared" si="7"/>
        <v>0.17259100642398287</v>
      </c>
      <c r="U27" s="148">
        <v>967</v>
      </c>
      <c r="V27" s="148">
        <v>1117</v>
      </c>
      <c r="W27" s="148">
        <v>1808</v>
      </c>
      <c r="X27" s="148">
        <v>2812</v>
      </c>
      <c r="Y27" s="148">
        <v>3202</v>
      </c>
      <c r="Z27" s="149">
        <f t="shared" si="8"/>
        <v>0.13869132290184916</v>
      </c>
      <c r="AA27" s="150">
        <f t="shared" si="9"/>
        <v>2.311271975180972</v>
      </c>
      <c r="AB27" s="149">
        <f t="shared" si="10"/>
        <v>7.7884423601753249E-3</v>
      </c>
      <c r="AC27" s="151">
        <f t="shared" si="11"/>
        <v>0.68565310492505349</v>
      </c>
      <c r="AD27" s="124"/>
      <c r="AE27" s="124"/>
    </row>
    <row r="28" spans="1:31" x14ac:dyDescent="0.25">
      <c r="A28" s="152"/>
      <c r="B28" s="147" t="s">
        <v>211</v>
      </c>
      <c r="C28" s="148">
        <v>46962</v>
      </c>
      <c r="D28" s="148">
        <v>49856</v>
      </c>
      <c r="E28" s="148">
        <v>248</v>
      </c>
      <c r="F28" s="148">
        <v>23800</v>
      </c>
      <c r="G28" s="148">
        <v>36035</v>
      </c>
      <c r="H28" s="149">
        <f t="shared" si="0"/>
        <v>0.51407563025210079</v>
      </c>
      <c r="I28" s="150">
        <f t="shared" si="1"/>
        <v>-0.23267748392317189</v>
      </c>
      <c r="J28" s="149">
        <f t="shared" si="2"/>
        <v>3.4148759140135473E-2</v>
      </c>
      <c r="K28" s="151">
        <f t="shared" si="3"/>
        <v>1</v>
      </c>
      <c r="L28" s="148">
        <v>35327</v>
      </c>
      <c r="M28" s="148">
        <v>37214</v>
      </c>
      <c r="N28" s="148">
        <v>171</v>
      </c>
      <c r="O28" s="148">
        <v>18080</v>
      </c>
      <c r="P28" s="148">
        <v>25871</v>
      </c>
      <c r="Q28" s="149">
        <f t="shared" si="4"/>
        <v>0.43091814159292041</v>
      </c>
      <c r="R28" s="150">
        <f t="shared" si="5"/>
        <v>-0.26767062020550858</v>
      </c>
      <c r="S28" s="149">
        <f t="shared" si="6"/>
        <v>9.1912247979394263E-2</v>
      </c>
      <c r="T28" s="151">
        <f t="shared" si="7"/>
        <v>0.71794089080061052</v>
      </c>
      <c r="U28" s="148">
        <v>8979</v>
      </c>
      <c r="V28" s="148">
        <v>9385</v>
      </c>
      <c r="W28" s="148">
        <v>65</v>
      </c>
      <c r="X28" s="148">
        <v>4350</v>
      </c>
      <c r="Y28" s="148">
        <v>8120</v>
      </c>
      <c r="Z28" s="149">
        <f t="shared" si="8"/>
        <v>0.8666666666666667</v>
      </c>
      <c r="AA28" s="150">
        <f t="shared" si="9"/>
        <v>-9.5667669005457201E-2</v>
      </c>
      <c r="AB28" s="149">
        <f t="shared" si="10"/>
        <v>1.9750828221306572E-2</v>
      </c>
      <c r="AC28" s="151">
        <f t="shared" si="11"/>
        <v>0.22533647842375468</v>
      </c>
      <c r="AD28" s="124"/>
      <c r="AE28" s="124"/>
    </row>
    <row r="29" spans="1:31" x14ac:dyDescent="0.25">
      <c r="A29" s="152"/>
      <c r="B29" s="147" t="s">
        <v>203</v>
      </c>
      <c r="C29" s="148">
        <v>8810</v>
      </c>
      <c r="D29" s="148">
        <v>7710</v>
      </c>
      <c r="E29" s="148">
        <v>695</v>
      </c>
      <c r="F29" s="148">
        <v>6737</v>
      </c>
      <c r="G29" s="148">
        <v>8096</v>
      </c>
      <c r="H29" s="149">
        <f t="shared" si="0"/>
        <v>0.20172183464450044</v>
      </c>
      <c r="I29" s="150">
        <f t="shared" si="1"/>
        <v>-8.1044267877412035E-2</v>
      </c>
      <c r="J29" s="149">
        <f t="shared" si="2"/>
        <v>7.6722173997096381E-3</v>
      </c>
      <c r="K29" s="151">
        <f t="shared" si="3"/>
        <v>1</v>
      </c>
      <c r="L29" s="148">
        <v>3148</v>
      </c>
      <c r="M29" s="148">
        <v>2728</v>
      </c>
      <c r="N29" s="148">
        <v>207</v>
      </c>
      <c r="O29" s="148">
        <v>2344</v>
      </c>
      <c r="P29" s="148">
        <v>2703</v>
      </c>
      <c r="Q29" s="149">
        <f t="shared" si="4"/>
        <v>0.15315699658703075</v>
      </c>
      <c r="R29" s="150">
        <f t="shared" si="5"/>
        <v>-0.14135959339263027</v>
      </c>
      <c r="S29" s="149">
        <f t="shared" si="6"/>
        <v>9.6029842792432728E-3</v>
      </c>
      <c r="T29" s="151">
        <f t="shared" si="7"/>
        <v>0.33386857707509882</v>
      </c>
      <c r="U29" s="148">
        <v>2872</v>
      </c>
      <c r="V29" s="148">
        <v>2785</v>
      </c>
      <c r="W29" s="148">
        <v>314</v>
      </c>
      <c r="X29" s="148">
        <v>2627</v>
      </c>
      <c r="Y29" s="148">
        <v>3197</v>
      </c>
      <c r="Z29" s="149">
        <f t="shared" si="8"/>
        <v>0.21697754092120292</v>
      </c>
      <c r="AA29" s="150">
        <f t="shared" si="9"/>
        <v>0.11316155988857934</v>
      </c>
      <c r="AB29" s="149">
        <f t="shared" si="10"/>
        <v>7.7762805201375745E-3</v>
      </c>
      <c r="AC29" s="151">
        <f t="shared" si="11"/>
        <v>0.39488636363636365</v>
      </c>
      <c r="AD29" s="124"/>
      <c r="AE29" s="124"/>
    </row>
    <row r="30" spans="1:31" x14ac:dyDescent="0.25">
      <c r="A30" s="152"/>
      <c r="B30" s="147" t="s">
        <v>229</v>
      </c>
      <c r="C30" s="148">
        <v>2145</v>
      </c>
      <c r="D30" s="148">
        <v>2227</v>
      </c>
      <c r="E30" s="148">
        <v>2143</v>
      </c>
      <c r="F30" s="148">
        <v>4608</v>
      </c>
      <c r="G30" s="148">
        <v>4801</v>
      </c>
      <c r="H30" s="149">
        <f t="shared" si="0"/>
        <v>4.188368055555558E-2</v>
      </c>
      <c r="I30" s="150">
        <f t="shared" si="1"/>
        <v>1.2382284382284383</v>
      </c>
      <c r="J30" s="149">
        <f t="shared" si="2"/>
        <v>4.5496931492102237E-3</v>
      </c>
      <c r="K30" s="151">
        <f t="shared" si="3"/>
        <v>1</v>
      </c>
      <c r="L30" s="148">
        <v>589</v>
      </c>
      <c r="M30" s="148">
        <v>654</v>
      </c>
      <c r="N30" s="148">
        <v>645</v>
      </c>
      <c r="O30" s="148">
        <v>818</v>
      </c>
      <c r="P30" s="148">
        <v>1112</v>
      </c>
      <c r="Q30" s="149">
        <f t="shared" si="4"/>
        <v>0.35941320293398538</v>
      </c>
      <c r="R30" s="150">
        <f t="shared" si="5"/>
        <v>0.88794567062818341</v>
      </c>
      <c r="S30" s="149">
        <f t="shared" si="6"/>
        <v>3.9506172839506174E-3</v>
      </c>
      <c r="T30" s="151">
        <f t="shared" si="7"/>
        <v>0.23161841283066029</v>
      </c>
      <c r="U30" s="148">
        <v>685</v>
      </c>
      <c r="V30" s="148">
        <v>871</v>
      </c>
      <c r="W30" s="148">
        <v>1186</v>
      </c>
      <c r="X30" s="148">
        <v>2172</v>
      </c>
      <c r="Y30" s="148">
        <v>2361</v>
      </c>
      <c r="Z30" s="149">
        <f t="shared" si="8"/>
        <v>8.7016574585635276E-2</v>
      </c>
      <c r="AA30" s="150">
        <f t="shared" si="9"/>
        <v>2.4467153284671532</v>
      </c>
      <c r="AB30" s="149">
        <f t="shared" si="10"/>
        <v>5.7428208658257159E-3</v>
      </c>
      <c r="AC30" s="151">
        <f t="shared" si="11"/>
        <v>0.49177254738596127</v>
      </c>
      <c r="AD30" s="124"/>
      <c r="AE30" s="124"/>
    </row>
    <row r="31" spans="1:31" x14ac:dyDescent="0.25">
      <c r="A31" s="152"/>
      <c r="B31" s="147" t="s">
        <v>215</v>
      </c>
      <c r="C31" s="148">
        <v>1016</v>
      </c>
      <c r="D31" s="148">
        <v>1356</v>
      </c>
      <c r="E31" s="148">
        <v>292</v>
      </c>
      <c r="F31" s="148">
        <v>1709</v>
      </c>
      <c r="G31" s="148">
        <v>2363</v>
      </c>
      <c r="H31" s="149">
        <f t="shared" si="0"/>
        <v>0.38267992978349907</v>
      </c>
      <c r="I31" s="150">
        <f t="shared" si="1"/>
        <v>1.3257874015748032</v>
      </c>
      <c r="J31" s="149">
        <f t="shared" si="2"/>
        <v>2.2393095004340263E-3</v>
      </c>
      <c r="K31" s="151">
        <f t="shared" si="3"/>
        <v>1</v>
      </c>
      <c r="L31" s="148">
        <v>343</v>
      </c>
      <c r="M31" s="148">
        <v>453</v>
      </c>
      <c r="N31" s="148">
        <v>117</v>
      </c>
      <c r="O31" s="148">
        <v>409</v>
      </c>
      <c r="P31" s="148">
        <v>736</v>
      </c>
      <c r="Q31" s="149">
        <f t="shared" si="4"/>
        <v>0.79951100244498785</v>
      </c>
      <c r="R31" s="150">
        <f t="shared" si="5"/>
        <v>1.1457725947521866</v>
      </c>
      <c r="S31" s="149">
        <f t="shared" si="6"/>
        <v>2.6147970512478908E-3</v>
      </c>
      <c r="T31" s="151">
        <f t="shared" si="7"/>
        <v>0.31146847228099872</v>
      </c>
      <c r="U31" s="148">
        <v>408</v>
      </c>
      <c r="V31" s="148">
        <v>507</v>
      </c>
      <c r="W31" s="148">
        <v>114</v>
      </c>
      <c r="X31" s="148">
        <v>667</v>
      </c>
      <c r="Y31" s="148">
        <v>916</v>
      </c>
      <c r="Z31" s="149">
        <f t="shared" si="8"/>
        <v>0.37331334332833577</v>
      </c>
      <c r="AA31" s="150">
        <f t="shared" si="9"/>
        <v>1.2450980392156863</v>
      </c>
      <c r="AB31" s="149">
        <f t="shared" si="10"/>
        <v>2.2280490949158644E-3</v>
      </c>
      <c r="AC31" s="151">
        <f t="shared" si="11"/>
        <v>0.38764282691493862</v>
      </c>
      <c r="AD31" s="124"/>
      <c r="AE31" s="124"/>
    </row>
    <row r="32" spans="1:31" x14ac:dyDescent="0.25">
      <c r="A32" s="152"/>
      <c r="B32" s="147" t="s">
        <v>225</v>
      </c>
      <c r="C32" s="148">
        <v>1443</v>
      </c>
      <c r="D32" s="148">
        <v>1350</v>
      </c>
      <c r="E32" s="148">
        <v>308</v>
      </c>
      <c r="F32" s="148">
        <v>1920</v>
      </c>
      <c r="G32" s="148">
        <v>3009</v>
      </c>
      <c r="H32" s="149">
        <f t="shared" si="0"/>
        <v>0.56718749999999996</v>
      </c>
      <c r="I32" s="150">
        <f t="shared" si="1"/>
        <v>1.0852390852390852</v>
      </c>
      <c r="J32" s="149">
        <f t="shared" si="2"/>
        <v>2.8514948314879328E-3</v>
      </c>
      <c r="K32" s="151">
        <f t="shared" si="3"/>
        <v>1</v>
      </c>
      <c r="L32" s="148">
        <v>339</v>
      </c>
      <c r="M32" s="148">
        <v>388</v>
      </c>
      <c r="N32" s="148">
        <v>102</v>
      </c>
      <c r="O32" s="148">
        <v>399</v>
      </c>
      <c r="P32" s="148">
        <v>481</v>
      </c>
      <c r="Q32" s="149">
        <f t="shared" si="4"/>
        <v>0.20551378446115298</v>
      </c>
      <c r="R32" s="150">
        <f t="shared" si="5"/>
        <v>0.41887905604719755</v>
      </c>
      <c r="S32" s="149">
        <f t="shared" si="6"/>
        <v>1.7088551381117328E-3</v>
      </c>
      <c r="T32" s="151">
        <f t="shared" si="7"/>
        <v>0.15985377201728149</v>
      </c>
      <c r="U32" s="148">
        <v>718</v>
      </c>
      <c r="V32" s="148">
        <v>753</v>
      </c>
      <c r="W32" s="148">
        <v>160</v>
      </c>
      <c r="X32" s="148">
        <v>1077</v>
      </c>
      <c r="Y32" s="148">
        <v>1238</v>
      </c>
      <c r="Z32" s="149">
        <f t="shared" si="8"/>
        <v>0.14948932219127209</v>
      </c>
      <c r="AA32" s="150">
        <f t="shared" si="9"/>
        <v>0.72423398328690802</v>
      </c>
      <c r="AB32" s="149">
        <f t="shared" si="10"/>
        <v>3.0112715933469868E-3</v>
      </c>
      <c r="AC32" s="151">
        <f t="shared" si="11"/>
        <v>0.41143236955799267</v>
      </c>
      <c r="AD32" s="124"/>
      <c r="AE32" s="124"/>
    </row>
    <row r="33" spans="1:39" x14ac:dyDescent="0.25">
      <c r="A33" s="152"/>
      <c r="B33" s="147" t="s">
        <v>221</v>
      </c>
      <c r="C33" s="148">
        <v>1036</v>
      </c>
      <c r="D33" s="148">
        <v>1172</v>
      </c>
      <c r="E33" s="148">
        <v>868</v>
      </c>
      <c r="F33" s="148">
        <v>1901</v>
      </c>
      <c r="G33" s="148">
        <v>1632</v>
      </c>
      <c r="H33" s="149">
        <f t="shared" si="0"/>
        <v>-0.14150447133087851</v>
      </c>
      <c r="I33" s="150">
        <f t="shared" si="1"/>
        <v>0.57528957528957525</v>
      </c>
      <c r="J33" s="149">
        <f t="shared" si="2"/>
        <v>1.5465734679256584E-3</v>
      </c>
      <c r="K33" s="151">
        <f t="shared" si="3"/>
        <v>1</v>
      </c>
      <c r="L33" s="148">
        <v>342</v>
      </c>
      <c r="M33" s="148">
        <v>378</v>
      </c>
      <c r="N33" s="148">
        <v>289</v>
      </c>
      <c r="O33" s="148">
        <v>608</v>
      </c>
      <c r="P33" s="148">
        <v>505</v>
      </c>
      <c r="Q33" s="149">
        <f t="shared" si="4"/>
        <v>-0.16940789473684215</v>
      </c>
      <c r="R33" s="150">
        <f t="shared" si="5"/>
        <v>0.47660818713450293</v>
      </c>
      <c r="S33" s="149">
        <f t="shared" si="6"/>
        <v>1.794120259348077E-3</v>
      </c>
      <c r="T33" s="151">
        <f t="shared" si="7"/>
        <v>0.30943627450980393</v>
      </c>
      <c r="U33" s="148">
        <v>289</v>
      </c>
      <c r="V33" s="148">
        <v>337</v>
      </c>
      <c r="W33" s="148">
        <v>284</v>
      </c>
      <c r="X33" s="148">
        <v>634</v>
      </c>
      <c r="Y33" s="148">
        <v>528</v>
      </c>
      <c r="Z33" s="149">
        <f t="shared" si="8"/>
        <v>-0.16719242902208198</v>
      </c>
      <c r="AA33" s="150">
        <f t="shared" si="9"/>
        <v>0.82698961937716264</v>
      </c>
      <c r="AB33" s="149">
        <f t="shared" si="10"/>
        <v>1.2842903079864371E-3</v>
      </c>
      <c r="AC33" s="151">
        <f t="shared" si="11"/>
        <v>0.3235294117647059</v>
      </c>
      <c r="AD33" s="124"/>
      <c r="AE33" s="124"/>
    </row>
    <row r="34" spans="1:39" x14ac:dyDescent="0.25">
      <c r="A34" s="152"/>
      <c r="B34" s="147" t="s">
        <v>227</v>
      </c>
      <c r="C34" s="148">
        <v>3265</v>
      </c>
      <c r="D34" s="148">
        <v>3689</v>
      </c>
      <c r="E34" s="148">
        <v>457</v>
      </c>
      <c r="F34" s="148">
        <v>1212</v>
      </c>
      <c r="G34" s="148">
        <v>1207</v>
      </c>
      <c r="H34" s="149">
        <f t="shared" si="0"/>
        <v>-4.1254125412540921E-3</v>
      </c>
      <c r="I34" s="150">
        <f t="shared" si="1"/>
        <v>-0.63032159264931087</v>
      </c>
      <c r="J34" s="149">
        <f t="shared" si="2"/>
        <v>1.1438199606533515E-3</v>
      </c>
      <c r="K34" s="151">
        <f t="shared" si="3"/>
        <v>1</v>
      </c>
      <c r="L34" s="148">
        <v>315</v>
      </c>
      <c r="M34" s="148">
        <v>390</v>
      </c>
      <c r="N34" s="148">
        <v>101</v>
      </c>
      <c r="O34" s="148">
        <v>287</v>
      </c>
      <c r="P34" s="148">
        <v>238</v>
      </c>
      <c r="Q34" s="149">
        <f t="shared" si="4"/>
        <v>-0.17073170731707321</v>
      </c>
      <c r="R34" s="150">
        <f t="shared" si="5"/>
        <v>-0.24444444444444446</v>
      </c>
      <c r="S34" s="149">
        <f t="shared" si="6"/>
        <v>8.4554578559374724E-4</v>
      </c>
      <c r="T34" s="151">
        <f t="shared" si="7"/>
        <v>0.19718309859154928</v>
      </c>
      <c r="U34" s="148">
        <v>2650</v>
      </c>
      <c r="V34" s="148">
        <v>3074</v>
      </c>
      <c r="W34" s="148">
        <v>311</v>
      </c>
      <c r="X34" s="148">
        <v>750</v>
      </c>
      <c r="Y34" s="148">
        <v>787</v>
      </c>
      <c r="Z34" s="149">
        <f t="shared" si="8"/>
        <v>4.9333333333333229E-2</v>
      </c>
      <c r="AA34" s="150">
        <f t="shared" si="9"/>
        <v>-0.70301886792452828</v>
      </c>
      <c r="AB34" s="149">
        <f t="shared" si="10"/>
        <v>1.9142736219419053E-3</v>
      </c>
      <c r="AC34" s="151">
        <f t="shared" si="11"/>
        <v>0.65202982601491299</v>
      </c>
      <c r="AD34" s="124"/>
      <c r="AE34" s="124"/>
    </row>
    <row r="35" spans="1:39" x14ac:dyDescent="0.25">
      <c r="A35" s="152"/>
      <c r="B35" s="147" t="s">
        <v>205</v>
      </c>
      <c r="C35" s="148">
        <v>700</v>
      </c>
      <c r="D35" s="148">
        <v>1159</v>
      </c>
      <c r="E35" s="148">
        <v>55</v>
      </c>
      <c r="F35" s="148">
        <v>674</v>
      </c>
      <c r="G35" s="148">
        <v>1196</v>
      </c>
      <c r="H35" s="149">
        <f t="shared" si="0"/>
        <v>0.77448071216617209</v>
      </c>
      <c r="I35" s="150">
        <f t="shared" si="1"/>
        <v>0.70857142857142863</v>
      </c>
      <c r="J35" s="149">
        <f t="shared" si="2"/>
        <v>1.133395752229833E-3</v>
      </c>
      <c r="K35" s="151">
        <f t="shared" si="3"/>
        <v>1</v>
      </c>
      <c r="L35" s="148">
        <v>249</v>
      </c>
      <c r="M35" s="148">
        <v>364</v>
      </c>
      <c r="N35" s="148">
        <v>24</v>
      </c>
      <c r="O35" s="148">
        <v>167</v>
      </c>
      <c r="P35" s="148">
        <v>287</v>
      </c>
      <c r="Q35" s="149">
        <f t="shared" si="4"/>
        <v>0.7185628742514969</v>
      </c>
      <c r="R35" s="150">
        <f t="shared" si="5"/>
        <v>0.15261044176706817</v>
      </c>
      <c r="S35" s="149">
        <f t="shared" si="6"/>
        <v>1.0196287414512835E-3</v>
      </c>
      <c r="T35" s="151">
        <f t="shared" si="7"/>
        <v>0.23996655518394649</v>
      </c>
      <c r="U35" s="148">
        <v>264</v>
      </c>
      <c r="V35" s="148">
        <v>558</v>
      </c>
      <c r="W35" s="148">
        <v>26</v>
      </c>
      <c r="X35" s="148">
        <v>327</v>
      </c>
      <c r="Y35" s="148">
        <v>646</v>
      </c>
      <c r="Z35" s="149">
        <f t="shared" si="8"/>
        <v>0.97553516819571873</v>
      </c>
      <c r="AA35" s="150">
        <f t="shared" si="9"/>
        <v>1.4469696969696968</v>
      </c>
      <c r="AB35" s="149">
        <f t="shared" si="10"/>
        <v>1.5713097328773455E-3</v>
      </c>
      <c r="AC35" s="151">
        <f t="shared" si="11"/>
        <v>0.54013377926421402</v>
      </c>
      <c r="AD35" s="124"/>
      <c r="AE35" s="124"/>
    </row>
    <row r="36" spans="1:39" x14ac:dyDescent="0.25">
      <c r="A36" s="153"/>
      <c r="B36" s="154" t="s">
        <v>371</v>
      </c>
      <c r="C36" s="155">
        <f>C11-SUM(C12:C35)</f>
        <v>42384</v>
      </c>
      <c r="D36" s="155">
        <f>D11-SUM(D12:D35)</f>
        <v>45849</v>
      </c>
      <c r="E36" s="155">
        <f>E11-SUM(E12:E35)</f>
        <v>10598</v>
      </c>
      <c r="F36" s="155">
        <f>F11-SUM(F12:F35)</f>
        <v>41388</v>
      </c>
      <c r="G36" s="155">
        <f>G11-SUM(G12:G35)</f>
        <v>47342</v>
      </c>
      <c r="H36" s="156">
        <f t="shared" si="0"/>
        <v>0.14385812312747648</v>
      </c>
      <c r="I36" s="157">
        <f t="shared" si="1"/>
        <v>0.11697810494526228</v>
      </c>
      <c r="J36" s="156">
        <f t="shared" si="2"/>
        <v>4.4863897744201298E-2</v>
      </c>
      <c r="K36" s="158">
        <f t="shared" si="3"/>
        <v>1</v>
      </c>
      <c r="L36" s="155">
        <f>L11-SUM(L12:L35)</f>
        <v>11392</v>
      </c>
      <c r="M36" s="155">
        <f>M11-SUM(M12:M35)</f>
        <v>11614</v>
      </c>
      <c r="N36" s="155">
        <f>N11-SUM(N12:N35)</f>
        <v>3387</v>
      </c>
      <c r="O36" s="155">
        <f>O11-SUM(O12:O35)</f>
        <v>9265</v>
      </c>
      <c r="P36" s="155">
        <f>P11-SUM(P12:P35)</f>
        <v>12436</v>
      </c>
      <c r="Q36" s="156">
        <f t="shared" si="4"/>
        <v>0.34225580140313006</v>
      </c>
      <c r="R36" s="157">
        <f t="shared" si="5"/>
        <v>9.164325842696619E-2</v>
      </c>
      <c r="S36" s="156">
        <f t="shared" si="6"/>
        <v>4.4181543653965719E-2</v>
      </c>
      <c r="T36" s="158">
        <f t="shared" si="7"/>
        <v>0.26268429724135017</v>
      </c>
      <c r="U36" s="155">
        <f>U11-SUM(U12:U35)</f>
        <v>20643</v>
      </c>
      <c r="V36" s="155">
        <f>V11-SUM(V12:V35)</f>
        <v>22853</v>
      </c>
      <c r="W36" s="155">
        <f>W11-SUM(W12:W35)</f>
        <v>6085</v>
      </c>
      <c r="X36" s="155">
        <f>X11-SUM(X12:X35)</f>
        <v>22758</v>
      </c>
      <c r="Y36" s="155">
        <f>Y11-SUM(Y12:Y35)</f>
        <v>24563</v>
      </c>
      <c r="Z36" s="156">
        <f t="shared" si="8"/>
        <v>7.9312769136127947E-2</v>
      </c>
      <c r="AA36" s="157">
        <f t="shared" si="9"/>
        <v>0.18989487962021023</v>
      </c>
      <c r="AB36" s="156">
        <f t="shared" si="10"/>
        <v>5.9746255369452377E-2</v>
      </c>
      <c r="AC36" s="158">
        <f t="shared" si="11"/>
        <v>0.51884162054835026</v>
      </c>
      <c r="AD36" s="124"/>
      <c r="AE36" s="124"/>
    </row>
    <row r="37" spans="1:39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D37" s="124"/>
      <c r="AE37" s="124"/>
      <c r="AI37" s="124"/>
      <c r="AJ37" s="124"/>
    </row>
    <row r="38" spans="1:39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7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37" customFormat="1" ht="75" x14ac:dyDescent="0.25">
      <c r="B39" s="133"/>
      <c r="C39" s="134" t="s">
        <v>493</v>
      </c>
      <c r="D39" s="134" t="s">
        <v>489</v>
      </c>
      <c r="E39" s="134" t="s">
        <v>490</v>
      </c>
      <c r="F39" s="134" t="s">
        <v>491</v>
      </c>
      <c r="G39" s="134" t="s">
        <v>492</v>
      </c>
      <c r="H39" s="135" t="str">
        <f>CONCATENATE("var. ",RIGHT(G39,2),"/",RIGHT(F39,2))</f>
        <v>var. 23/22</v>
      </c>
      <c r="I39" s="135" t="str">
        <f>CONCATENATE("var. ",RIGHT(G39,2),"/",RIGHT(C39,2))</f>
        <v>var. 23/19</v>
      </c>
      <c r="J39" s="135" t="str">
        <f>CONCATENATE("Cuota s/ total lugares de residencia ",RIGHT(G39,4))</f>
        <v>Cuota s/ total lugares de residencia 2023</v>
      </c>
      <c r="K39" s="136" t="str">
        <f>CONCATENATE("cuota s/ Canarias ",RIGHT(G39,4))</f>
        <v>cuota s/ Canarias 2023</v>
      </c>
      <c r="L39" s="134" t="s">
        <v>493</v>
      </c>
      <c r="M39" s="134" t="s">
        <v>489</v>
      </c>
      <c r="N39" s="134" t="s">
        <v>490</v>
      </c>
      <c r="O39" s="134" t="s">
        <v>491</v>
      </c>
      <c r="P39" s="134" t="s">
        <v>492</v>
      </c>
      <c r="Q39" s="135" t="str">
        <f>CONCATENATE("var. ",RIGHT(P39,2),"/",RIGHT(O39,2))</f>
        <v>var. 23/22</v>
      </c>
      <c r="R39" s="135" t="str">
        <f>CONCATENATE("var. ",RIGHT(P39,2),"/",RIGHT(L39,2))</f>
        <v>var. 23/19</v>
      </c>
      <c r="S39" s="135" t="str">
        <f>CONCATENATE("Cuota s/ total lugares de residencia ",RIGHT(P39,4))</f>
        <v>Cuota s/ total lugares de residencia 2023</v>
      </c>
      <c r="T39" s="136" t="str">
        <f>CONCATENATE("cuota s/ Canarias ",RIGHT(P39,4))</f>
        <v>cuota s/ Canarias 2023</v>
      </c>
      <c r="U39" s="134" t="s">
        <v>493</v>
      </c>
      <c r="V39" s="134" t="s">
        <v>489</v>
      </c>
      <c r="W39" s="134" t="s">
        <v>490</v>
      </c>
      <c r="X39" s="134" t="s">
        <v>491</v>
      </c>
      <c r="Y39" s="134" t="s">
        <v>492</v>
      </c>
      <c r="Z39" s="135" t="str">
        <f>CONCATENATE("var. ",RIGHT(Y39,2),"/",RIGHT(X39,2))</f>
        <v>var. 23/22</v>
      </c>
      <c r="AA39" s="135" t="str">
        <f>CONCATENATE("var. ",RIGHT(Y39,2),"/",RIGHT(U39,2))</f>
        <v>var. 23/19</v>
      </c>
      <c r="AB39" s="135" t="str">
        <f>CONCATENATE("Cuota s/ total lugares de residencia ",RIGHT(Y39,4))</f>
        <v>Cuota s/ total lugares de residencia 2023</v>
      </c>
      <c r="AC39" s="136" t="str">
        <f>CONCATENATE("cuota s/ Canarias ",RIGHT(Y39,4))</f>
        <v>cuota s/ Canarias 2023</v>
      </c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</row>
    <row r="40" spans="1:39" x14ac:dyDescent="0.25">
      <c r="A40" s="1"/>
      <c r="B40" s="138" t="s">
        <v>123</v>
      </c>
      <c r="C40" s="139">
        <v>125770</v>
      </c>
      <c r="D40" s="139">
        <v>145950</v>
      </c>
      <c r="E40" s="139">
        <v>12595</v>
      </c>
      <c r="F40" s="139">
        <v>130563</v>
      </c>
      <c r="G40" s="139">
        <v>148053</v>
      </c>
      <c r="H40" s="140">
        <f>IFERROR(G40/F40-1,"-")</f>
        <v>0.13395831897245003</v>
      </c>
      <c r="I40" s="140">
        <f>IFERROR(G40/C40-1,"-")</f>
        <v>0.17717261668124351</v>
      </c>
      <c r="J40" s="140">
        <f t="shared" ref="J40:J69" si="12">G40/G$40</f>
        <v>1</v>
      </c>
      <c r="K40" s="141">
        <f>G40/$G7</f>
        <v>0.14030321179338082</v>
      </c>
      <c r="L40" s="139">
        <v>185299</v>
      </c>
      <c r="M40" s="139">
        <v>174390</v>
      </c>
      <c r="N40" s="139">
        <v>7118</v>
      </c>
      <c r="O40" s="139">
        <v>166830</v>
      </c>
      <c r="P40" s="139">
        <v>190451</v>
      </c>
      <c r="Q40" s="140">
        <f>IFERROR(P40/O40-1,"-")</f>
        <v>0.14158724450038962</v>
      </c>
      <c r="R40" s="140">
        <f>IFERROR(P40/L40-1,"-")</f>
        <v>2.7803711838704004E-2</v>
      </c>
      <c r="S40" s="140">
        <f t="shared" ref="S40:S69" si="13">P40/P$40</f>
        <v>1</v>
      </c>
      <c r="T40" s="141">
        <f>P40/$G7</f>
        <v>0.18048190167886616</v>
      </c>
      <c r="U40" s="139">
        <v>17156</v>
      </c>
      <c r="V40" s="139">
        <v>19889</v>
      </c>
      <c r="W40" s="139">
        <v>2918</v>
      </c>
      <c r="X40" s="139">
        <v>6967</v>
      </c>
      <c r="Y40" s="139">
        <v>12713</v>
      </c>
      <c r="Z40" s="140">
        <f>IFERROR(Y40/X40-1,"-")</f>
        <v>0.82474522750107648</v>
      </c>
      <c r="AA40" s="140">
        <f>IFERROR(Y40/U40-1,"-")</f>
        <v>-0.25897645138726977</v>
      </c>
      <c r="AB40" s="140">
        <f t="shared" ref="AB40:AB69" si="14">Y40/Y$40</f>
        <v>1</v>
      </c>
      <c r="AC40" s="141">
        <f>Y40/$G7</f>
        <v>1.2047541971653735E-2</v>
      </c>
      <c r="AD40" s="124"/>
      <c r="AE40" s="124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42" t="s">
        <v>156</v>
      </c>
      <c r="C41" s="143">
        <v>7784</v>
      </c>
      <c r="D41" s="143">
        <v>10629</v>
      </c>
      <c r="E41" s="143">
        <v>2838</v>
      </c>
      <c r="F41" s="143">
        <v>10940</v>
      </c>
      <c r="G41" s="143">
        <v>11394</v>
      </c>
      <c r="H41" s="144">
        <f>IFERROR(G41/F41-1,"-")</f>
        <v>4.1499085923217605E-2</v>
      </c>
      <c r="I41" s="145">
        <f>IFERROR(G41/C41-1,"-")</f>
        <v>0.46377183967112035</v>
      </c>
      <c r="J41" s="144">
        <f t="shared" si="12"/>
        <v>7.6958926870782762E-2</v>
      </c>
      <c r="K41" s="146">
        <f t="shared" ref="K41:K69" si="15">G41/$G8</f>
        <v>8.7207433373643367E-2</v>
      </c>
      <c r="L41" s="143">
        <v>15417</v>
      </c>
      <c r="M41" s="143">
        <v>17058</v>
      </c>
      <c r="N41" s="143">
        <v>3093</v>
      </c>
      <c r="O41" s="143">
        <v>20992</v>
      </c>
      <c r="P41" s="143">
        <v>19022</v>
      </c>
      <c r="Q41" s="144">
        <f>IFERROR(P41/O41-1,"-")</f>
        <v>-9.3845274390243927E-2</v>
      </c>
      <c r="R41" s="145">
        <f>IFERROR(P41/L41-1,"-")</f>
        <v>0.23383278199390278</v>
      </c>
      <c r="S41" s="144">
        <f t="shared" si="13"/>
        <v>9.9878708959259863E-2</v>
      </c>
      <c r="T41" s="146">
        <f t="shared" ref="T41:T69" si="16">P41/$G8</f>
        <v>0.14559064399099914</v>
      </c>
      <c r="U41" s="143">
        <v>4031</v>
      </c>
      <c r="V41" s="143">
        <v>5986</v>
      </c>
      <c r="W41" s="143">
        <v>1826</v>
      </c>
      <c r="X41" s="143">
        <v>4757</v>
      </c>
      <c r="Y41" s="143">
        <v>5170</v>
      </c>
      <c r="Z41" s="144">
        <f>IFERROR(Y41/X41-1,"-")</f>
        <v>8.681942400672682E-2</v>
      </c>
      <c r="AA41" s="145">
        <f>IFERROR(Y41/U41-1,"-")</f>
        <v>0.28256015876953611</v>
      </c>
      <c r="AB41" s="144">
        <f t="shared" si="14"/>
        <v>0.40667033744985448</v>
      </c>
      <c r="AC41" s="146">
        <f t="shared" ref="AC41:AC69" si="17">Y41/$G8</f>
        <v>3.9570162413703369E-2</v>
      </c>
      <c r="AD41" s="124"/>
      <c r="AE41" s="124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152"/>
      <c r="B42" s="147" t="s">
        <v>98</v>
      </c>
      <c r="C42" s="148">
        <v>3588</v>
      </c>
      <c r="D42" s="148">
        <v>4996</v>
      </c>
      <c r="E42" s="148">
        <v>1435</v>
      </c>
      <c r="F42" s="148">
        <v>5417</v>
      </c>
      <c r="G42" s="148">
        <v>4252</v>
      </c>
      <c r="H42" s="149">
        <f>IFERROR(G42/F42-1,"-")</f>
        <v>-0.21506368838840684</v>
      </c>
      <c r="I42" s="150">
        <f>IFERROR(G42/C42-1,"-")</f>
        <v>0.18506131549609806</v>
      </c>
      <c r="J42" s="149">
        <f t="shared" si="12"/>
        <v>2.8719445063592093E-2</v>
      </c>
      <c r="K42" s="151">
        <f t="shared" si="15"/>
        <v>8.1624817630346305E-2</v>
      </c>
      <c r="L42" s="148">
        <v>5697</v>
      </c>
      <c r="M42" s="148">
        <v>5927</v>
      </c>
      <c r="N42" s="148">
        <v>1356</v>
      </c>
      <c r="O42" s="148">
        <v>6762</v>
      </c>
      <c r="P42" s="148">
        <v>5507</v>
      </c>
      <c r="Q42" s="149">
        <f>IFERROR(P42/O42-1,"-")</f>
        <v>-0.18559597752144341</v>
      </c>
      <c r="R42" s="150">
        <f>IFERROR(P42/L42-1,"-")</f>
        <v>-3.3350886431455118E-2</v>
      </c>
      <c r="S42" s="149">
        <f t="shared" si="13"/>
        <v>2.8915574084672699E-2</v>
      </c>
      <c r="T42" s="151">
        <f t="shared" si="16"/>
        <v>0.10571680872302849</v>
      </c>
      <c r="U42" s="148">
        <v>2144</v>
      </c>
      <c r="V42" s="148">
        <v>4040</v>
      </c>
      <c r="W42" s="148">
        <v>920</v>
      </c>
      <c r="X42" s="148">
        <v>1998</v>
      </c>
      <c r="Y42" s="148">
        <v>2545</v>
      </c>
      <c r="Z42" s="149">
        <f>IFERROR(Y42/X42-1,"-")</f>
        <v>0.27377377377377377</v>
      </c>
      <c r="AA42" s="150">
        <f>IFERROR(Y42/U42-1,"-")</f>
        <v>0.18703358208955234</v>
      </c>
      <c r="AB42" s="149">
        <f t="shared" si="14"/>
        <v>0.20018878313537325</v>
      </c>
      <c r="AC42" s="151">
        <f t="shared" si="17"/>
        <v>4.8855870383168243E-2</v>
      </c>
      <c r="AD42" s="124"/>
      <c r="AE42" s="124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152"/>
      <c r="B43" s="147" t="s">
        <v>160</v>
      </c>
      <c r="C43" s="148">
        <v>4196</v>
      </c>
      <c r="D43" s="148">
        <v>5633</v>
      </c>
      <c r="E43" s="148">
        <v>1403</v>
      </c>
      <c r="F43" s="148">
        <v>5523</v>
      </c>
      <c r="G43" s="148">
        <v>7142</v>
      </c>
      <c r="H43" s="149">
        <f>IFERROR(G43/F43-1,"-")</f>
        <v>0.29313778743436547</v>
      </c>
      <c r="I43" s="150">
        <f>IFERROR(G43/C43-1,"-")</f>
        <v>0.70209723546234515</v>
      </c>
      <c r="J43" s="149">
        <f t="shared" si="12"/>
        <v>4.8239481807190669E-2</v>
      </c>
      <c r="K43" s="151">
        <f t="shared" si="15"/>
        <v>9.0909090909090912E-2</v>
      </c>
      <c r="L43" s="148">
        <v>9720</v>
      </c>
      <c r="M43" s="148">
        <v>11131</v>
      </c>
      <c r="N43" s="148">
        <v>1737</v>
      </c>
      <c r="O43" s="148">
        <v>14230</v>
      </c>
      <c r="P43" s="148">
        <v>13515</v>
      </c>
      <c r="Q43" s="149">
        <f>IFERROR(P43/O43-1,"-")</f>
        <v>-5.0245959241040028E-2</v>
      </c>
      <c r="R43" s="150">
        <f>IFERROR(P43/L43-1,"-")</f>
        <v>0.39043209876543217</v>
      </c>
      <c r="S43" s="149">
        <f t="shared" si="13"/>
        <v>7.0963134874587164E-2</v>
      </c>
      <c r="T43" s="151">
        <f t="shared" si="16"/>
        <v>0.17202973447722816</v>
      </c>
      <c r="U43" s="148">
        <v>1887</v>
      </c>
      <c r="V43" s="148">
        <v>1946</v>
      </c>
      <c r="W43" s="148">
        <v>906</v>
      </c>
      <c r="X43" s="148">
        <v>2759</v>
      </c>
      <c r="Y43" s="148">
        <v>2625</v>
      </c>
      <c r="Z43" s="149">
        <f>IFERROR(Y43/X43-1,"-")</f>
        <v>-4.8568321855744889E-2</v>
      </c>
      <c r="AA43" s="150">
        <f>IFERROR(Y43/U43-1,"-")</f>
        <v>0.39109697933227339</v>
      </c>
      <c r="AB43" s="149">
        <f t="shared" si="14"/>
        <v>0.20648155431448123</v>
      </c>
      <c r="AC43" s="151">
        <f t="shared" si="17"/>
        <v>3.341310048114865E-2</v>
      </c>
      <c r="AD43" s="124"/>
      <c r="AE43" s="124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42" t="s">
        <v>168</v>
      </c>
      <c r="C44" s="143">
        <v>117986</v>
      </c>
      <c r="D44" s="143">
        <v>135321</v>
      </c>
      <c r="E44" s="143">
        <v>9757</v>
      </c>
      <c r="F44" s="143">
        <v>119623</v>
      </c>
      <c r="G44" s="143">
        <v>136659</v>
      </c>
      <c r="H44" s="144">
        <f>IFERROR(G44/F44-1,"-")</f>
        <v>0.14241408424801261</v>
      </c>
      <c r="I44" s="145">
        <f>IFERROR(G44/C44-1,"-")</f>
        <v>0.15826453986066147</v>
      </c>
      <c r="J44" s="144">
        <f t="shared" si="12"/>
        <v>0.92304107312921724</v>
      </c>
      <c r="K44" s="146">
        <f t="shared" si="15"/>
        <v>0.14780625190626684</v>
      </c>
      <c r="L44" s="143">
        <v>169882</v>
      </c>
      <c r="M44" s="143">
        <v>157332</v>
      </c>
      <c r="N44" s="143">
        <v>4025</v>
      </c>
      <c r="O44" s="143">
        <v>145838</v>
      </c>
      <c r="P44" s="143">
        <v>171429</v>
      </c>
      <c r="Q44" s="144">
        <f>IFERROR(P44/O44-1,"-")</f>
        <v>0.17547552764025842</v>
      </c>
      <c r="R44" s="145">
        <f>IFERROR(P44/L44-1,"-")</f>
        <v>9.1063208580073329E-3</v>
      </c>
      <c r="S44" s="144">
        <f t="shared" si="13"/>
        <v>0.90012129104074012</v>
      </c>
      <c r="T44" s="146">
        <f t="shared" si="16"/>
        <v>0.18541243502469223</v>
      </c>
      <c r="U44" s="143">
        <v>13125</v>
      </c>
      <c r="V44" s="143">
        <v>13903</v>
      </c>
      <c r="W44" s="143">
        <v>1092</v>
      </c>
      <c r="X44" s="143">
        <v>2210</v>
      </c>
      <c r="Y44" s="143">
        <v>7543</v>
      </c>
      <c r="Z44" s="144">
        <f>IFERROR(Y44/X44-1,"-")</f>
        <v>2.4131221719457012</v>
      </c>
      <c r="AA44" s="145">
        <f>IFERROR(Y44/U44-1,"-")</f>
        <v>-0.42529523809523806</v>
      </c>
      <c r="AB44" s="144">
        <f t="shared" si="14"/>
        <v>0.59332966255014552</v>
      </c>
      <c r="AC44" s="146">
        <f t="shared" si="17"/>
        <v>8.1582812557458393E-3</v>
      </c>
      <c r="AD44" s="124"/>
      <c r="AE44" s="124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152"/>
      <c r="B45" s="147" t="s">
        <v>172</v>
      </c>
      <c r="C45" s="148">
        <v>33454</v>
      </c>
      <c r="D45" s="148">
        <v>34151</v>
      </c>
      <c r="E45" s="148">
        <v>189</v>
      </c>
      <c r="F45" s="148">
        <v>30602</v>
      </c>
      <c r="G45" s="148">
        <v>41832</v>
      </c>
      <c r="H45" s="149">
        <f t="shared" ref="H45:H69" si="18">IFERROR(G45/F45-1,"-")</f>
        <v>0.3669694791190119</v>
      </c>
      <c r="I45" s="150">
        <f t="shared" ref="I45:I69" si="19">IFERROR(G45/C45-1,"-")</f>
        <v>0.25043343097985282</v>
      </c>
      <c r="J45" s="149">
        <f t="shared" si="12"/>
        <v>0.28254746611010922</v>
      </c>
      <c r="K45" s="151">
        <f t="shared" si="15"/>
        <v>0.13055079628121224</v>
      </c>
      <c r="L45" s="148">
        <v>84938</v>
      </c>
      <c r="M45" s="148">
        <v>78837</v>
      </c>
      <c r="N45" s="148">
        <v>264</v>
      </c>
      <c r="O45" s="148">
        <v>71612</v>
      </c>
      <c r="P45" s="148">
        <v>86523</v>
      </c>
      <c r="Q45" s="149">
        <f t="shared" ref="Q45:Q69" si="20">IFERROR(P45/O45-1,"-")</f>
        <v>0.20821929285594587</v>
      </c>
      <c r="R45" s="150">
        <f t="shared" ref="R45:R69" si="21">IFERROR(P45/L45-1,"-")</f>
        <v>1.8660670135863811E-2</v>
      </c>
      <c r="S45" s="149">
        <f t="shared" si="13"/>
        <v>0.45430583194627489</v>
      </c>
      <c r="T45" s="151">
        <f t="shared" si="16"/>
        <v>0.27002406164274545</v>
      </c>
      <c r="U45" s="148">
        <v>2369</v>
      </c>
      <c r="V45" s="148">
        <v>2294</v>
      </c>
      <c r="W45" s="148">
        <v>22</v>
      </c>
      <c r="X45" s="148">
        <v>76</v>
      </c>
      <c r="Y45" s="148">
        <v>1134</v>
      </c>
      <c r="Z45" s="149">
        <f t="shared" ref="Z45:Z69" si="22">IFERROR(Y45/X45-1,"-")</f>
        <v>13.921052631578947</v>
      </c>
      <c r="AA45" s="150">
        <f t="shared" ref="AA45:AA69" si="23">IFERROR(Y45/U45-1,"-")</f>
        <v>-0.52131701139721409</v>
      </c>
      <c r="AB45" s="149">
        <f t="shared" si="14"/>
        <v>8.9200031463855897E-2</v>
      </c>
      <c r="AC45" s="151">
        <f t="shared" si="17"/>
        <v>3.5390276100328625E-3</v>
      </c>
      <c r="AD45" s="124"/>
      <c r="AE45" s="124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152"/>
      <c r="B46" s="147" t="s">
        <v>176</v>
      </c>
      <c r="C46" s="148">
        <v>42622</v>
      </c>
      <c r="D46" s="148">
        <v>55962</v>
      </c>
      <c r="E46" s="148">
        <v>4085</v>
      </c>
      <c r="F46" s="148">
        <v>39275</v>
      </c>
      <c r="G46" s="148">
        <v>45537</v>
      </c>
      <c r="H46" s="149">
        <f t="shared" si="18"/>
        <v>0.15943984723106297</v>
      </c>
      <c r="I46" s="150">
        <f t="shared" si="19"/>
        <v>6.8391910281075496E-2</v>
      </c>
      <c r="J46" s="149">
        <f t="shared" si="12"/>
        <v>0.30757228830216204</v>
      </c>
      <c r="K46" s="151">
        <f t="shared" si="15"/>
        <v>0.30460143012903268</v>
      </c>
      <c r="L46" s="148">
        <v>24334</v>
      </c>
      <c r="M46" s="148">
        <v>19126</v>
      </c>
      <c r="N46" s="148">
        <v>438</v>
      </c>
      <c r="O46" s="148">
        <v>15172</v>
      </c>
      <c r="P46" s="148">
        <v>18286</v>
      </c>
      <c r="Q46" s="149">
        <f t="shared" si="20"/>
        <v>0.20524650672291056</v>
      </c>
      <c r="R46" s="150">
        <f t="shared" si="21"/>
        <v>-0.2485411358592915</v>
      </c>
      <c r="S46" s="149">
        <f t="shared" si="13"/>
        <v>9.6014197877669322E-2</v>
      </c>
      <c r="T46" s="151">
        <f t="shared" si="16"/>
        <v>0.12231683578934695</v>
      </c>
      <c r="U46" s="148">
        <v>5429</v>
      </c>
      <c r="V46" s="148">
        <v>5738</v>
      </c>
      <c r="W46" s="148">
        <v>567</v>
      </c>
      <c r="X46" s="148">
        <v>736</v>
      </c>
      <c r="Y46" s="148">
        <v>2083</v>
      </c>
      <c r="Z46" s="149">
        <f t="shared" si="22"/>
        <v>1.8301630434782608</v>
      </c>
      <c r="AA46" s="150">
        <f t="shared" si="23"/>
        <v>-0.61631976422913981</v>
      </c>
      <c r="AB46" s="149">
        <f t="shared" si="14"/>
        <v>0.16384802957602454</v>
      </c>
      <c r="AC46" s="151">
        <f t="shared" si="17"/>
        <v>1.3933389967691659E-2</v>
      </c>
      <c r="AD46" s="124"/>
      <c r="AE46" s="124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152"/>
      <c r="B47" s="147" t="s">
        <v>180</v>
      </c>
      <c r="C47" s="148">
        <v>7831</v>
      </c>
      <c r="D47" s="148">
        <v>8657</v>
      </c>
      <c r="E47" s="148">
        <v>1748</v>
      </c>
      <c r="F47" s="148">
        <v>11956</v>
      </c>
      <c r="G47" s="148">
        <v>11089</v>
      </c>
      <c r="H47" s="149">
        <f t="shared" si="18"/>
        <v>-7.2515891602542681E-2</v>
      </c>
      <c r="I47" s="150">
        <f t="shared" si="19"/>
        <v>0.41603882007406456</v>
      </c>
      <c r="J47" s="149">
        <f t="shared" si="12"/>
        <v>7.4898853788845893E-2</v>
      </c>
      <c r="K47" s="151">
        <f t="shared" si="15"/>
        <v>0.19399930020993703</v>
      </c>
      <c r="L47" s="148">
        <v>10284</v>
      </c>
      <c r="M47" s="148">
        <v>11814</v>
      </c>
      <c r="N47" s="148">
        <v>2082</v>
      </c>
      <c r="O47" s="148">
        <v>12527</v>
      </c>
      <c r="P47" s="148">
        <v>14660</v>
      </c>
      <c r="Q47" s="149">
        <f t="shared" si="20"/>
        <v>0.17027221202203235</v>
      </c>
      <c r="R47" s="150">
        <f t="shared" si="21"/>
        <v>0.42551536367172305</v>
      </c>
      <c r="S47" s="149">
        <f t="shared" si="13"/>
        <v>7.6975179967550711E-2</v>
      </c>
      <c r="T47" s="151">
        <f t="shared" si="16"/>
        <v>0.2564730580825752</v>
      </c>
      <c r="U47" s="148">
        <v>479</v>
      </c>
      <c r="V47" s="148">
        <v>402</v>
      </c>
      <c r="W47" s="148">
        <v>121</v>
      </c>
      <c r="X47" s="148">
        <v>183</v>
      </c>
      <c r="Y47" s="148">
        <v>252</v>
      </c>
      <c r="Z47" s="149">
        <f t="shared" si="22"/>
        <v>0.37704918032786883</v>
      </c>
      <c r="AA47" s="150">
        <f t="shared" si="23"/>
        <v>-0.47390396659707723</v>
      </c>
      <c r="AB47" s="149">
        <f t="shared" si="14"/>
        <v>1.9822229214190201E-2</v>
      </c>
      <c r="AC47" s="151">
        <f t="shared" si="17"/>
        <v>4.4086773967809655E-3</v>
      </c>
      <c r="AD47" s="124"/>
      <c r="AE47" s="124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152"/>
      <c r="B48" s="147" t="s">
        <v>189</v>
      </c>
      <c r="C48" s="148">
        <v>3485</v>
      </c>
      <c r="D48" s="148">
        <v>4573</v>
      </c>
      <c r="E48" s="148">
        <v>77</v>
      </c>
      <c r="F48" s="148">
        <v>5944</v>
      </c>
      <c r="G48" s="148">
        <v>4689</v>
      </c>
      <c r="H48" s="149">
        <f t="shared" si="18"/>
        <v>-0.21113728129205922</v>
      </c>
      <c r="I48" s="150">
        <f t="shared" si="19"/>
        <v>0.34548063127690098</v>
      </c>
      <c r="J48" s="149">
        <f t="shared" si="12"/>
        <v>3.1671090758039352E-2</v>
      </c>
      <c r="K48" s="151">
        <f t="shared" si="15"/>
        <v>0.11381344207383674</v>
      </c>
      <c r="L48" s="148">
        <v>7076</v>
      </c>
      <c r="M48" s="148">
        <v>7166</v>
      </c>
      <c r="N48" s="148">
        <v>36</v>
      </c>
      <c r="O48" s="148">
        <v>8821</v>
      </c>
      <c r="P48" s="148">
        <v>6623</v>
      </c>
      <c r="Q48" s="149">
        <f t="shared" si="20"/>
        <v>-0.2491780977213468</v>
      </c>
      <c r="R48" s="150">
        <f t="shared" si="21"/>
        <v>-6.4019219898247548E-2</v>
      </c>
      <c r="S48" s="149">
        <f t="shared" si="13"/>
        <v>3.477534903991053E-2</v>
      </c>
      <c r="T48" s="151">
        <f t="shared" si="16"/>
        <v>0.16075632903711254</v>
      </c>
      <c r="U48" s="148">
        <v>1315</v>
      </c>
      <c r="V48" s="148">
        <v>1171</v>
      </c>
      <c r="W48" s="148">
        <v>8</v>
      </c>
      <c r="X48" s="148">
        <v>174</v>
      </c>
      <c r="Y48" s="148">
        <v>456</v>
      </c>
      <c r="Z48" s="149">
        <f t="shared" si="22"/>
        <v>1.6206896551724137</v>
      </c>
      <c r="AA48" s="150">
        <f t="shared" si="23"/>
        <v>-0.65323193916349809</v>
      </c>
      <c r="AB48" s="149">
        <f t="shared" si="14"/>
        <v>3.58687957209156E-2</v>
      </c>
      <c r="AC48" s="151">
        <f t="shared" si="17"/>
        <v>1.106822981140319E-2</v>
      </c>
      <c r="AD48" s="124"/>
      <c r="AE48" s="124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152"/>
      <c r="B49" s="147" t="s">
        <v>184</v>
      </c>
      <c r="C49" s="148">
        <v>650</v>
      </c>
      <c r="D49" s="148">
        <v>1163</v>
      </c>
      <c r="E49" s="148">
        <v>40</v>
      </c>
      <c r="F49" s="148">
        <v>1507</v>
      </c>
      <c r="G49" s="148">
        <v>1407</v>
      </c>
      <c r="H49" s="149">
        <f t="shared" si="18"/>
        <v>-6.6357000663569976E-2</v>
      </c>
      <c r="I49" s="150">
        <f t="shared" si="19"/>
        <v>1.1646153846153848</v>
      </c>
      <c r="J49" s="149">
        <f t="shared" si="12"/>
        <v>9.5033535288038748E-3</v>
      </c>
      <c r="K49" s="151">
        <f t="shared" si="15"/>
        <v>5.9259571242050287E-2</v>
      </c>
      <c r="L49" s="148">
        <v>2406</v>
      </c>
      <c r="M49" s="148">
        <v>2542</v>
      </c>
      <c r="N49" s="148">
        <v>55</v>
      </c>
      <c r="O49" s="148">
        <v>3087</v>
      </c>
      <c r="P49" s="148">
        <v>3064</v>
      </c>
      <c r="Q49" s="149">
        <f t="shared" si="20"/>
        <v>-7.4505992873339366E-3</v>
      </c>
      <c r="R49" s="150">
        <f t="shared" si="21"/>
        <v>0.27348295926849553</v>
      </c>
      <c r="S49" s="149">
        <f t="shared" si="13"/>
        <v>1.6088127654882357E-2</v>
      </c>
      <c r="T49" s="151">
        <f t="shared" si="16"/>
        <v>0.12904856168133766</v>
      </c>
      <c r="U49" s="148">
        <v>225</v>
      </c>
      <c r="V49" s="148">
        <v>343</v>
      </c>
      <c r="W49" s="148">
        <v>38</v>
      </c>
      <c r="X49" s="148">
        <v>44</v>
      </c>
      <c r="Y49" s="148">
        <v>393</v>
      </c>
      <c r="Z49" s="149">
        <f t="shared" si="22"/>
        <v>7.9318181818181817</v>
      </c>
      <c r="AA49" s="150">
        <f t="shared" si="23"/>
        <v>0.74666666666666659</v>
      </c>
      <c r="AB49" s="149">
        <f t="shared" si="14"/>
        <v>3.0913238417368049E-2</v>
      </c>
      <c r="AC49" s="151">
        <f t="shared" si="17"/>
        <v>1.6552246978056691E-2</v>
      </c>
      <c r="AD49" s="124"/>
      <c r="AE49" s="124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152"/>
      <c r="B50" s="147" t="s">
        <v>193</v>
      </c>
      <c r="C50" s="148">
        <v>3248</v>
      </c>
      <c r="D50" s="148">
        <v>3900</v>
      </c>
      <c r="E50" s="148">
        <v>347</v>
      </c>
      <c r="F50" s="148">
        <v>4404</v>
      </c>
      <c r="G50" s="148">
        <v>3399</v>
      </c>
      <c r="H50" s="149">
        <f t="shared" si="18"/>
        <v>-0.22820163487738421</v>
      </c>
      <c r="I50" s="150">
        <f t="shared" si="19"/>
        <v>4.6490147783251334E-2</v>
      </c>
      <c r="J50" s="149">
        <f t="shared" si="12"/>
        <v>2.2957994772142408E-2</v>
      </c>
      <c r="K50" s="151">
        <f t="shared" si="15"/>
        <v>0.1242733355270374</v>
      </c>
      <c r="L50" s="148">
        <v>3401</v>
      </c>
      <c r="M50" s="148">
        <v>2911</v>
      </c>
      <c r="N50" s="148">
        <v>209</v>
      </c>
      <c r="O50" s="148">
        <v>2944</v>
      </c>
      <c r="P50" s="148">
        <v>4128</v>
      </c>
      <c r="Q50" s="149">
        <f t="shared" si="20"/>
        <v>0.40217391304347827</v>
      </c>
      <c r="R50" s="150">
        <f t="shared" si="21"/>
        <v>0.21376065862981486</v>
      </c>
      <c r="S50" s="149">
        <f t="shared" si="13"/>
        <v>2.1674866501094771E-2</v>
      </c>
      <c r="T50" s="151">
        <f t="shared" si="16"/>
        <v>0.15092683996928816</v>
      </c>
      <c r="U50" s="148">
        <v>140</v>
      </c>
      <c r="V50" s="148">
        <v>160</v>
      </c>
      <c r="W50" s="148">
        <v>45</v>
      </c>
      <c r="X50" s="148">
        <v>85</v>
      </c>
      <c r="Y50" s="148">
        <v>135</v>
      </c>
      <c r="Z50" s="149">
        <f t="shared" si="22"/>
        <v>0.58823529411764697</v>
      </c>
      <c r="AA50" s="150">
        <f t="shared" si="23"/>
        <v>-3.5714285714285698E-2</v>
      </c>
      <c r="AB50" s="149">
        <f t="shared" si="14"/>
        <v>1.0619051364744749E-2</v>
      </c>
      <c r="AC50" s="151">
        <f t="shared" si="17"/>
        <v>4.9358341559723592E-3</v>
      </c>
      <c r="AD50" s="124"/>
      <c r="AE50" s="124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152"/>
      <c r="B51" s="147" t="s">
        <v>197</v>
      </c>
      <c r="C51" s="148">
        <v>1683</v>
      </c>
      <c r="D51" s="148">
        <v>1787</v>
      </c>
      <c r="E51" s="148">
        <v>254</v>
      </c>
      <c r="F51" s="148">
        <v>2285</v>
      </c>
      <c r="G51" s="148">
        <v>2755</v>
      </c>
      <c r="H51" s="149">
        <f t="shared" si="18"/>
        <v>0.20568927789934355</v>
      </c>
      <c r="I51" s="150">
        <f t="shared" si="19"/>
        <v>0.63695781342840174</v>
      </c>
      <c r="J51" s="149">
        <f t="shared" si="12"/>
        <v>1.8608201117167499E-2</v>
      </c>
      <c r="K51" s="151">
        <f t="shared" si="15"/>
        <v>7.3232323232323232E-2</v>
      </c>
      <c r="L51" s="148">
        <v>14861</v>
      </c>
      <c r="M51" s="148">
        <v>13911</v>
      </c>
      <c r="N51" s="148">
        <v>184</v>
      </c>
      <c r="O51" s="148">
        <v>12859</v>
      </c>
      <c r="P51" s="148">
        <v>16878</v>
      </c>
      <c r="Q51" s="149">
        <f t="shared" si="20"/>
        <v>0.3125437436814682</v>
      </c>
      <c r="R51" s="150">
        <f t="shared" si="21"/>
        <v>0.1357243792476952</v>
      </c>
      <c r="S51" s="149">
        <f t="shared" si="13"/>
        <v>8.8621220156365685E-2</v>
      </c>
      <c r="T51" s="151">
        <f t="shared" si="16"/>
        <v>0.44864433811802235</v>
      </c>
      <c r="U51" s="148">
        <v>83</v>
      </c>
      <c r="V51" s="148">
        <v>36</v>
      </c>
      <c r="W51" s="148">
        <v>9</v>
      </c>
      <c r="X51" s="148">
        <v>2</v>
      </c>
      <c r="Y51" s="148">
        <v>38</v>
      </c>
      <c r="Z51" s="149">
        <f t="shared" si="22"/>
        <v>18</v>
      </c>
      <c r="AA51" s="150">
        <f t="shared" si="23"/>
        <v>-0.54216867469879526</v>
      </c>
      <c r="AB51" s="149">
        <f t="shared" si="14"/>
        <v>2.9890663100763E-3</v>
      </c>
      <c r="AC51" s="151">
        <f t="shared" si="17"/>
        <v>1.0101010101010101E-3</v>
      </c>
      <c r="AD51" s="124"/>
      <c r="AE51" s="124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152"/>
      <c r="B52" s="147" t="s">
        <v>217</v>
      </c>
      <c r="C52" s="148">
        <v>2874</v>
      </c>
      <c r="D52" s="148">
        <v>3109</v>
      </c>
      <c r="E52" s="148">
        <v>1161</v>
      </c>
      <c r="F52" s="148">
        <v>6285</v>
      </c>
      <c r="G52" s="148">
        <v>7335</v>
      </c>
      <c r="H52" s="149">
        <f t="shared" si="18"/>
        <v>0.16706443914081137</v>
      </c>
      <c r="I52" s="150">
        <f t="shared" si="19"/>
        <v>1.5521920668058455</v>
      </c>
      <c r="J52" s="149">
        <f t="shared" si="12"/>
        <v>4.9543069036088426E-2</v>
      </c>
      <c r="K52" s="151">
        <f t="shared" si="15"/>
        <v>0.28571985042069181</v>
      </c>
      <c r="L52" s="148">
        <v>3192</v>
      </c>
      <c r="M52" s="148">
        <v>2785</v>
      </c>
      <c r="N52" s="148">
        <v>51</v>
      </c>
      <c r="O52" s="148">
        <v>2707</v>
      </c>
      <c r="P52" s="148">
        <v>3110</v>
      </c>
      <c r="Q52" s="149">
        <f t="shared" si="20"/>
        <v>0.14887329146656825</v>
      </c>
      <c r="R52" s="150">
        <f t="shared" si="21"/>
        <v>-2.5689223057644095E-2</v>
      </c>
      <c r="S52" s="149">
        <f t="shared" si="13"/>
        <v>1.6329659597481765E-2</v>
      </c>
      <c r="T52" s="151">
        <f t="shared" si="16"/>
        <v>0.12114365846057962</v>
      </c>
      <c r="U52" s="148">
        <v>72</v>
      </c>
      <c r="V52" s="148">
        <v>98</v>
      </c>
      <c r="W52" s="148">
        <v>17</v>
      </c>
      <c r="X52" s="148">
        <v>65</v>
      </c>
      <c r="Y52" s="148">
        <v>106</v>
      </c>
      <c r="Z52" s="149">
        <f t="shared" si="22"/>
        <v>0.63076923076923075</v>
      </c>
      <c r="AA52" s="150">
        <f t="shared" si="23"/>
        <v>0.47222222222222232</v>
      </c>
      <c r="AB52" s="149">
        <f t="shared" si="14"/>
        <v>8.3379218123180998E-3</v>
      </c>
      <c r="AC52" s="151">
        <f t="shared" si="17"/>
        <v>4.1290121533187913E-3</v>
      </c>
      <c r="AD52" s="124"/>
      <c r="AE52" s="124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152"/>
      <c r="B53" s="147" t="s">
        <v>207</v>
      </c>
      <c r="C53" s="148">
        <v>3268</v>
      </c>
      <c r="D53" s="148">
        <v>3421</v>
      </c>
      <c r="E53" s="148">
        <v>1</v>
      </c>
      <c r="F53" s="148">
        <v>3263</v>
      </c>
      <c r="G53" s="148">
        <v>3419</v>
      </c>
      <c r="H53" s="149">
        <f t="shared" si="18"/>
        <v>4.7808764940239001E-2</v>
      </c>
      <c r="I53" s="150">
        <f t="shared" si="19"/>
        <v>4.6205630354957172E-2</v>
      </c>
      <c r="J53" s="149">
        <f t="shared" si="12"/>
        <v>2.3093081531613678E-2</v>
      </c>
      <c r="K53" s="151">
        <f t="shared" si="15"/>
        <v>9.5390882205234076E-2</v>
      </c>
      <c r="L53" s="148">
        <v>3864</v>
      </c>
      <c r="M53" s="148">
        <v>3640</v>
      </c>
      <c r="N53" s="148">
        <v>18</v>
      </c>
      <c r="O53" s="148">
        <v>3665</v>
      </c>
      <c r="P53" s="148">
        <v>3496</v>
      </c>
      <c r="Q53" s="149">
        <f t="shared" si="20"/>
        <v>-4.6111869031377872E-2</v>
      </c>
      <c r="R53" s="150">
        <f t="shared" si="21"/>
        <v>-9.5238095238095233E-2</v>
      </c>
      <c r="S53" s="149">
        <f t="shared" si="13"/>
        <v>1.8356427637555066E-2</v>
      </c>
      <c r="T53" s="151">
        <f t="shared" si="16"/>
        <v>9.7539199821438535E-2</v>
      </c>
      <c r="U53" s="148">
        <v>702</v>
      </c>
      <c r="V53" s="148">
        <v>1191</v>
      </c>
      <c r="W53" s="148">
        <v>10</v>
      </c>
      <c r="X53" s="148">
        <v>21</v>
      </c>
      <c r="Y53" s="148">
        <v>1426</v>
      </c>
      <c r="Z53" s="149">
        <f t="shared" si="22"/>
        <v>66.904761904761898</v>
      </c>
      <c r="AA53" s="150">
        <f t="shared" si="23"/>
        <v>1.0313390313390314</v>
      </c>
      <c r="AB53" s="149">
        <f t="shared" si="14"/>
        <v>0.11216864626760009</v>
      </c>
      <c r="AC53" s="151">
        <f t="shared" si="17"/>
        <v>3.9785726242955191E-2</v>
      </c>
      <c r="AD53" s="124"/>
      <c r="AE53" s="124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152"/>
      <c r="B54" s="147" t="s">
        <v>219</v>
      </c>
      <c r="C54" s="148">
        <v>5</v>
      </c>
      <c r="D54" s="148">
        <v>9</v>
      </c>
      <c r="E54" s="148">
        <v>0</v>
      </c>
      <c r="F54" s="148">
        <v>18</v>
      </c>
      <c r="G54" s="148">
        <v>55</v>
      </c>
      <c r="H54" s="149">
        <f t="shared" si="18"/>
        <v>2.0555555555555554</v>
      </c>
      <c r="I54" s="150">
        <f t="shared" si="19"/>
        <v>10</v>
      </c>
      <c r="J54" s="149">
        <f t="shared" si="12"/>
        <v>3.7148858854599368E-4</v>
      </c>
      <c r="K54" s="151">
        <f t="shared" si="15"/>
        <v>6.8518749221377854E-3</v>
      </c>
      <c r="L54" s="148">
        <v>9</v>
      </c>
      <c r="M54" s="148">
        <v>14</v>
      </c>
      <c r="N54" s="148">
        <v>0</v>
      </c>
      <c r="O54" s="148">
        <v>27</v>
      </c>
      <c r="P54" s="148">
        <v>26</v>
      </c>
      <c r="Q54" s="149">
        <f t="shared" si="20"/>
        <v>-3.703703703703709E-2</v>
      </c>
      <c r="R54" s="150">
        <f t="shared" si="21"/>
        <v>1.8888888888888888</v>
      </c>
      <c r="S54" s="149">
        <f t="shared" si="13"/>
        <v>1.3651805451270931E-4</v>
      </c>
      <c r="T54" s="151">
        <f t="shared" si="16"/>
        <v>3.2390681450105894E-3</v>
      </c>
      <c r="U54" s="148">
        <v>2</v>
      </c>
      <c r="V54" s="148">
        <v>2</v>
      </c>
      <c r="W54" s="148">
        <v>0</v>
      </c>
      <c r="X54" s="148">
        <v>4</v>
      </c>
      <c r="Y54" s="148">
        <v>0</v>
      </c>
      <c r="Z54" s="149">
        <f t="shared" si="22"/>
        <v>-1</v>
      </c>
      <c r="AA54" s="150">
        <f t="shared" si="23"/>
        <v>-1</v>
      </c>
      <c r="AB54" s="149">
        <f t="shared" si="14"/>
        <v>0</v>
      </c>
      <c r="AC54" s="151">
        <f t="shared" si="17"/>
        <v>0</v>
      </c>
      <c r="AD54" s="124"/>
      <c r="AE54" s="124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152"/>
      <c r="B55" s="147" t="s">
        <v>200</v>
      </c>
      <c r="C55" s="148">
        <v>1677</v>
      </c>
      <c r="D55" s="148">
        <v>1683</v>
      </c>
      <c r="E55" s="148">
        <v>75</v>
      </c>
      <c r="F55" s="148">
        <v>1755</v>
      </c>
      <c r="G55" s="148">
        <v>1668</v>
      </c>
      <c r="H55" s="149">
        <f t="shared" si="18"/>
        <v>-4.9572649572649619E-2</v>
      </c>
      <c r="I55" s="150">
        <f t="shared" si="19"/>
        <v>-5.3667262969588903E-3</v>
      </c>
      <c r="J55" s="149">
        <f t="shared" si="12"/>
        <v>1.1266235739903954E-2</v>
      </c>
      <c r="K55" s="151">
        <f t="shared" si="15"/>
        <v>0.13804518745344699</v>
      </c>
      <c r="L55" s="148">
        <v>1576</v>
      </c>
      <c r="M55" s="148">
        <v>1568</v>
      </c>
      <c r="N55" s="148">
        <v>21</v>
      </c>
      <c r="O55" s="148">
        <v>1216</v>
      </c>
      <c r="P55" s="148">
        <v>1783</v>
      </c>
      <c r="Q55" s="149">
        <f t="shared" si="20"/>
        <v>0.46628289473684204</v>
      </c>
      <c r="R55" s="150">
        <f t="shared" si="21"/>
        <v>0.13134517766497456</v>
      </c>
      <c r="S55" s="149">
        <f t="shared" si="13"/>
        <v>9.361988122929257E-3</v>
      </c>
      <c r="T55" s="151">
        <f t="shared" si="16"/>
        <v>0.14756269138458991</v>
      </c>
      <c r="U55" s="148">
        <v>362</v>
      </c>
      <c r="V55" s="148">
        <v>259</v>
      </c>
      <c r="W55" s="148">
        <v>34</v>
      </c>
      <c r="X55" s="148">
        <v>57</v>
      </c>
      <c r="Y55" s="148">
        <v>153</v>
      </c>
      <c r="Z55" s="149">
        <f t="shared" si="22"/>
        <v>1.6842105263157894</v>
      </c>
      <c r="AA55" s="150">
        <f t="shared" si="23"/>
        <v>-0.57734806629834257</v>
      </c>
      <c r="AB55" s="149">
        <f t="shared" si="14"/>
        <v>1.2034924880044049E-2</v>
      </c>
      <c r="AC55" s="151">
        <f t="shared" si="17"/>
        <v>1.2662418273607548E-2</v>
      </c>
      <c r="AD55" s="124"/>
      <c r="AE55" s="124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152"/>
      <c r="B56" s="147" t="s">
        <v>213</v>
      </c>
      <c r="C56" s="148">
        <v>6047</v>
      </c>
      <c r="D56" s="148">
        <v>4661</v>
      </c>
      <c r="E56" s="148">
        <v>604</v>
      </c>
      <c r="F56" s="148">
        <v>2607</v>
      </c>
      <c r="G56" s="148">
        <v>2512</v>
      </c>
      <c r="H56" s="149">
        <f t="shared" si="18"/>
        <v>-3.6440352896049077E-2</v>
      </c>
      <c r="I56" s="150">
        <f t="shared" si="19"/>
        <v>-0.58458739871010423</v>
      </c>
      <c r="J56" s="149">
        <f t="shared" si="12"/>
        <v>1.6966896989591564E-2</v>
      </c>
      <c r="K56" s="151">
        <f t="shared" si="15"/>
        <v>6.117429315929182E-2</v>
      </c>
      <c r="L56" s="148">
        <v>4504</v>
      </c>
      <c r="M56" s="148">
        <v>4224</v>
      </c>
      <c r="N56" s="148">
        <v>9</v>
      </c>
      <c r="O56" s="148">
        <v>2599</v>
      </c>
      <c r="P56" s="148">
        <v>2813</v>
      </c>
      <c r="Q56" s="149">
        <f t="shared" si="20"/>
        <v>8.2339361292804947E-2</v>
      </c>
      <c r="R56" s="150">
        <f t="shared" si="21"/>
        <v>-0.37544404973357015</v>
      </c>
      <c r="S56" s="149">
        <f t="shared" si="13"/>
        <v>1.4770203359394279E-2</v>
      </c>
      <c r="T56" s="151">
        <f t="shared" si="16"/>
        <v>6.8504493095974478E-2</v>
      </c>
      <c r="U56" s="148">
        <v>685</v>
      </c>
      <c r="V56" s="148">
        <v>527</v>
      </c>
      <c r="W56" s="148">
        <v>8</v>
      </c>
      <c r="X56" s="148">
        <v>30</v>
      </c>
      <c r="Y56" s="148">
        <v>83</v>
      </c>
      <c r="Z56" s="149">
        <f t="shared" si="22"/>
        <v>1.7666666666666666</v>
      </c>
      <c r="AA56" s="150">
        <f t="shared" si="23"/>
        <v>-0.87883211678832118</v>
      </c>
      <c r="AB56" s="149">
        <f t="shared" si="14"/>
        <v>6.5287500983245497E-3</v>
      </c>
      <c r="AC56" s="151">
        <f t="shared" si="17"/>
        <v>2.0212843679224607E-3</v>
      </c>
      <c r="AD56" s="124"/>
      <c r="AE56" s="124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152"/>
      <c r="B57" s="147" t="s">
        <v>369</v>
      </c>
      <c r="C57" s="148">
        <v>212</v>
      </c>
      <c r="D57" s="148">
        <v>190</v>
      </c>
      <c r="E57" s="148">
        <v>46</v>
      </c>
      <c r="F57" s="148">
        <v>206</v>
      </c>
      <c r="G57" s="148">
        <v>189</v>
      </c>
      <c r="H57" s="149">
        <f t="shared" si="18"/>
        <v>-8.2524271844660158E-2</v>
      </c>
      <c r="I57" s="150">
        <f t="shared" si="19"/>
        <v>-0.10849056603773588</v>
      </c>
      <c r="J57" s="149">
        <f t="shared" si="12"/>
        <v>1.2765698770035056E-3</v>
      </c>
      <c r="K57" s="151">
        <f t="shared" si="15"/>
        <v>4.1456459749945163E-2</v>
      </c>
      <c r="L57" s="148">
        <v>278</v>
      </c>
      <c r="M57" s="148">
        <v>232</v>
      </c>
      <c r="N57" s="148">
        <v>14</v>
      </c>
      <c r="O57" s="148">
        <v>355</v>
      </c>
      <c r="P57" s="148">
        <v>388</v>
      </c>
      <c r="Q57" s="149">
        <f t="shared" si="20"/>
        <v>9.2957746478873338E-2</v>
      </c>
      <c r="R57" s="150">
        <f t="shared" si="21"/>
        <v>0.39568345323741005</v>
      </c>
      <c r="S57" s="149">
        <f t="shared" si="13"/>
        <v>2.0372694288819698E-3</v>
      </c>
      <c r="T57" s="151">
        <f t="shared" si="16"/>
        <v>8.5106382978723402E-2</v>
      </c>
      <c r="U57" s="148">
        <v>47</v>
      </c>
      <c r="V57" s="148">
        <v>92</v>
      </c>
      <c r="W57" s="148">
        <v>7</v>
      </c>
      <c r="X57" s="148">
        <v>8</v>
      </c>
      <c r="Y57" s="148">
        <v>38</v>
      </c>
      <c r="Z57" s="149">
        <f t="shared" si="22"/>
        <v>3.75</v>
      </c>
      <c r="AA57" s="150">
        <f t="shared" si="23"/>
        <v>-0.19148936170212771</v>
      </c>
      <c r="AB57" s="149">
        <f t="shared" si="14"/>
        <v>2.9890663100763E-3</v>
      </c>
      <c r="AC57" s="151">
        <f t="shared" si="17"/>
        <v>8.3351612195656944E-3</v>
      </c>
      <c r="AD57" s="124"/>
      <c r="AE57" s="124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152"/>
      <c r="B58" s="147" t="s">
        <v>209</v>
      </c>
      <c r="C58" s="148">
        <v>1688</v>
      </c>
      <c r="D58" s="148">
        <v>1708</v>
      </c>
      <c r="E58" s="148">
        <v>5</v>
      </c>
      <c r="F58" s="148">
        <v>840</v>
      </c>
      <c r="G58" s="148">
        <v>729</v>
      </c>
      <c r="H58" s="149">
        <f t="shared" si="18"/>
        <v>-0.13214285714285712</v>
      </c>
      <c r="I58" s="150">
        <f t="shared" si="19"/>
        <v>-0.56812796208530814</v>
      </c>
      <c r="J58" s="149">
        <f t="shared" si="12"/>
        <v>4.9239123827278068E-3</v>
      </c>
      <c r="K58" s="151">
        <f t="shared" si="15"/>
        <v>2.8022294829905824E-2</v>
      </c>
      <c r="L58" s="148">
        <v>1077</v>
      </c>
      <c r="M58" s="148">
        <v>1488</v>
      </c>
      <c r="N58" s="148">
        <v>13</v>
      </c>
      <c r="O58" s="148">
        <v>886</v>
      </c>
      <c r="P58" s="148">
        <v>1105</v>
      </c>
      <c r="Q58" s="149">
        <f t="shared" si="20"/>
        <v>0.24717832957110608</v>
      </c>
      <c r="R58" s="150">
        <f t="shared" si="21"/>
        <v>2.5998142989786421E-2</v>
      </c>
      <c r="S58" s="149">
        <f t="shared" si="13"/>
        <v>5.8020173167901458E-3</v>
      </c>
      <c r="T58" s="151">
        <f t="shared" si="16"/>
        <v>4.2475494906784546E-2</v>
      </c>
      <c r="U58" s="148">
        <v>81</v>
      </c>
      <c r="V58" s="148">
        <v>185</v>
      </c>
      <c r="W58" s="148">
        <v>0</v>
      </c>
      <c r="X58" s="148">
        <v>6</v>
      </c>
      <c r="Y58" s="148">
        <v>29</v>
      </c>
      <c r="Z58" s="149">
        <f t="shared" si="22"/>
        <v>3.833333333333333</v>
      </c>
      <c r="AA58" s="150">
        <f t="shared" si="23"/>
        <v>-0.64197530864197527</v>
      </c>
      <c r="AB58" s="149">
        <f t="shared" si="14"/>
        <v>2.2811295524266498E-3</v>
      </c>
      <c r="AC58" s="151">
        <f t="shared" si="17"/>
        <v>1.1147414952911781E-3</v>
      </c>
      <c r="AD58" s="124"/>
      <c r="AE58" s="124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152"/>
      <c r="B59" s="147" t="s">
        <v>232</v>
      </c>
      <c r="C59" s="148">
        <v>81</v>
      </c>
      <c r="D59" s="148">
        <v>134</v>
      </c>
      <c r="E59" s="148">
        <v>10</v>
      </c>
      <c r="F59" s="148">
        <v>313</v>
      </c>
      <c r="G59" s="148">
        <v>334</v>
      </c>
      <c r="H59" s="149">
        <f t="shared" si="18"/>
        <v>6.7092651757188593E-2</v>
      </c>
      <c r="I59" s="150">
        <f t="shared" si="19"/>
        <v>3.1234567901234565</v>
      </c>
      <c r="J59" s="149">
        <f t="shared" si="12"/>
        <v>2.255948883170216E-3</v>
      </c>
      <c r="K59" s="151">
        <f t="shared" si="15"/>
        <v>8.4067455323433168E-2</v>
      </c>
      <c r="L59" s="148">
        <v>172</v>
      </c>
      <c r="M59" s="148">
        <v>132</v>
      </c>
      <c r="N59" s="148">
        <v>9</v>
      </c>
      <c r="O59" s="148">
        <v>229</v>
      </c>
      <c r="P59" s="148">
        <v>403</v>
      </c>
      <c r="Q59" s="149">
        <f t="shared" si="20"/>
        <v>0.75982532751091703</v>
      </c>
      <c r="R59" s="150">
        <f t="shared" si="21"/>
        <v>1.3430232558139537</v>
      </c>
      <c r="S59" s="149">
        <f t="shared" si="13"/>
        <v>2.1160298449469941E-3</v>
      </c>
      <c r="T59" s="151">
        <f t="shared" si="16"/>
        <v>0.10143468411779512</v>
      </c>
      <c r="U59" s="148">
        <v>5</v>
      </c>
      <c r="V59" s="148">
        <v>24</v>
      </c>
      <c r="W59" s="148">
        <v>2</v>
      </c>
      <c r="X59" s="148">
        <v>6</v>
      </c>
      <c r="Y59" s="148">
        <v>14</v>
      </c>
      <c r="Z59" s="149">
        <f t="shared" si="22"/>
        <v>1.3333333333333335</v>
      </c>
      <c r="AA59" s="150">
        <f t="shared" si="23"/>
        <v>1.7999999999999998</v>
      </c>
      <c r="AB59" s="149">
        <f t="shared" si="14"/>
        <v>1.1012349563438999E-3</v>
      </c>
      <c r="AC59" s="151">
        <f t="shared" si="17"/>
        <v>3.5237855524792349E-3</v>
      </c>
      <c r="AD59" s="124"/>
      <c r="AE59" s="124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152"/>
      <c r="B60" s="147" t="s">
        <v>223</v>
      </c>
      <c r="C60" s="148">
        <v>405</v>
      </c>
      <c r="D60" s="148">
        <v>74</v>
      </c>
      <c r="E60" s="148">
        <v>39</v>
      </c>
      <c r="F60" s="148">
        <v>216</v>
      </c>
      <c r="G60" s="148">
        <v>306</v>
      </c>
      <c r="H60" s="149">
        <f t="shared" si="18"/>
        <v>0.41666666666666674</v>
      </c>
      <c r="I60" s="150">
        <f t="shared" si="19"/>
        <v>-0.24444444444444446</v>
      </c>
      <c r="J60" s="149">
        <f t="shared" si="12"/>
        <v>2.0668274199104374E-3</v>
      </c>
      <c r="K60" s="151">
        <f t="shared" si="15"/>
        <v>6.5524625267665948E-2</v>
      </c>
      <c r="L60" s="148">
        <v>266</v>
      </c>
      <c r="M60" s="148">
        <v>176</v>
      </c>
      <c r="N60" s="148">
        <v>5</v>
      </c>
      <c r="O60" s="148">
        <v>277</v>
      </c>
      <c r="P60" s="148">
        <v>332</v>
      </c>
      <c r="Q60" s="149">
        <f t="shared" si="20"/>
        <v>0.1985559566787003</v>
      </c>
      <c r="R60" s="150">
        <f t="shared" si="21"/>
        <v>0.24812030075187974</v>
      </c>
      <c r="S60" s="149">
        <f t="shared" si="13"/>
        <v>1.7432305422392111E-3</v>
      </c>
      <c r="T60" s="151">
        <f t="shared" si="16"/>
        <v>7.1092077087794428E-2</v>
      </c>
      <c r="U60" s="148">
        <v>4</v>
      </c>
      <c r="V60" s="148">
        <v>13</v>
      </c>
      <c r="W60" s="148">
        <v>4</v>
      </c>
      <c r="X60" s="148">
        <v>7</v>
      </c>
      <c r="Y60" s="148">
        <v>17</v>
      </c>
      <c r="Z60" s="149">
        <f t="shared" si="22"/>
        <v>1.4285714285714284</v>
      </c>
      <c r="AA60" s="150">
        <f t="shared" si="23"/>
        <v>3.25</v>
      </c>
      <c r="AB60" s="149">
        <f t="shared" si="14"/>
        <v>1.33721387556045E-3</v>
      </c>
      <c r="AC60" s="151">
        <f t="shared" si="17"/>
        <v>3.6402569593147753E-3</v>
      </c>
      <c r="AD60" s="124"/>
      <c r="AE60" s="124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152"/>
      <c r="B61" s="147" t="s">
        <v>211</v>
      </c>
      <c r="C61" s="148">
        <v>475</v>
      </c>
      <c r="D61" s="148">
        <v>1139</v>
      </c>
      <c r="E61" s="148">
        <v>0</v>
      </c>
      <c r="F61" s="148">
        <v>109</v>
      </c>
      <c r="G61" s="148">
        <v>456</v>
      </c>
      <c r="H61" s="149">
        <f t="shared" si="18"/>
        <v>3.1834862385321099</v>
      </c>
      <c r="I61" s="150">
        <f t="shared" si="19"/>
        <v>-4.0000000000000036E-2</v>
      </c>
      <c r="J61" s="149">
        <f t="shared" si="12"/>
        <v>3.0799781159449656E-3</v>
      </c>
      <c r="K61" s="151">
        <f t="shared" si="15"/>
        <v>1.2654363812959623E-2</v>
      </c>
      <c r="L61" s="148">
        <v>1939</v>
      </c>
      <c r="M61" s="148">
        <v>1874</v>
      </c>
      <c r="N61" s="148">
        <v>4</v>
      </c>
      <c r="O61" s="148">
        <v>1197</v>
      </c>
      <c r="P61" s="148">
        <v>1434</v>
      </c>
      <c r="Q61" s="149">
        <f t="shared" si="20"/>
        <v>0.19799498746867172</v>
      </c>
      <c r="R61" s="150">
        <f t="shared" si="21"/>
        <v>-0.26044352759154199</v>
      </c>
      <c r="S61" s="149">
        <f t="shared" si="13"/>
        <v>7.5294957758163519E-3</v>
      </c>
      <c r="T61" s="151">
        <f t="shared" si="16"/>
        <v>3.979464409601776E-2</v>
      </c>
      <c r="U61" s="148">
        <v>111</v>
      </c>
      <c r="V61" s="148">
        <v>88</v>
      </c>
      <c r="W61" s="148">
        <v>0</v>
      </c>
      <c r="X61" s="148">
        <v>8</v>
      </c>
      <c r="Y61" s="148">
        <v>28</v>
      </c>
      <c r="Z61" s="149">
        <f t="shared" si="22"/>
        <v>2.5</v>
      </c>
      <c r="AA61" s="150">
        <f t="shared" si="23"/>
        <v>-0.74774774774774777</v>
      </c>
      <c r="AB61" s="149">
        <f t="shared" si="14"/>
        <v>2.2024699126877998E-3</v>
      </c>
      <c r="AC61" s="151">
        <f t="shared" si="17"/>
        <v>7.770223393922575E-4</v>
      </c>
      <c r="AD61" s="124"/>
      <c r="AE61" s="124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152"/>
      <c r="B62" s="147" t="s">
        <v>203</v>
      </c>
      <c r="C62" s="148">
        <v>1426</v>
      </c>
      <c r="D62" s="148">
        <v>1256</v>
      </c>
      <c r="E62" s="148">
        <v>98</v>
      </c>
      <c r="F62" s="148">
        <v>1040</v>
      </c>
      <c r="G62" s="148">
        <v>1131</v>
      </c>
      <c r="H62" s="149">
        <f t="shared" si="18"/>
        <v>8.7499999999999911E-2</v>
      </c>
      <c r="I62" s="150">
        <f t="shared" si="19"/>
        <v>-0.20687237026647964</v>
      </c>
      <c r="J62" s="149">
        <f t="shared" si="12"/>
        <v>7.6391562481003426E-3</v>
      </c>
      <c r="K62" s="151">
        <f t="shared" si="15"/>
        <v>0.13969861660079053</v>
      </c>
      <c r="L62" s="148">
        <v>858</v>
      </c>
      <c r="M62" s="148">
        <v>499</v>
      </c>
      <c r="N62" s="148">
        <v>14</v>
      </c>
      <c r="O62" s="148">
        <v>514</v>
      </c>
      <c r="P62" s="148">
        <v>765</v>
      </c>
      <c r="Q62" s="149">
        <f t="shared" si="20"/>
        <v>0.48832684824902728</v>
      </c>
      <c r="R62" s="150">
        <f t="shared" si="21"/>
        <v>-0.10839160839160844</v>
      </c>
      <c r="S62" s="149">
        <f t="shared" si="13"/>
        <v>4.0167812193162549E-3</v>
      </c>
      <c r="T62" s="151">
        <f t="shared" si="16"/>
        <v>9.4491106719367585E-2</v>
      </c>
      <c r="U62" s="148">
        <v>184</v>
      </c>
      <c r="V62" s="148">
        <v>140</v>
      </c>
      <c r="W62" s="148">
        <v>12</v>
      </c>
      <c r="X62" s="148">
        <v>44</v>
      </c>
      <c r="Y62" s="148">
        <v>87</v>
      </c>
      <c r="Z62" s="149">
        <f t="shared" si="22"/>
        <v>0.97727272727272729</v>
      </c>
      <c r="AA62" s="150">
        <f t="shared" si="23"/>
        <v>-0.52717391304347827</v>
      </c>
      <c r="AB62" s="149">
        <f t="shared" si="14"/>
        <v>6.8433886572799498E-3</v>
      </c>
      <c r="AC62" s="151">
        <f t="shared" si="17"/>
        <v>1.074604743083004E-2</v>
      </c>
      <c r="AD62" s="124"/>
      <c r="AE62" s="124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152"/>
      <c r="B63" s="147" t="s">
        <v>229</v>
      </c>
      <c r="C63" s="148">
        <v>502</v>
      </c>
      <c r="D63" s="148">
        <v>456</v>
      </c>
      <c r="E63" s="148">
        <v>259</v>
      </c>
      <c r="F63" s="148">
        <v>1175</v>
      </c>
      <c r="G63" s="148">
        <v>829</v>
      </c>
      <c r="H63" s="149">
        <f t="shared" si="18"/>
        <v>-0.294468085106383</v>
      </c>
      <c r="I63" s="150">
        <f t="shared" si="19"/>
        <v>0.65139442231075706</v>
      </c>
      <c r="J63" s="149">
        <f t="shared" si="12"/>
        <v>5.5993461800841592E-3</v>
      </c>
      <c r="K63" s="151">
        <f t="shared" si="15"/>
        <v>0.17267235992501562</v>
      </c>
      <c r="L63" s="148">
        <v>340</v>
      </c>
      <c r="M63" s="148">
        <v>215</v>
      </c>
      <c r="N63" s="148">
        <v>27</v>
      </c>
      <c r="O63" s="148">
        <v>395</v>
      </c>
      <c r="P63" s="148">
        <v>459</v>
      </c>
      <c r="Q63" s="149">
        <f t="shared" si="20"/>
        <v>0.16202531645569618</v>
      </c>
      <c r="R63" s="150">
        <f t="shared" si="21"/>
        <v>0.35000000000000009</v>
      </c>
      <c r="S63" s="149">
        <f t="shared" si="13"/>
        <v>2.4100687315897528E-3</v>
      </c>
      <c r="T63" s="151">
        <f t="shared" si="16"/>
        <v>9.5605082274526146E-2</v>
      </c>
      <c r="U63" s="148">
        <v>20</v>
      </c>
      <c r="V63" s="148">
        <v>9</v>
      </c>
      <c r="W63" s="148">
        <v>14</v>
      </c>
      <c r="X63" s="148">
        <v>12</v>
      </c>
      <c r="Y63" s="148">
        <v>25</v>
      </c>
      <c r="Z63" s="149">
        <f t="shared" si="22"/>
        <v>1.0833333333333335</v>
      </c>
      <c r="AA63" s="150">
        <f t="shared" si="23"/>
        <v>0.25</v>
      </c>
      <c r="AB63" s="149">
        <f t="shared" si="14"/>
        <v>1.9664909934712497E-3</v>
      </c>
      <c r="AC63" s="151">
        <f t="shared" si="17"/>
        <v>5.2072484898979376E-3</v>
      </c>
      <c r="AD63" s="124"/>
      <c r="AE63" s="124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152"/>
      <c r="B64" s="147" t="s">
        <v>215</v>
      </c>
      <c r="C64" s="148">
        <v>108</v>
      </c>
      <c r="D64" s="148">
        <v>112</v>
      </c>
      <c r="E64" s="148">
        <v>29</v>
      </c>
      <c r="F64" s="148">
        <v>218</v>
      </c>
      <c r="G64" s="148">
        <v>414</v>
      </c>
      <c r="H64" s="149">
        <f t="shared" si="18"/>
        <v>0.89908256880733939</v>
      </c>
      <c r="I64" s="150">
        <f t="shared" si="19"/>
        <v>2.8333333333333335</v>
      </c>
      <c r="J64" s="149">
        <f t="shared" si="12"/>
        <v>2.7962959210552979E-3</v>
      </c>
      <c r="K64" s="151">
        <f t="shared" si="15"/>
        <v>0.17520101565806179</v>
      </c>
      <c r="L64" s="148">
        <v>147</v>
      </c>
      <c r="M64" s="148">
        <v>243</v>
      </c>
      <c r="N64" s="148">
        <v>22</v>
      </c>
      <c r="O64" s="148">
        <v>389</v>
      </c>
      <c r="P64" s="148">
        <v>264</v>
      </c>
      <c r="Q64" s="149">
        <f t="shared" si="20"/>
        <v>-0.32133676092544983</v>
      </c>
      <c r="R64" s="150">
        <f t="shared" si="21"/>
        <v>0.79591836734693877</v>
      </c>
      <c r="S64" s="149">
        <f t="shared" si="13"/>
        <v>1.386183322744433E-3</v>
      </c>
      <c r="T64" s="151">
        <f t="shared" si="16"/>
        <v>0.11172238679644519</v>
      </c>
      <c r="U64" s="148">
        <v>7</v>
      </c>
      <c r="V64" s="148">
        <v>35</v>
      </c>
      <c r="W64" s="148">
        <v>10</v>
      </c>
      <c r="X64" s="148">
        <v>16</v>
      </c>
      <c r="Y64" s="148">
        <v>23</v>
      </c>
      <c r="Z64" s="149">
        <f t="shared" si="22"/>
        <v>0.4375</v>
      </c>
      <c r="AA64" s="150">
        <f t="shared" si="23"/>
        <v>2.2857142857142856</v>
      </c>
      <c r="AB64" s="149">
        <f t="shared" si="14"/>
        <v>1.8091717139935499E-3</v>
      </c>
      <c r="AC64" s="151">
        <f t="shared" si="17"/>
        <v>9.73338975878121E-3</v>
      </c>
      <c r="AD64" s="124"/>
      <c r="AE64" s="124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152"/>
      <c r="B65" s="147" t="s">
        <v>225</v>
      </c>
      <c r="C65" s="148">
        <v>268</v>
      </c>
      <c r="D65" s="148">
        <v>129</v>
      </c>
      <c r="E65" s="148">
        <v>22</v>
      </c>
      <c r="F65" s="148">
        <v>330</v>
      </c>
      <c r="G65" s="148">
        <v>881</v>
      </c>
      <c r="H65" s="149">
        <f t="shared" si="18"/>
        <v>1.6696969696969699</v>
      </c>
      <c r="I65" s="150">
        <f t="shared" si="19"/>
        <v>2.2873134328358211</v>
      </c>
      <c r="J65" s="149">
        <f t="shared" si="12"/>
        <v>5.9505717547094624E-3</v>
      </c>
      <c r="K65" s="151">
        <f t="shared" si="15"/>
        <v>0.29278830176138254</v>
      </c>
      <c r="L65" s="148">
        <v>93</v>
      </c>
      <c r="M65" s="148">
        <v>58</v>
      </c>
      <c r="N65" s="148">
        <v>6</v>
      </c>
      <c r="O65" s="148">
        <v>107</v>
      </c>
      <c r="P65" s="148">
        <v>383</v>
      </c>
      <c r="Q65" s="149">
        <f t="shared" si="20"/>
        <v>2.5794392523364484</v>
      </c>
      <c r="R65" s="150">
        <f t="shared" si="21"/>
        <v>3.118279569892473</v>
      </c>
      <c r="S65" s="149">
        <f t="shared" si="13"/>
        <v>2.0110159568602947E-3</v>
      </c>
      <c r="T65" s="151">
        <f t="shared" si="16"/>
        <v>0.12728481222997673</v>
      </c>
      <c r="U65" s="148">
        <v>15</v>
      </c>
      <c r="V65" s="148">
        <v>11</v>
      </c>
      <c r="W65" s="148">
        <v>13</v>
      </c>
      <c r="X65" s="148">
        <v>1</v>
      </c>
      <c r="Y65" s="148">
        <v>17</v>
      </c>
      <c r="Z65" s="149">
        <f t="shared" si="22"/>
        <v>16</v>
      </c>
      <c r="AA65" s="150">
        <f t="shared" si="23"/>
        <v>0.1333333333333333</v>
      </c>
      <c r="AB65" s="149">
        <f t="shared" si="14"/>
        <v>1.33721387556045E-3</v>
      </c>
      <c r="AC65" s="151">
        <f t="shared" si="17"/>
        <v>5.6497175141242938E-3</v>
      </c>
      <c r="AD65" s="124"/>
      <c r="AE65" s="124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152"/>
      <c r="B66" s="147" t="s">
        <v>221</v>
      </c>
      <c r="C66" s="148">
        <v>161</v>
      </c>
      <c r="D66" s="148">
        <v>153</v>
      </c>
      <c r="E66" s="148">
        <v>149</v>
      </c>
      <c r="F66" s="148">
        <v>243</v>
      </c>
      <c r="G66" s="148">
        <v>262</v>
      </c>
      <c r="H66" s="149">
        <f t="shared" si="18"/>
        <v>7.8189300411522611E-2</v>
      </c>
      <c r="I66" s="150">
        <f t="shared" si="19"/>
        <v>0.62732919254658381</v>
      </c>
      <c r="J66" s="149">
        <f t="shared" si="12"/>
        <v>1.7696365490736425E-3</v>
      </c>
      <c r="K66" s="151">
        <f t="shared" si="15"/>
        <v>0.16053921568627452</v>
      </c>
      <c r="L66" s="148">
        <v>228</v>
      </c>
      <c r="M66" s="148">
        <v>281</v>
      </c>
      <c r="N66" s="148">
        <v>121</v>
      </c>
      <c r="O66" s="148">
        <v>405</v>
      </c>
      <c r="P66" s="148">
        <v>324</v>
      </c>
      <c r="Q66" s="149">
        <f t="shared" si="20"/>
        <v>-0.19999999999999996</v>
      </c>
      <c r="R66" s="150">
        <f t="shared" si="21"/>
        <v>0.42105263157894735</v>
      </c>
      <c r="S66" s="149">
        <f t="shared" si="13"/>
        <v>1.7012249870045314E-3</v>
      </c>
      <c r="T66" s="151">
        <f t="shared" si="16"/>
        <v>0.19852941176470587</v>
      </c>
      <c r="U66" s="148">
        <v>3</v>
      </c>
      <c r="V66" s="148">
        <v>4</v>
      </c>
      <c r="W66" s="148">
        <v>0</v>
      </c>
      <c r="X66" s="148">
        <v>2</v>
      </c>
      <c r="Y66" s="148">
        <v>3</v>
      </c>
      <c r="Z66" s="149">
        <f t="shared" si="22"/>
        <v>0.5</v>
      </c>
      <c r="AA66" s="150">
        <f t="shared" si="23"/>
        <v>0</v>
      </c>
      <c r="AB66" s="149">
        <f t="shared" si="14"/>
        <v>2.3597891921654999E-4</v>
      </c>
      <c r="AC66" s="151">
        <f t="shared" si="17"/>
        <v>1.838235294117647E-3</v>
      </c>
      <c r="AD66" s="124"/>
      <c r="AE66" s="124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152"/>
      <c r="B67" s="147" t="s">
        <v>227</v>
      </c>
      <c r="C67" s="148">
        <v>98</v>
      </c>
      <c r="D67" s="148">
        <v>75</v>
      </c>
      <c r="E67" s="148">
        <v>14</v>
      </c>
      <c r="F67" s="148">
        <v>55</v>
      </c>
      <c r="G67" s="148">
        <v>74</v>
      </c>
      <c r="H67" s="149">
        <f t="shared" si="18"/>
        <v>0.34545454545454546</v>
      </c>
      <c r="I67" s="150">
        <f t="shared" si="19"/>
        <v>-0.24489795918367352</v>
      </c>
      <c r="J67" s="149">
        <f t="shared" si="12"/>
        <v>4.9982101004370058E-4</v>
      </c>
      <c r="K67" s="151">
        <f t="shared" si="15"/>
        <v>6.1309030654515324E-2</v>
      </c>
      <c r="L67" s="148">
        <v>107</v>
      </c>
      <c r="M67" s="148">
        <v>93</v>
      </c>
      <c r="N67" s="148">
        <v>18</v>
      </c>
      <c r="O67" s="148">
        <v>105</v>
      </c>
      <c r="P67" s="148">
        <v>85</v>
      </c>
      <c r="Q67" s="149">
        <f t="shared" si="20"/>
        <v>-0.19047619047619047</v>
      </c>
      <c r="R67" s="150">
        <f t="shared" si="21"/>
        <v>-0.20560747663551404</v>
      </c>
      <c r="S67" s="149">
        <f t="shared" si="13"/>
        <v>4.4630902436847272E-4</v>
      </c>
      <c r="T67" s="151">
        <f t="shared" si="16"/>
        <v>7.0422535211267609E-2</v>
      </c>
      <c r="U67" s="148">
        <v>63</v>
      </c>
      <c r="V67" s="148">
        <v>31</v>
      </c>
      <c r="W67" s="148">
        <v>6</v>
      </c>
      <c r="X67" s="148">
        <v>2</v>
      </c>
      <c r="Y67" s="148">
        <v>16</v>
      </c>
      <c r="Z67" s="149">
        <f t="shared" si="22"/>
        <v>7</v>
      </c>
      <c r="AA67" s="150">
        <f t="shared" si="23"/>
        <v>-0.74603174603174605</v>
      </c>
      <c r="AB67" s="149">
        <f t="shared" si="14"/>
        <v>1.2585542358215999E-3</v>
      </c>
      <c r="AC67" s="151">
        <f t="shared" si="17"/>
        <v>1.3256006628003313E-2</v>
      </c>
      <c r="AD67" s="124"/>
      <c r="AE67" s="124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152"/>
      <c r="B68" s="147" t="s">
        <v>205</v>
      </c>
      <c r="C68" s="148">
        <v>35</v>
      </c>
      <c r="D68" s="148">
        <v>48</v>
      </c>
      <c r="E68" s="148">
        <v>3</v>
      </c>
      <c r="F68" s="148">
        <v>58</v>
      </c>
      <c r="G68" s="148">
        <v>65</v>
      </c>
      <c r="H68" s="149">
        <f t="shared" si="18"/>
        <v>0.1206896551724137</v>
      </c>
      <c r="I68" s="150">
        <f t="shared" si="19"/>
        <v>0.85714285714285721</v>
      </c>
      <c r="J68" s="149">
        <f t="shared" si="12"/>
        <v>4.3903196828162886E-4</v>
      </c>
      <c r="K68" s="151">
        <f t="shared" si="15"/>
        <v>5.434782608695652E-2</v>
      </c>
      <c r="L68" s="148">
        <v>110</v>
      </c>
      <c r="M68" s="148">
        <v>127</v>
      </c>
      <c r="N68" s="148">
        <v>2</v>
      </c>
      <c r="O68" s="148">
        <v>80</v>
      </c>
      <c r="P68" s="148">
        <v>157</v>
      </c>
      <c r="Q68" s="149">
        <f t="shared" si="20"/>
        <v>0.96249999999999991</v>
      </c>
      <c r="R68" s="150">
        <f t="shared" si="21"/>
        <v>0.42727272727272725</v>
      </c>
      <c r="S68" s="149">
        <f t="shared" si="13"/>
        <v>8.2435902148059084E-4</v>
      </c>
      <c r="T68" s="151">
        <f t="shared" si="16"/>
        <v>0.13127090301003344</v>
      </c>
      <c r="U68" s="148">
        <v>15</v>
      </c>
      <c r="V68" s="148">
        <v>40</v>
      </c>
      <c r="W68" s="148">
        <v>0</v>
      </c>
      <c r="X68" s="148">
        <v>6</v>
      </c>
      <c r="Y68" s="148">
        <v>15</v>
      </c>
      <c r="Z68" s="149">
        <f t="shared" si="22"/>
        <v>1.5</v>
      </c>
      <c r="AA68" s="150">
        <f t="shared" si="23"/>
        <v>0</v>
      </c>
      <c r="AB68" s="149">
        <f t="shared" si="14"/>
        <v>1.1798945960827499E-3</v>
      </c>
      <c r="AC68" s="151">
        <f t="shared" si="17"/>
        <v>1.254180602006689E-2</v>
      </c>
      <c r="AD68" s="124"/>
      <c r="AE68" s="124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153"/>
      <c r="B69" s="154" t="s">
        <v>371</v>
      </c>
      <c r="C69" s="155">
        <f>C44-SUM(C45:C68)</f>
        <v>5683</v>
      </c>
      <c r="D69" s="155">
        <f>D44-SUM(D45:D68)</f>
        <v>6771</v>
      </c>
      <c r="E69" s="155">
        <f>E44-SUM(E45:E68)</f>
        <v>502</v>
      </c>
      <c r="F69" s="155">
        <f>F44-SUM(F45:F68)</f>
        <v>4919</v>
      </c>
      <c r="G69" s="155">
        <f>G44-SUM(G45:G68)</f>
        <v>5292</v>
      </c>
      <c r="H69" s="156">
        <f t="shared" si="18"/>
        <v>7.5828420410652519E-2</v>
      </c>
      <c r="I69" s="157">
        <f t="shared" si="19"/>
        <v>-6.8801689248636277E-2</v>
      </c>
      <c r="J69" s="156">
        <f t="shared" si="12"/>
        <v>3.5743956556098154E-2</v>
      </c>
      <c r="K69" s="158">
        <f t="shared" si="15"/>
        <v>0.11178234971061636</v>
      </c>
      <c r="L69" s="155">
        <f>L44-SUM(L45:L68)</f>
        <v>3822</v>
      </c>
      <c r="M69" s="155">
        <f>M44-SUM(M45:M68)</f>
        <v>3376</v>
      </c>
      <c r="N69" s="155">
        <f>N44-SUM(N45:N68)</f>
        <v>403</v>
      </c>
      <c r="O69" s="155">
        <f>O44-SUM(O45:O68)</f>
        <v>3663</v>
      </c>
      <c r="P69" s="155">
        <f>P44-SUM(P45:P68)</f>
        <v>3940</v>
      </c>
      <c r="Q69" s="156">
        <f t="shared" si="20"/>
        <v>7.5621075621075562E-2</v>
      </c>
      <c r="R69" s="157">
        <f t="shared" si="21"/>
        <v>3.0873888016745177E-2</v>
      </c>
      <c r="S69" s="156">
        <f t="shared" si="13"/>
        <v>2.0687735953079794E-2</v>
      </c>
      <c r="T69" s="158">
        <f t="shared" si="16"/>
        <v>8.3224198386210979E-2</v>
      </c>
      <c r="U69" s="155">
        <f>U44-SUM(U45:U68)</f>
        <v>707</v>
      </c>
      <c r="V69" s="155">
        <f>V44-SUM(V45:V68)</f>
        <v>1010</v>
      </c>
      <c r="W69" s="155">
        <f>W44-SUM(W45:W68)</f>
        <v>145</v>
      </c>
      <c r="X69" s="155">
        <f>X44-SUM(X45:X68)</f>
        <v>615</v>
      </c>
      <c r="Y69" s="155">
        <f>Y44-SUM(Y45:Y68)</f>
        <v>972</v>
      </c>
      <c r="Z69" s="156">
        <f t="shared" si="22"/>
        <v>0.58048780487804885</v>
      </c>
      <c r="AA69" s="157">
        <f t="shared" si="23"/>
        <v>0.37482319660537478</v>
      </c>
      <c r="AB69" s="156">
        <f t="shared" si="14"/>
        <v>7.64571698261622E-2</v>
      </c>
      <c r="AC69" s="158">
        <f t="shared" si="17"/>
        <v>2.0531451987664231E-2</v>
      </c>
      <c r="AD69" s="124"/>
      <c r="AE69" s="124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7">
    <mergeCell ref="C38:K38"/>
    <mergeCell ref="L38:T38"/>
    <mergeCell ref="U38:AC38"/>
    <mergeCell ref="B3:L3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B7E4C-B668-4E81-97E0-73AF80C9E7B9}">
  <sheetPr>
    <tabColor rgb="FFFFFF00"/>
    <pageSetUpPr fitToPage="1"/>
  </sheetPr>
  <dimension ref="A1:AG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140625" customWidth="1"/>
    <col min="7" max="10" width="10.5703125" customWidth="1"/>
    <col min="11" max="14" width="11.140625" customWidth="1"/>
    <col min="15" max="18" width="10.5703125" customWidth="1"/>
    <col min="19" max="24" width="13" customWidth="1"/>
    <col min="25" max="26" width="10.5703125" customWidth="1"/>
    <col min="27" max="27" width="11.5703125" customWidth="1"/>
    <col min="28" max="29" width="10.5703125" customWidth="1"/>
    <col min="30" max="30" width="11.42578125" customWidth="1"/>
  </cols>
  <sheetData>
    <row r="1" spans="1:31" ht="42.75" customHeight="1" x14ac:dyDescent="0.25"/>
    <row r="3" spans="1:31" ht="42" customHeight="1" thickBot="1" x14ac:dyDescent="0.3">
      <c r="B3" s="101" t="s">
        <v>373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</row>
    <row r="4" spans="1:31" ht="6" customHeight="1" x14ac:dyDescent="0.25"/>
    <row r="5" spans="1:31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7"/>
      <c r="K5" s="265" t="s">
        <v>102</v>
      </c>
      <c r="L5" s="266"/>
      <c r="M5" s="266"/>
      <c r="N5" s="266"/>
      <c r="O5" s="266"/>
      <c r="P5" s="266"/>
      <c r="Q5" s="266"/>
      <c r="R5" s="267"/>
      <c r="S5" s="265" t="s">
        <v>101</v>
      </c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7"/>
    </row>
    <row r="6" spans="1:31" s="137" customFormat="1" ht="72" customHeight="1" x14ac:dyDescent="0.25">
      <c r="B6" s="133"/>
      <c r="C6" s="134" t="s">
        <v>503</v>
      </c>
      <c r="D6" s="134" t="s">
        <v>504</v>
      </c>
      <c r="E6" s="134" t="s">
        <v>505</v>
      </c>
      <c r="F6" s="134" t="s">
        <v>506</v>
      </c>
      <c r="G6" s="135" t="str">
        <f>CONCATENATE("var. ",RIGHT(F6,2),"/",RIGHT(E6,2))</f>
        <v>var. 23/22</v>
      </c>
      <c r="H6" s="135" t="str">
        <f>CONCATENATE("var. ",RIGHT(F6,2),"/",RIGHT(C6,2))</f>
        <v>var. 23/19</v>
      </c>
      <c r="I6" s="135" t="str">
        <f>CONCATENATE("Cuota s/ total lugares de residencia ",RIGHT(F6,4))</f>
        <v>Cuota s/ total lugares de residencia 2023</v>
      </c>
      <c r="J6" s="136" t="str">
        <f>CONCATENATE("cuota s/ Canarias ",RIGHT(F6,4))</f>
        <v>cuota s/ Canarias 2023</v>
      </c>
      <c r="K6" s="134" t="s">
        <v>503</v>
      </c>
      <c r="L6" s="134" t="s">
        <v>504</v>
      </c>
      <c r="M6" s="134" t="s">
        <v>505</v>
      </c>
      <c r="N6" s="134" t="s">
        <v>506</v>
      </c>
      <c r="O6" s="135" t="str">
        <f>CONCATENATE("var. ",RIGHT(N6,2),"/",RIGHT(M6,2))</f>
        <v>var. 23/22</v>
      </c>
      <c r="P6" s="135" t="str">
        <f>CONCATENATE("var. ",RIGHT(N6,2),"/",RIGHT(K6,2))</f>
        <v>var. 23/19</v>
      </c>
      <c r="Q6" s="135" t="str">
        <f>CONCATENATE("Cuota s/ total lugares de residencia ",RIGHT(N6,4))</f>
        <v>Cuota s/ total lugares de residencia 2023</v>
      </c>
      <c r="R6" s="136" t="str">
        <f>CONCATENATE("cuota s/ Canarias ",RIGHT(N6,4))</f>
        <v>cuota s/ Canarias 2023</v>
      </c>
      <c r="S6" s="134" t="s">
        <v>507</v>
      </c>
      <c r="T6" s="134" t="s">
        <v>503</v>
      </c>
      <c r="U6" s="134" t="s">
        <v>508</v>
      </c>
      <c r="V6" s="134" t="s">
        <v>504</v>
      </c>
      <c r="W6" s="134" t="s">
        <v>505</v>
      </c>
      <c r="X6" s="134" t="s">
        <v>506</v>
      </c>
      <c r="Y6" s="135" t="str">
        <f>CONCATENATE("var. ",RIGHT(X6,2),"/",RIGHT(W6,2))</f>
        <v>var. 23/22</v>
      </c>
      <c r="Z6" s="135" t="str">
        <f>CONCATENATE("var. ",RIGHT(X6,2),"/",RIGHT(T6,2))</f>
        <v>var. 23/19</v>
      </c>
      <c r="AA6" s="134" t="str">
        <f>CONCATENATE("dif. ",RIGHT(X6,2),"/",RIGHT(W6,2))</f>
        <v>dif. 23/22</v>
      </c>
      <c r="AB6" s="134" t="str">
        <f>CONCATENATE("dif. ",RIGHT(X6,2),"/",RIGHT(T6,2))</f>
        <v>dif. 23/19</v>
      </c>
      <c r="AC6" s="135" t="str">
        <f>CONCATENATE("Cuota s/ total lugares de residencia ",RIGHT(X6,4))</f>
        <v>Cuota s/ total lugares de residencia 2023</v>
      </c>
      <c r="AD6" s="136" t="str">
        <f>CONCATENATE("cuota s/ Canarias ",RIGHT(X6,4))</f>
        <v>cuota s/ Canarias 2023</v>
      </c>
    </row>
    <row r="7" spans="1:31" x14ac:dyDescent="0.25">
      <c r="A7" s="1"/>
      <c r="B7" s="138" t="s">
        <v>123</v>
      </c>
      <c r="C7" s="139">
        <v>2518040</v>
      </c>
      <c r="D7" s="139">
        <v>306767</v>
      </c>
      <c r="E7" s="139">
        <v>1956409</v>
      </c>
      <c r="F7" s="139">
        <v>2580758</v>
      </c>
      <c r="G7" s="140">
        <f>IFERROR(F7/E7-1,"-")</f>
        <v>0.31913010009665665</v>
      </c>
      <c r="H7" s="140">
        <f>IFERROR(F7/C7-1,"-")</f>
        <v>2.4907467712983022E-2</v>
      </c>
      <c r="I7" s="140">
        <f>F7/F$7</f>
        <v>1</v>
      </c>
      <c r="J7" s="141">
        <f>F7/$F7</f>
        <v>1</v>
      </c>
      <c r="K7" s="139">
        <v>760016</v>
      </c>
      <c r="L7" s="139">
        <v>99999</v>
      </c>
      <c r="M7" s="139">
        <v>546428</v>
      </c>
      <c r="N7" s="139">
        <v>710953</v>
      </c>
      <c r="O7" s="140">
        <f>IFERROR(N7/M7-1,"-")</f>
        <v>0.30109181813523467</v>
      </c>
      <c r="P7" s="140">
        <f>IFERROR(N7/K7-1,"-")</f>
        <v>-6.4555219890107596E-2</v>
      </c>
      <c r="Q7" s="140">
        <f>N7/N$7</f>
        <v>1</v>
      </c>
      <c r="R7" s="141">
        <f>N7/$F7</f>
        <v>0.27548224203896687</v>
      </c>
      <c r="S7" s="139">
        <v>912055</v>
      </c>
      <c r="T7" s="139">
        <v>907682</v>
      </c>
      <c r="U7" s="139">
        <v>971769</v>
      </c>
      <c r="V7" s="139">
        <v>121129</v>
      </c>
      <c r="W7" s="139">
        <v>750050</v>
      </c>
      <c r="X7" s="139">
        <v>987530</v>
      </c>
      <c r="Y7" s="140">
        <f>IFERROR(X7/W7-1,"-")</f>
        <v>0.31661889207386174</v>
      </c>
      <c r="Z7" s="140">
        <f>IFERROR(X7/T7-1,"-")</f>
        <v>8.7969134564748419E-2</v>
      </c>
      <c r="AA7" s="139">
        <f>X7-W7</f>
        <v>237480</v>
      </c>
      <c r="AB7" s="139">
        <f>X7-T7</f>
        <v>79848</v>
      </c>
      <c r="AC7" s="140">
        <f>X7/X$7</f>
        <v>1</v>
      </c>
      <c r="AD7" s="141">
        <f t="shared" ref="AD7:AD36" si="0">X7/$F7</f>
        <v>0.38265114357874702</v>
      </c>
      <c r="AE7" s="124"/>
    </row>
    <row r="8" spans="1:31" x14ac:dyDescent="0.25">
      <c r="A8" s="1" t="s">
        <v>155</v>
      </c>
      <c r="B8" s="142" t="s">
        <v>156</v>
      </c>
      <c r="C8" s="143">
        <v>260540</v>
      </c>
      <c r="D8" s="143">
        <v>124975</v>
      </c>
      <c r="E8" s="143">
        <v>279364</v>
      </c>
      <c r="F8" s="143">
        <v>308041</v>
      </c>
      <c r="G8" s="144">
        <f>IFERROR(F8/E8-1,"-")</f>
        <v>0.10265102160621975</v>
      </c>
      <c r="H8" s="145">
        <f>IFERROR(F8/C8-1,"-")</f>
        <v>0.18231749443463574</v>
      </c>
      <c r="I8" s="144">
        <f>F8/F$7</f>
        <v>0.11936066845477182</v>
      </c>
      <c r="J8" s="146">
        <f>F8/$F8</f>
        <v>1</v>
      </c>
      <c r="K8" s="143">
        <v>75908</v>
      </c>
      <c r="L8" s="143">
        <v>48163</v>
      </c>
      <c r="M8" s="143">
        <v>83450</v>
      </c>
      <c r="N8" s="143">
        <v>83155</v>
      </c>
      <c r="O8" s="144">
        <f>IFERROR(N8/M8-1,"-")</f>
        <v>-3.5350509286997678E-3</v>
      </c>
      <c r="P8" s="145">
        <f>IFERROR(N8/K8-1,"-")</f>
        <v>9.5470833113769249E-2</v>
      </c>
      <c r="Q8" s="144">
        <f>N8/N$7</f>
        <v>0.11696272468081576</v>
      </c>
      <c r="R8" s="146">
        <f>N8/$F8</f>
        <v>0.26994783161981684</v>
      </c>
      <c r="S8" s="143">
        <v>114450</v>
      </c>
      <c r="T8" s="143">
        <v>112642</v>
      </c>
      <c r="U8" s="143">
        <v>135636</v>
      </c>
      <c r="V8" s="143">
        <v>49882</v>
      </c>
      <c r="W8" s="143">
        <v>110467</v>
      </c>
      <c r="X8" s="143">
        <v>132312</v>
      </c>
      <c r="Y8" s="144">
        <f>IFERROR(X8/W8-1,"-")</f>
        <v>0.19775136466093945</v>
      </c>
      <c r="Z8" s="145">
        <f t="shared" ref="Z8:Z36" si="1">IFERROR(X8/T8-1,"-")</f>
        <v>0.17462403011310168</v>
      </c>
      <c r="AA8" s="143">
        <f t="shared" ref="AA8:AA35" si="2">X8-W8</f>
        <v>21845</v>
      </c>
      <c r="AB8" s="143">
        <f t="shared" ref="AB8:AB36" si="3">X8-T8</f>
        <v>19670</v>
      </c>
      <c r="AC8" s="144">
        <f>X8/X$7</f>
        <v>0.13398276508055451</v>
      </c>
      <c r="AD8" s="146">
        <f t="shared" si="0"/>
        <v>0.42952723825724498</v>
      </c>
      <c r="AE8" s="124"/>
    </row>
    <row r="9" spans="1:31" x14ac:dyDescent="0.25">
      <c r="A9" s="152" t="s">
        <v>98</v>
      </c>
      <c r="B9" s="147" t="s">
        <v>98</v>
      </c>
      <c r="C9" s="148">
        <v>106922</v>
      </c>
      <c r="D9" s="148">
        <v>83990</v>
      </c>
      <c r="E9" s="148">
        <v>120949</v>
      </c>
      <c r="F9" s="148">
        <v>120529</v>
      </c>
      <c r="G9" s="149">
        <f>IFERROR(F9/E9-1,"-")</f>
        <v>-3.4725380118892923E-3</v>
      </c>
      <c r="H9" s="150">
        <f>IFERROR(F9/C9-1,"-")</f>
        <v>0.12726099399562307</v>
      </c>
      <c r="I9" s="149">
        <f>F9/F$7</f>
        <v>4.6702945413711783E-2</v>
      </c>
      <c r="J9" s="151">
        <f>F9/$F9</f>
        <v>1</v>
      </c>
      <c r="K9" s="148">
        <v>36780</v>
      </c>
      <c r="L9" s="148">
        <v>33777</v>
      </c>
      <c r="M9" s="148">
        <v>42579</v>
      </c>
      <c r="N9" s="148">
        <v>37816</v>
      </c>
      <c r="O9" s="149">
        <f>IFERROR(N9/M9-1,"-")</f>
        <v>-0.11186265529956085</v>
      </c>
      <c r="P9" s="150">
        <f>IFERROR(N9/K9-1,"-")</f>
        <v>2.8167482327351889E-2</v>
      </c>
      <c r="Q9" s="149">
        <f>N9/N$7</f>
        <v>5.3190576592264185E-2</v>
      </c>
      <c r="R9" s="151">
        <f>N9/$F9</f>
        <v>0.31375021778990947</v>
      </c>
      <c r="S9" s="148">
        <v>44159</v>
      </c>
      <c r="T9" s="148">
        <v>37383</v>
      </c>
      <c r="U9" s="148">
        <v>46865</v>
      </c>
      <c r="V9" s="148">
        <v>35921</v>
      </c>
      <c r="W9" s="148">
        <v>44452</v>
      </c>
      <c r="X9" s="148">
        <v>49364</v>
      </c>
      <c r="Y9" s="149">
        <f>IFERROR(X9/W9-1,"-")</f>
        <v>0.11050121479348518</v>
      </c>
      <c r="Z9" s="150">
        <f t="shared" si="1"/>
        <v>0.32049327234304359</v>
      </c>
      <c r="AA9" s="148">
        <f t="shared" si="2"/>
        <v>4912</v>
      </c>
      <c r="AB9" s="148">
        <f t="shared" si="3"/>
        <v>11981</v>
      </c>
      <c r="AC9" s="149">
        <f>X9/X$7</f>
        <v>4.9987342156693974E-2</v>
      </c>
      <c r="AD9" s="151">
        <f t="shared" si="0"/>
        <v>0.40956118444523726</v>
      </c>
      <c r="AE9" s="124"/>
    </row>
    <row r="10" spans="1:31" x14ac:dyDescent="0.25">
      <c r="A10" s="152" t="s">
        <v>160</v>
      </c>
      <c r="B10" s="147" t="s">
        <v>160</v>
      </c>
      <c r="C10" s="148">
        <v>153618</v>
      </c>
      <c r="D10" s="148">
        <v>40985</v>
      </c>
      <c r="E10" s="148">
        <v>158415</v>
      </c>
      <c r="F10" s="148">
        <v>187512</v>
      </c>
      <c r="G10" s="149">
        <f>IFERROR(F10/E10-1,"-")</f>
        <v>0.18367578827762521</v>
      </c>
      <c r="H10" s="150">
        <f>IFERROR(F10/C10-1,"-")</f>
        <v>0.2206382064601804</v>
      </c>
      <c r="I10" s="149">
        <f>F10/F$7</f>
        <v>7.2657723041060024E-2</v>
      </c>
      <c r="J10" s="151">
        <f>F10/$F10</f>
        <v>1</v>
      </c>
      <c r="K10" s="148">
        <v>39128</v>
      </c>
      <c r="L10" s="148">
        <v>14386</v>
      </c>
      <c r="M10" s="148">
        <v>40871</v>
      </c>
      <c r="N10" s="148">
        <v>45339</v>
      </c>
      <c r="O10" s="149">
        <f>IFERROR(N10/M10-1,"-")</f>
        <v>0.10931956644075269</v>
      </c>
      <c r="P10" s="150">
        <f>IFERROR(N10/K10-1,"-")</f>
        <v>0.15873543242690658</v>
      </c>
      <c r="Q10" s="149">
        <f>N10/N$7</f>
        <v>6.377214808855157E-2</v>
      </c>
      <c r="R10" s="151">
        <f>N10/$F10</f>
        <v>0.24179252527838219</v>
      </c>
      <c r="S10" s="148">
        <v>70291</v>
      </c>
      <c r="T10" s="148">
        <v>75259</v>
      </c>
      <c r="U10" s="148">
        <v>88771</v>
      </c>
      <c r="V10" s="148">
        <v>13961</v>
      </c>
      <c r="W10" s="148">
        <v>66015</v>
      </c>
      <c r="X10" s="148">
        <v>82948</v>
      </c>
      <c r="Y10" s="149">
        <f>IFERROR(X10/W10-1,"-")</f>
        <v>0.25650231008104218</v>
      </c>
      <c r="Z10" s="150">
        <f t="shared" si="1"/>
        <v>0.10216718266253877</v>
      </c>
      <c r="AA10" s="148">
        <f t="shared" si="2"/>
        <v>16933</v>
      </c>
      <c r="AB10" s="148">
        <f t="shared" si="3"/>
        <v>7689</v>
      </c>
      <c r="AC10" s="149">
        <f>X10/X$7</f>
        <v>8.3995422923860544E-2</v>
      </c>
      <c r="AD10" s="151">
        <f t="shared" si="0"/>
        <v>0.44236102222791074</v>
      </c>
      <c r="AE10" s="124"/>
    </row>
    <row r="11" spans="1:31" x14ac:dyDescent="0.25">
      <c r="A11" s="1"/>
      <c r="B11" s="142" t="s">
        <v>168</v>
      </c>
      <c r="C11" s="143">
        <v>2257500</v>
      </c>
      <c r="D11" s="143">
        <v>181792</v>
      </c>
      <c r="E11" s="143">
        <v>1677045</v>
      </c>
      <c r="F11" s="143">
        <v>2272717</v>
      </c>
      <c r="G11" s="144">
        <f>IFERROR(F11/E11-1,"-")</f>
        <v>0.35519142300892348</v>
      </c>
      <c r="H11" s="145">
        <f>IFERROR(F11/C11-1,"-")</f>
        <v>6.7406423034330754E-3</v>
      </c>
      <c r="I11" s="144">
        <f>F11/F$7</f>
        <v>0.88063933154522822</v>
      </c>
      <c r="J11" s="146">
        <f>F11/$F11</f>
        <v>1</v>
      </c>
      <c r="K11" s="143">
        <v>684108</v>
      </c>
      <c r="L11" s="143">
        <v>51836</v>
      </c>
      <c r="M11" s="143">
        <v>462978</v>
      </c>
      <c r="N11" s="143">
        <v>627798</v>
      </c>
      <c r="O11" s="144">
        <f>IFERROR(N11/M11-1,"-")</f>
        <v>0.35599963713178595</v>
      </c>
      <c r="P11" s="145">
        <f>IFERROR(N11/K11-1,"-")</f>
        <v>-8.2311564840639173E-2</v>
      </c>
      <c r="Q11" s="144">
        <f>N11/N$7</f>
        <v>0.8830372753191843</v>
      </c>
      <c r="R11" s="146">
        <f>N11/$F11</f>
        <v>0.27623236857030592</v>
      </c>
      <c r="S11" s="143">
        <v>797605</v>
      </c>
      <c r="T11" s="143">
        <v>795040</v>
      </c>
      <c r="U11" s="143">
        <v>836133</v>
      </c>
      <c r="V11" s="143">
        <v>71247</v>
      </c>
      <c r="W11" s="143">
        <v>639583</v>
      </c>
      <c r="X11" s="143">
        <v>855218</v>
      </c>
      <c r="Y11" s="144">
        <f>IFERROR(X11/W11-1,"-")</f>
        <v>0.33714936138077456</v>
      </c>
      <c r="Z11" s="145">
        <f t="shared" si="1"/>
        <v>7.569178909237273E-2</v>
      </c>
      <c r="AA11" s="143">
        <f t="shared" si="2"/>
        <v>215635</v>
      </c>
      <c r="AB11" s="143">
        <f t="shared" si="3"/>
        <v>60178</v>
      </c>
      <c r="AC11" s="144">
        <f>X11/X$7</f>
        <v>0.86601723491944549</v>
      </c>
      <c r="AD11" s="146">
        <f t="shared" si="0"/>
        <v>0.37629762086524632</v>
      </c>
      <c r="AE11" s="124"/>
    </row>
    <row r="12" spans="1:31" s="93" customFormat="1" x14ac:dyDescent="0.25">
      <c r="B12" s="147" t="s">
        <v>172</v>
      </c>
      <c r="C12" s="148">
        <v>715694</v>
      </c>
      <c r="D12" s="148">
        <v>13054</v>
      </c>
      <c r="E12" s="148">
        <v>495685</v>
      </c>
      <c r="F12" s="148">
        <v>754825</v>
      </c>
      <c r="G12" s="149">
        <f t="shared" ref="G12:G36" si="4">IFERROR(F12/E12-1,"-")</f>
        <v>0.52279169230458855</v>
      </c>
      <c r="H12" s="150">
        <f t="shared" ref="H12:H36" si="5">IFERROR(F12/C12-1,"-")</f>
        <v>5.4675601583917155E-2</v>
      </c>
      <c r="I12" s="149">
        <f t="shared" ref="I12:I36" si="6">F12/F$7</f>
        <v>0.29248189872897806</v>
      </c>
      <c r="J12" s="151">
        <f t="shared" ref="J12:J36" si="7">F12/$F12</f>
        <v>1</v>
      </c>
      <c r="K12" s="148">
        <v>99581</v>
      </c>
      <c r="L12" s="148">
        <v>2721</v>
      </c>
      <c r="M12" s="148">
        <v>71121</v>
      </c>
      <c r="N12" s="148">
        <v>113680</v>
      </c>
      <c r="O12" s="149">
        <f t="shared" ref="O12:O36" si="8">IFERROR(N12/M12-1,"-")</f>
        <v>0.59840272212145496</v>
      </c>
      <c r="P12" s="150">
        <f t="shared" ref="P12:P36" si="9">IFERROR(N12/K12-1,"-")</f>
        <v>0.14158323374941006</v>
      </c>
      <c r="Q12" s="149">
        <f t="shared" ref="Q12:Q29" si="10">N12/N$7</f>
        <v>0.15989805233257331</v>
      </c>
      <c r="R12" s="151">
        <f t="shared" ref="R12:R36" si="11">N12/$F12</f>
        <v>0.15060444473884677</v>
      </c>
      <c r="S12" s="148">
        <v>306427</v>
      </c>
      <c r="T12" s="148">
        <v>316726</v>
      </c>
      <c r="U12" s="148">
        <v>336306</v>
      </c>
      <c r="V12" s="148">
        <v>6199</v>
      </c>
      <c r="W12" s="148">
        <v>229896</v>
      </c>
      <c r="X12" s="148">
        <v>333768</v>
      </c>
      <c r="Y12" s="149">
        <f t="shared" ref="Y12:Y36" si="12">IFERROR(X12/W12-1,"-")</f>
        <v>0.45182169328739952</v>
      </c>
      <c r="Z12" s="150">
        <f t="shared" si="1"/>
        <v>5.3806760417521859E-2</v>
      </c>
      <c r="AA12" s="148">
        <f t="shared" si="2"/>
        <v>103872</v>
      </c>
      <c r="AB12" s="148">
        <f t="shared" si="3"/>
        <v>17042</v>
      </c>
      <c r="AC12" s="149">
        <f t="shared" ref="AC12:AC36" si="13">X12/X$7</f>
        <v>0.33798264356525876</v>
      </c>
      <c r="AD12" s="151">
        <f t="shared" si="0"/>
        <v>0.4421793130858146</v>
      </c>
      <c r="AE12" s="160"/>
    </row>
    <row r="13" spans="1:31" s="93" customFormat="1" x14ac:dyDescent="0.25">
      <c r="B13" s="147" t="s">
        <v>176</v>
      </c>
      <c r="C13" s="148">
        <v>447807</v>
      </c>
      <c r="D13" s="148">
        <v>47638</v>
      </c>
      <c r="E13" s="148">
        <v>292014</v>
      </c>
      <c r="F13" s="148">
        <v>396214</v>
      </c>
      <c r="G13" s="149">
        <f t="shared" si="4"/>
        <v>0.35683220667502247</v>
      </c>
      <c r="H13" s="150">
        <f t="shared" si="5"/>
        <v>-0.11521258041968974</v>
      </c>
      <c r="I13" s="149">
        <f t="shared" si="6"/>
        <v>0.1535262120663774</v>
      </c>
      <c r="J13" s="151">
        <f t="shared" si="7"/>
        <v>1</v>
      </c>
      <c r="K13" s="148">
        <v>127569</v>
      </c>
      <c r="L13" s="148">
        <v>13333</v>
      </c>
      <c r="M13" s="148">
        <v>83658</v>
      </c>
      <c r="N13" s="148">
        <v>112640</v>
      </c>
      <c r="O13" s="149">
        <f t="shared" si="8"/>
        <v>0.34643429199837428</v>
      </c>
      <c r="P13" s="150">
        <f t="shared" si="9"/>
        <v>-0.11702686389326555</v>
      </c>
      <c r="Q13" s="149">
        <f t="shared" si="10"/>
        <v>0.15843522708252164</v>
      </c>
      <c r="R13" s="151">
        <f t="shared" si="11"/>
        <v>0.28429081254069771</v>
      </c>
      <c r="S13" s="148">
        <v>120742</v>
      </c>
      <c r="T13" s="148">
        <v>113055</v>
      </c>
      <c r="U13" s="148">
        <v>104761</v>
      </c>
      <c r="V13" s="148">
        <v>10604</v>
      </c>
      <c r="W13" s="148">
        <v>70544</v>
      </c>
      <c r="X13" s="148">
        <v>97806</v>
      </c>
      <c r="Y13" s="149">
        <f t="shared" si="12"/>
        <v>0.38645384440916297</v>
      </c>
      <c r="Z13" s="150">
        <f t="shared" si="1"/>
        <v>-0.1348812524877272</v>
      </c>
      <c r="AA13" s="148">
        <f t="shared" si="2"/>
        <v>27262</v>
      </c>
      <c r="AB13" s="148">
        <f t="shared" si="3"/>
        <v>-15249</v>
      </c>
      <c r="AC13" s="149">
        <f t="shared" si="13"/>
        <v>9.9041041791135459E-2</v>
      </c>
      <c r="AD13" s="151">
        <f t="shared" si="0"/>
        <v>0.24685144896444849</v>
      </c>
      <c r="AE13" s="160"/>
    </row>
    <row r="14" spans="1:31" x14ac:dyDescent="0.25">
      <c r="A14" s="1"/>
      <c r="B14" s="147" t="s">
        <v>180</v>
      </c>
      <c r="C14" s="148">
        <v>89952</v>
      </c>
      <c r="D14" s="148">
        <v>28691</v>
      </c>
      <c r="E14" s="148">
        <v>91253</v>
      </c>
      <c r="F14" s="148">
        <v>117325</v>
      </c>
      <c r="G14" s="149">
        <f t="shared" si="4"/>
        <v>0.28571115470176323</v>
      </c>
      <c r="H14" s="150">
        <f t="shared" si="5"/>
        <v>0.30430674137317681</v>
      </c>
      <c r="I14" s="149">
        <f t="shared" si="6"/>
        <v>4.5461449698111951E-2</v>
      </c>
      <c r="J14" s="151">
        <f t="shared" si="7"/>
        <v>1</v>
      </c>
      <c r="K14" s="148">
        <v>13302</v>
      </c>
      <c r="L14" s="148">
        <v>4867</v>
      </c>
      <c r="M14" s="148">
        <v>12573</v>
      </c>
      <c r="N14" s="148">
        <v>19192</v>
      </c>
      <c r="O14" s="149">
        <f t="shared" si="8"/>
        <v>0.52644555794162096</v>
      </c>
      <c r="P14" s="150">
        <f t="shared" si="9"/>
        <v>0.44279055781085552</v>
      </c>
      <c r="Q14" s="149">
        <f t="shared" si="10"/>
        <v>2.6994752114415439E-2</v>
      </c>
      <c r="R14" s="151">
        <f t="shared" si="11"/>
        <v>0.16357979970168335</v>
      </c>
      <c r="S14" s="148">
        <v>31842</v>
      </c>
      <c r="T14" s="148">
        <v>34141</v>
      </c>
      <c r="U14" s="148">
        <v>36678</v>
      </c>
      <c r="V14" s="148">
        <v>14612</v>
      </c>
      <c r="W14" s="148">
        <v>34517</v>
      </c>
      <c r="X14" s="148">
        <v>45856</v>
      </c>
      <c r="Y14" s="149">
        <f t="shared" si="12"/>
        <v>0.32850479473882443</v>
      </c>
      <c r="Z14" s="150">
        <f t="shared" si="1"/>
        <v>0.34313581910313107</v>
      </c>
      <c r="AA14" s="148">
        <f t="shared" si="2"/>
        <v>11339</v>
      </c>
      <c r="AB14" s="148">
        <f t="shared" si="3"/>
        <v>11715</v>
      </c>
      <c r="AC14" s="149">
        <f t="shared" si="13"/>
        <v>4.6435045011290796E-2</v>
      </c>
      <c r="AD14" s="151">
        <f t="shared" si="0"/>
        <v>0.3908459407628383</v>
      </c>
      <c r="AE14" s="124"/>
    </row>
    <row r="15" spans="1:31" x14ac:dyDescent="0.25">
      <c r="A15" s="1"/>
      <c r="B15" s="147" t="s">
        <v>189</v>
      </c>
      <c r="C15" s="148">
        <v>92319</v>
      </c>
      <c r="D15" s="148">
        <v>3093</v>
      </c>
      <c r="E15" s="148">
        <v>110092</v>
      </c>
      <c r="F15" s="148">
        <v>104232</v>
      </c>
      <c r="G15" s="149">
        <f t="shared" si="4"/>
        <v>-5.3228209134178694E-2</v>
      </c>
      <c r="H15" s="150">
        <f t="shared" si="5"/>
        <v>0.12904169239268182</v>
      </c>
      <c r="I15" s="149">
        <f t="shared" si="6"/>
        <v>4.038813402883959E-2</v>
      </c>
      <c r="J15" s="151">
        <f t="shared" si="7"/>
        <v>1</v>
      </c>
      <c r="K15" s="148">
        <v>36992</v>
      </c>
      <c r="L15" s="148">
        <v>1284</v>
      </c>
      <c r="M15" s="148">
        <v>43066</v>
      </c>
      <c r="N15" s="148">
        <v>43100</v>
      </c>
      <c r="O15" s="149">
        <f t="shared" si="8"/>
        <v>7.8948590535454777E-4</v>
      </c>
      <c r="P15" s="150">
        <f t="shared" si="9"/>
        <v>0.16511678200692037</v>
      </c>
      <c r="Q15" s="149">
        <f t="shared" si="10"/>
        <v>6.0622854112719123E-2</v>
      </c>
      <c r="R15" s="151">
        <f t="shared" si="11"/>
        <v>0.41350065239082046</v>
      </c>
      <c r="S15" s="148">
        <v>27347</v>
      </c>
      <c r="T15" s="148">
        <v>25752</v>
      </c>
      <c r="U15" s="148">
        <v>27234</v>
      </c>
      <c r="V15" s="148">
        <v>1226</v>
      </c>
      <c r="W15" s="148">
        <v>34917</v>
      </c>
      <c r="X15" s="148">
        <v>31098</v>
      </c>
      <c r="Y15" s="149">
        <f t="shared" si="12"/>
        <v>-0.10937365753071571</v>
      </c>
      <c r="Z15" s="150">
        <f t="shared" si="1"/>
        <v>0.20759552656104385</v>
      </c>
      <c r="AA15" s="148">
        <f t="shared" si="2"/>
        <v>-3819</v>
      </c>
      <c r="AB15" s="148">
        <f t="shared" si="3"/>
        <v>5346</v>
      </c>
      <c r="AC15" s="149">
        <f t="shared" si="13"/>
        <v>3.1490688890464087E-2</v>
      </c>
      <c r="AD15" s="151">
        <f t="shared" si="0"/>
        <v>0.29835367257655998</v>
      </c>
      <c r="AE15" s="124"/>
    </row>
    <row r="16" spans="1:31" x14ac:dyDescent="0.25">
      <c r="A16" s="1"/>
      <c r="B16" s="147" t="s">
        <v>184</v>
      </c>
      <c r="C16" s="148">
        <v>50654</v>
      </c>
      <c r="D16" s="148">
        <v>7728</v>
      </c>
      <c r="E16" s="148">
        <v>58290</v>
      </c>
      <c r="F16" s="148">
        <v>59176</v>
      </c>
      <c r="G16" s="149">
        <f t="shared" si="4"/>
        <v>1.5199862755189475E-2</v>
      </c>
      <c r="H16" s="150">
        <f t="shared" si="5"/>
        <v>0.16823942827812211</v>
      </c>
      <c r="I16" s="149">
        <f t="shared" si="6"/>
        <v>2.2929697398981229E-2</v>
      </c>
      <c r="J16" s="151">
        <f t="shared" si="7"/>
        <v>1</v>
      </c>
      <c r="K16" s="148">
        <v>12826</v>
      </c>
      <c r="L16" s="148">
        <v>2644</v>
      </c>
      <c r="M16" s="148">
        <v>14589</v>
      </c>
      <c r="N16" s="148">
        <v>14403</v>
      </c>
      <c r="O16" s="149">
        <f t="shared" si="8"/>
        <v>-1.2749331688258314E-2</v>
      </c>
      <c r="P16" s="150">
        <f t="shared" si="9"/>
        <v>0.12295337595509115</v>
      </c>
      <c r="Q16" s="149">
        <f t="shared" si="10"/>
        <v>2.0258723150475489E-2</v>
      </c>
      <c r="R16" s="151">
        <f t="shared" si="11"/>
        <v>0.24339259159118562</v>
      </c>
      <c r="S16" s="148">
        <v>30784</v>
      </c>
      <c r="T16" s="148">
        <v>27736</v>
      </c>
      <c r="U16" s="148">
        <v>31311</v>
      </c>
      <c r="V16" s="148">
        <v>3011</v>
      </c>
      <c r="W16" s="148">
        <v>32144</v>
      </c>
      <c r="X16" s="148">
        <v>32399</v>
      </c>
      <c r="Y16" s="149">
        <f t="shared" si="12"/>
        <v>7.9330512692881161E-3</v>
      </c>
      <c r="Z16" s="150">
        <f t="shared" si="1"/>
        <v>0.16812085376406105</v>
      </c>
      <c r="AA16" s="148">
        <f t="shared" si="2"/>
        <v>255</v>
      </c>
      <c r="AB16" s="148">
        <f t="shared" si="3"/>
        <v>4663</v>
      </c>
      <c r="AC16" s="149">
        <f t="shared" si="13"/>
        <v>3.2808117221755285E-2</v>
      </c>
      <c r="AD16" s="151">
        <f t="shared" si="0"/>
        <v>0.54750236582398271</v>
      </c>
      <c r="AE16" s="124"/>
    </row>
    <row r="17" spans="1:31" x14ac:dyDescent="0.25">
      <c r="A17" s="1"/>
      <c r="B17" s="147" t="s">
        <v>193</v>
      </c>
      <c r="C17" s="148">
        <v>67440</v>
      </c>
      <c r="D17" s="148">
        <v>7401</v>
      </c>
      <c r="E17" s="148">
        <v>56807</v>
      </c>
      <c r="F17" s="148">
        <v>76584</v>
      </c>
      <c r="G17" s="149">
        <f t="shared" si="4"/>
        <v>0.34814371468304972</v>
      </c>
      <c r="H17" s="150">
        <f t="shared" si="5"/>
        <v>0.13558718861209962</v>
      </c>
      <c r="I17" s="149">
        <f t="shared" si="6"/>
        <v>2.9675002460517415E-2</v>
      </c>
      <c r="J17" s="151">
        <f t="shared" si="7"/>
        <v>1</v>
      </c>
      <c r="K17" s="148">
        <v>16748</v>
      </c>
      <c r="L17" s="148">
        <v>2135</v>
      </c>
      <c r="M17" s="148">
        <v>12675</v>
      </c>
      <c r="N17" s="148">
        <v>18258</v>
      </c>
      <c r="O17" s="149">
        <f t="shared" si="8"/>
        <v>0.44047337278106502</v>
      </c>
      <c r="P17" s="150">
        <f t="shared" si="9"/>
        <v>9.0160019106759082E-2</v>
      </c>
      <c r="Q17" s="149">
        <f t="shared" si="10"/>
        <v>2.5681022514849786E-2</v>
      </c>
      <c r="R17" s="151">
        <f t="shared" si="11"/>
        <v>0.23840488874960827</v>
      </c>
      <c r="S17" s="148">
        <v>31439</v>
      </c>
      <c r="T17" s="148">
        <v>31717</v>
      </c>
      <c r="U17" s="148">
        <v>29251</v>
      </c>
      <c r="V17" s="148">
        <v>3398</v>
      </c>
      <c r="W17" s="148">
        <v>25746</v>
      </c>
      <c r="X17" s="148">
        <v>36494</v>
      </c>
      <c r="Y17" s="149">
        <f t="shared" si="12"/>
        <v>0.41746290685931786</v>
      </c>
      <c r="Z17" s="150">
        <f t="shared" si="1"/>
        <v>0.15061323580414299</v>
      </c>
      <c r="AA17" s="148">
        <f t="shared" si="2"/>
        <v>10748</v>
      </c>
      <c r="AB17" s="148">
        <f t="shared" si="3"/>
        <v>4777</v>
      </c>
      <c r="AC17" s="149">
        <f t="shared" si="13"/>
        <v>3.6954826688809457E-2</v>
      </c>
      <c r="AD17" s="151">
        <f t="shared" si="0"/>
        <v>0.47652251122949962</v>
      </c>
      <c r="AE17" s="124"/>
    </row>
    <row r="18" spans="1:31" x14ac:dyDescent="0.25">
      <c r="A18" s="1"/>
      <c r="B18" s="147" t="s">
        <v>197</v>
      </c>
      <c r="C18" s="148">
        <v>71670</v>
      </c>
      <c r="D18" s="148">
        <v>5712</v>
      </c>
      <c r="E18" s="148">
        <v>72521</v>
      </c>
      <c r="F18" s="148">
        <v>98911</v>
      </c>
      <c r="G18" s="149">
        <f t="shared" si="4"/>
        <v>0.36389459604804131</v>
      </c>
      <c r="H18" s="150">
        <f t="shared" si="5"/>
        <v>0.38008929817217796</v>
      </c>
      <c r="I18" s="149">
        <f t="shared" si="6"/>
        <v>3.8326336680928628E-2</v>
      </c>
      <c r="J18" s="151">
        <f t="shared" si="7"/>
        <v>1</v>
      </c>
      <c r="K18" s="148">
        <v>10617</v>
      </c>
      <c r="L18" s="148">
        <v>853</v>
      </c>
      <c r="M18" s="148">
        <v>10431</v>
      </c>
      <c r="N18" s="148">
        <v>17578</v>
      </c>
      <c r="O18" s="149">
        <f t="shared" si="8"/>
        <v>0.68516920717093277</v>
      </c>
      <c r="P18" s="150">
        <f t="shared" si="9"/>
        <v>0.65564660450221335</v>
      </c>
      <c r="Q18" s="149">
        <f t="shared" si="10"/>
        <v>2.4724559851354449E-2</v>
      </c>
      <c r="R18" s="151">
        <f t="shared" si="11"/>
        <v>0.17771531983298117</v>
      </c>
      <c r="S18" s="148">
        <v>16873</v>
      </c>
      <c r="T18" s="148">
        <v>18754</v>
      </c>
      <c r="U18" s="148">
        <v>22238</v>
      </c>
      <c r="V18" s="148">
        <v>2219</v>
      </c>
      <c r="W18" s="148">
        <v>26992</v>
      </c>
      <c r="X18" s="148">
        <v>28837</v>
      </c>
      <c r="Y18" s="149">
        <f t="shared" si="12"/>
        <v>6.8353586247777098E-2</v>
      </c>
      <c r="Z18" s="150">
        <f t="shared" si="1"/>
        <v>0.53764530233550167</v>
      </c>
      <c r="AA18" s="148">
        <f t="shared" si="2"/>
        <v>1845</v>
      </c>
      <c r="AB18" s="148">
        <f t="shared" si="3"/>
        <v>10083</v>
      </c>
      <c r="AC18" s="149">
        <f t="shared" si="13"/>
        <v>2.9201138193270079E-2</v>
      </c>
      <c r="AD18" s="151">
        <f t="shared" si="0"/>
        <v>0.29154492422480816</v>
      </c>
      <c r="AE18" s="124"/>
    </row>
    <row r="19" spans="1:31" x14ac:dyDescent="0.25">
      <c r="A19" s="1"/>
      <c r="B19" s="147" t="s">
        <v>217</v>
      </c>
      <c r="C19" s="148">
        <v>33069</v>
      </c>
      <c r="D19" s="148">
        <v>11097</v>
      </c>
      <c r="E19" s="148">
        <v>49811</v>
      </c>
      <c r="F19" s="148">
        <v>62619</v>
      </c>
      <c r="G19" s="149">
        <f t="shared" si="4"/>
        <v>0.25713195880428019</v>
      </c>
      <c r="H19" s="150">
        <f t="shared" si="5"/>
        <v>0.89358613807493414</v>
      </c>
      <c r="I19" s="149">
        <f t="shared" si="6"/>
        <v>2.426380156527656E-2</v>
      </c>
      <c r="J19" s="151">
        <f t="shared" si="7"/>
        <v>1</v>
      </c>
      <c r="K19" s="148">
        <v>7485</v>
      </c>
      <c r="L19" s="148">
        <v>1794</v>
      </c>
      <c r="M19" s="148">
        <v>9265</v>
      </c>
      <c r="N19" s="148">
        <v>13843</v>
      </c>
      <c r="O19" s="149">
        <f t="shared" si="8"/>
        <v>0.49411764705882355</v>
      </c>
      <c r="P19" s="150">
        <f t="shared" si="9"/>
        <v>0.84943219772879086</v>
      </c>
      <c r="Q19" s="149">
        <f t="shared" si="10"/>
        <v>1.9471048015832271E-2</v>
      </c>
      <c r="R19" s="151">
        <f t="shared" si="11"/>
        <v>0.22106708826394544</v>
      </c>
      <c r="S19" s="148">
        <v>9305</v>
      </c>
      <c r="T19" s="148">
        <v>9590</v>
      </c>
      <c r="U19" s="148">
        <v>13962</v>
      </c>
      <c r="V19" s="148">
        <v>4920</v>
      </c>
      <c r="W19" s="148">
        <v>18575</v>
      </c>
      <c r="X19" s="148">
        <v>23233</v>
      </c>
      <c r="Y19" s="149">
        <f t="shared" si="12"/>
        <v>0.25076716016150735</v>
      </c>
      <c r="Z19" s="150">
        <f t="shared" si="1"/>
        <v>1.4226277372262772</v>
      </c>
      <c r="AA19" s="148">
        <f t="shared" si="2"/>
        <v>4658</v>
      </c>
      <c r="AB19" s="148">
        <f t="shared" si="3"/>
        <v>13643</v>
      </c>
      <c r="AC19" s="149">
        <f t="shared" si="13"/>
        <v>2.3526373882312435E-2</v>
      </c>
      <c r="AD19" s="151">
        <f t="shared" si="0"/>
        <v>0.37102157492134974</v>
      </c>
      <c r="AE19" s="124"/>
    </row>
    <row r="20" spans="1:31" x14ac:dyDescent="0.25">
      <c r="A20" s="1"/>
      <c r="B20" s="147" t="s">
        <v>207</v>
      </c>
      <c r="C20" s="148">
        <v>91482</v>
      </c>
      <c r="D20" s="148">
        <v>794</v>
      </c>
      <c r="E20" s="148">
        <v>74935</v>
      </c>
      <c r="F20" s="148">
        <v>85484</v>
      </c>
      <c r="G20" s="149">
        <f t="shared" si="4"/>
        <v>0.1407753386268098</v>
      </c>
      <c r="H20" s="150">
        <f t="shared" si="5"/>
        <v>-6.5564810563826792E-2</v>
      </c>
      <c r="I20" s="149">
        <f t="shared" si="6"/>
        <v>3.3123601670516957E-2</v>
      </c>
      <c r="J20" s="151">
        <f t="shared" si="7"/>
        <v>1</v>
      </c>
      <c r="K20" s="148">
        <v>44940</v>
      </c>
      <c r="L20" s="148">
        <v>412</v>
      </c>
      <c r="M20" s="148">
        <v>38048</v>
      </c>
      <c r="N20" s="148">
        <v>35962</v>
      </c>
      <c r="O20" s="149">
        <f t="shared" si="8"/>
        <v>-5.4825483599663549E-2</v>
      </c>
      <c r="P20" s="150">
        <f t="shared" si="9"/>
        <v>-0.19977748108589233</v>
      </c>
      <c r="Q20" s="149">
        <f t="shared" si="10"/>
        <v>5.0582809271498962E-2</v>
      </c>
      <c r="R20" s="151">
        <f t="shared" si="11"/>
        <v>0.42068691217069859</v>
      </c>
      <c r="S20" s="148">
        <v>26932</v>
      </c>
      <c r="T20" s="148">
        <v>28289</v>
      </c>
      <c r="U20" s="148">
        <v>28558</v>
      </c>
      <c r="V20" s="148">
        <v>288</v>
      </c>
      <c r="W20" s="148">
        <v>20780</v>
      </c>
      <c r="X20" s="148">
        <v>28939</v>
      </c>
      <c r="Y20" s="149">
        <f t="shared" si="12"/>
        <v>0.39263715110683339</v>
      </c>
      <c r="Z20" s="150">
        <f t="shared" si="1"/>
        <v>2.2977128919367873E-2</v>
      </c>
      <c r="AA20" s="148">
        <f t="shared" si="2"/>
        <v>8159</v>
      </c>
      <c r="AB20" s="148">
        <f t="shared" si="3"/>
        <v>650</v>
      </c>
      <c r="AC20" s="149">
        <f t="shared" si="13"/>
        <v>2.9304426194647251E-2</v>
      </c>
      <c r="AD20" s="151">
        <f t="shared" si="0"/>
        <v>0.33853118712273644</v>
      </c>
      <c r="AE20" s="124"/>
    </row>
    <row r="21" spans="1:31" x14ac:dyDescent="0.25">
      <c r="A21" s="152" t="s">
        <v>176</v>
      </c>
      <c r="B21" s="147" t="s">
        <v>219</v>
      </c>
      <c r="C21" s="148">
        <v>9134</v>
      </c>
      <c r="D21" s="148">
        <v>675</v>
      </c>
      <c r="E21" s="148">
        <v>13834</v>
      </c>
      <c r="F21" s="148">
        <v>18555</v>
      </c>
      <c r="G21" s="149">
        <f t="shared" si="4"/>
        <v>0.34126066213676443</v>
      </c>
      <c r="H21" s="150">
        <f t="shared" si="5"/>
        <v>1.031421064155901</v>
      </c>
      <c r="I21" s="149">
        <f t="shared" si="6"/>
        <v>7.1897481282630913E-3</v>
      </c>
      <c r="J21" s="151">
        <f t="shared" si="7"/>
        <v>1</v>
      </c>
      <c r="K21" s="148">
        <v>3007</v>
      </c>
      <c r="L21" s="148">
        <v>217</v>
      </c>
      <c r="M21" s="148">
        <v>1941</v>
      </c>
      <c r="N21" s="148">
        <v>3598</v>
      </c>
      <c r="O21" s="149">
        <f t="shared" si="8"/>
        <v>0.85368366821226171</v>
      </c>
      <c r="P21" s="150">
        <f t="shared" si="9"/>
        <v>0.19654140339208515</v>
      </c>
      <c r="Q21" s="149">
        <f t="shared" si="10"/>
        <v>5.0608127400826779E-3</v>
      </c>
      <c r="R21" s="151">
        <f t="shared" si="11"/>
        <v>0.19390999730530853</v>
      </c>
      <c r="S21" s="148">
        <v>5171</v>
      </c>
      <c r="T21" s="148">
        <v>5993</v>
      </c>
      <c r="U21" s="148">
        <v>8439</v>
      </c>
      <c r="V21" s="148">
        <v>391</v>
      </c>
      <c r="W21" s="148">
        <v>11543</v>
      </c>
      <c r="X21" s="148">
        <v>14457</v>
      </c>
      <c r="Y21" s="149">
        <f t="shared" si="12"/>
        <v>0.25244737070085765</v>
      </c>
      <c r="Z21" s="150">
        <f t="shared" si="1"/>
        <v>1.4123143667612212</v>
      </c>
      <c r="AA21" s="148">
        <f t="shared" si="2"/>
        <v>2914</v>
      </c>
      <c r="AB21" s="148">
        <f t="shared" si="3"/>
        <v>8464</v>
      </c>
      <c r="AC21" s="149">
        <f t="shared" si="13"/>
        <v>1.4639555254017599E-2</v>
      </c>
      <c r="AD21" s="151">
        <f t="shared" si="0"/>
        <v>0.77914308811641064</v>
      </c>
      <c r="AE21" s="124"/>
    </row>
    <row r="22" spans="1:31" x14ac:dyDescent="0.25">
      <c r="A22" s="152" t="s">
        <v>367</v>
      </c>
      <c r="B22" s="147" t="s">
        <v>200</v>
      </c>
      <c r="C22" s="148">
        <v>28757</v>
      </c>
      <c r="D22" s="148">
        <v>4281</v>
      </c>
      <c r="E22" s="148">
        <v>19950</v>
      </c>
      <c r="F22" s="148">
        <v>28761</v>
      </c>
      <c r="G22" s="149">
        <f t="shared" si="4"/>
        <v>0.44165413533834585</v>
      </c>
      <c r="H22" s="150">
        <f t="shared" si="5"/>
        <v>1.3909656779209634E-4</v>
      </c>
      <c r="I22" s="149">
        <f t="shared" si="6"/>
        <v>1.1144400211100769E-2</v>
      </c>
      <c r="J22" s="151">
        <f t="shared" si="7"/>
        <v>1</v>
      </c>
      <c r="K22" s="148">
        <v>11456</v>
      </c>
      <c r="L22" s="148">
        <v>1685</v>
      </c>
      <c r="M22" s="148">
        <v>6797</v>
      </c>
      <c r="N22" s="148">
        <v>10252</v>
      </c>
      <c r="O22" s="149">
        <f t="shared" si="8"/>
        <v>0.5083124908047667</v>
      </c>
      <c r="P22" s="150">
        <f t="shared" si="9"/>
        <v>-0.10509776536312854</v>
      </c>
      <c r="Q22" s="149">
        <f t="shared" si="10"/>
        <v>1.4420081214932632E-2</v>
      </c>
      <c r="R22" s="151">
        <f t="shared" si="11"/>
        <v>0.35645492159521575</v>
      </c>
      <c r="S22" s="148">
        <v>8746</v>
      </c>
      <c r="T22" s="148">
        <v>7911</v>
      </c>
      <c r="U22" s="148">
        <v>8944</v>
      </c>
      <c r="V22" s="148">
        <v>1434</v>
      </c>
      <c r="W22" s="148">
        <v>6691</v>
      </c>
      <c r="X22" s="148">
        <v>9699</v>
      </c>
      <c r="Y22" s="149">
        <f t="shared" si="12"/>
        <v>0.44955910925123299</v>
      </c>
      <c r="Z22" s="150">
        <f t="shared" si="1"/>
        <v>0.22601441031475167</v>
      </c>
      <c r="AA22" s="148">
        <f t="shared" si="2"/>
        <v>3008</v>
      </c>
      <c r="AB22" s="148">
        <f t="shared" si="3"/>
        <v>1788</v>
      </c>
      <c r="AC22" s="149">
        <f t="shared" si="13"/>
        <v>9.8214737780118067E-3</v>
      </c>
      <c r="AD22" s="151">
        <f t="shared" si="0"/>
        <v>0.3372274955669135</v>
      </c>
      <c r="AE22" s="124"/>
    </row>
    <row r="23" spans="1:31" x14ac:dyDescent="0.25">
      <c r="A23" s="152" t="s">
        <v>368</v>
      </c>
      <c r="B23" s="147" t="s">
        <v>213</v>
      </c>
      <c r="C23" s="148">
        <v>186311</v>
      </c>
      <c r="D23" s="148">
        <v>10272</v>
      </c>
      <c r="E23" s="148">
        <v>84237</v>
      </c>
      <c r="F23" s="148">
        <v>117323</v>
      </c>
      <c r="G23" s="149">
        <f t="shared" si="4"/>
        <v>0.39277277205978378</v>
      </c>
      <c r="H23" s="150">
        <f t="shared" si="5"/>
        <v>-0.37028409487362524</v>
      </c>
      <c r="I23" s="149">
        <f t="shared" si="6"/>
        <v>4.5460674731997344E-2</v>
      </c>
      <c r="J23" s="151">
        <f t="shared" si="7"/>
        <v>1</v>
      </c>
      <c r="K23" s="148">
        <v>117977</v>
      </c>
      <c r="L23" s="148">
        <v>6616</v>
      </c>
      <c r="M23" s="148">
        <v>54719</v>
      </c>
      <c r="N23" s="148">
        <v>74356</v>
      </c>
      <c r="O23" s="149">
        <f t="shared" si="8"/>
        <v>0.35886986238783614</v>
      </c>
      <c r="P23" s="150">
        <f t="shared" si="9"/>
        <v>-0.36974155979555334</v>
      </c>
      <c r="Q23" s="149">
        <f t="shared" si="10"/>
        <v>0.10458637912773418</v>
      </c>
      <c r="R23" s="151">
        <f t="shared" si="11"/>
        <v>0.63377172421434846</v>
      </c>
      <c r="S23" s="148">
        <v>50413</v>
      </c>
      <c r="T23" s="148">
        <v>39053</v>
      </c>
      <c r="U23" s="148">
        <v>43467</v>
      </c>
      <c r="V23" s="148">
        <v>1640</v>
      </c>
      <c r="W23" s="148">
        <v>16826</v>
      </c>
      <c r="X23" s="148">
        <v>26940</v>
      </c>
      <c r="Y23" s="149">
        <f t="shared" si="12"/>
        <v>0.6010935457030786</v>
      </c>
      <c r="Z23" s="150">
        <f t="shared" si="1"/>
        <v>-0.31016823291424478</v>
      </c>
      <c r="AA23" s="148">
        <f t="shared" si="2"/>
        <v>10114</v>
      </c>
      <c r="AB23" s="148">
        <f t="shared" si="3"/>
        <v>-12113</v>
      </c>
      <c r="AC23" s="149">
        <f t="shared" si="13"/>
        <v>2.7280183893147548E-2</v>
      </c>
      <c r="AD23" s="151">
        <f t="shared" si="0"/>
        <v>0.22962249516292629</v>
      </c>
      <c r="AE23" s="124"/>
    </row>
    <row r="24" spans="1:31" x14ac:dyDescent="0.25">
      <c r="A24" s="152" t="s">
        <v>184</v>
      </c>
      <c r="B24" s="147" t="s">
        <v>369</v>
      </c>
      <c r="C24" s="148">
        <v>6776</v>
      </c>
      <c r="D24" s="148">
        <v>1002</v>
      </c>
      <c r="E24" s="148">
        <v>5642</v>
      </c>
      <c r="F24" s="148">
        <v>9889</v>
      </c>
      <c r="G24" s="149">
        <f t="shared" si="4"/>
        <v>0.75274725274725274</v>
      </c>
      <c r="H24" s="150">
        <f t="shared" si="5"/>
        <v>0.4594155844155845</v>
      </c>
      <c r="I24" s="149">
        <f t="shared" si="6"/>
        <v>3.8318199536725257E-3</v>
      </c>
      <c r="J24" s="151">
        <f t="shared" si="7"/>
        <v>1</v>
      </c>
      <c r="K24" s="148">
        <v>2297</v>
      </c>
      <c r="L24" s="148">
        <v>355</v>
      </c>
      <c r="M24" s="148">
        <v>1772</v>
      </c>
      <c r="N24" s="148">
        <v>3044</v>
      </c>
      <c r="O24" s="149">
        <f t="shared" si="8"/>
        <v>0.71783295711060946</v>
      </c>
      <c r="P24" s="150">
        <f t="shared" si="9"/>
        <v>0.32520679146713105</v>
      </c>
      <c r="Q24" s="149">
        <f t="shared" si="10"/>
        <v>4.2815769818820657E-3</v>
      </c>
      <c r="R24" s="151">
        <f t="shared" si="11"/>
        <v>0.30781676610375164</v>
      </c>
      <c r="S24" s="148">
        <v>2581</v>
      </c>
      <c r="T24" s="148">
        <v>3068</v>
      </c>
      <c r="U24" s="148">
        <v>3393</v>
      </c>
      <c r="V24" s="148">
        <v>413</v>
      </c>
      <c r="W24" s="148">
        <v>2762</v>
      </c>
      <c r="X24" s="148">
        <v>5278</v>
      </c>
      <c r="Y24" s="149">
        <f t="shared" si="12"/>
        <v>0.91093410572049249</v>
      </c>
      <c r="Z24" s="150">
        <f t="shared" si="1"/>
        <v>0.72033898305084754</v>
      </c>
      <c r="AA24" s="148">
        <f t="shared" si="2"/>
        <v>2516</v>
      </c>
      <c r="AB24" s="148">
        <f t="shared" si="3"/>
        <v>2210</v>
      </c>
      <c r="AC24" s="149">
        <f t="shared" si="13"/>
        <v>5.3446477575364798E-3</v>
      </c>
      <c r="AD24" s="151">
        <f t="shared" si="0"/>
        <v>0.53372434017595305</v>
      </c>
      <c r="AE24" s="124"/>
    </row>
    <row r="25" spans="1:31" x14ac:dyDescent="0.25">
      <c r="A25" s="152" t="s">
        <v>180</v>
      </c>
      <c r="B25" s="147" t="s">
        <v>209</v>
      </c>
      <c r="C25" s="148">
        <v>86662</v>
      </c>
      <c r="D25" s="148">
        <v>605</v>
      </c>
      <c r="E25" s="148">
        <v>49064</v>
      </c>
      <c r="F25" s="148">
        <v>66905</v>
      </c>
      <c r="G25" s="149">
        <f t="shared" si="4"/>
        <v>0.36362709929887505</v>
      </c>
      <c r="H25" s="150">
        <f t="shared" si="5"/>
        <v>-0.22797766033555655</v>
      </c>
      <c r="I25" s="149">
        <f t="shared" si="6"/>
        <v>2.5924553948878586E-2</v>
      </c>
      <c r="J25" s="151">
        <f t="shared" si="7"/>
        <v>1</v>
      </c>
      <c r="K25" s="148">
        <v>47070</v>
      </c>
      <c r="L25" s="148">
        <v>284</v>
      </c>
      <c r="M25" s="148">
        <v>24386</v>
      </c>
      <c r="N25" s="148">
        <v>34201</v>
      </c>
      <c r="O25" s="149">
        <f t="shared" si="8"/>
        <v>0.40248503239563682</v>
      </c>
      <c r="P25" s="150">
        <f t="shared" si="9"/>
        <v>-0.27340131718716809</v>
      </c>
      <c r="Q25" s="149">
        <f t="shared" si="10"/>
        <v>4.8105852285594122E-2</v>
      </c>
      <c r="R25" s="151">
        <f t="shared" si="11"/>
        <v>0.51118750467080187</v>
      </c>
      <c r="S25" s="148">
        <v>34237</v>
      </c>
      <c r="T25" s="148">
        <v>32475</v>
      </c>
      <c r="U25" s="148">
        <v>34382</v>
      </c>
      <c r="V25" s="148">
        <v>247</v>
      </c>
      <c r="W25" s="148">
        <v>19260</v>
      </c>
      <c r="X25" s="148">
        <v>27094</v>
      </c>
      <c r="Y25" s="149">
        <f t="shared" si="12"/>
        <v>0.4067497403946001</v>
      </c>
      <c r="Z25" s="150">
        <f t="shared" si="1"/>
        <v>-0.16569668976135488</v>
      </c>
      <c r="AA25" s="148">
        <f t="shared" si="2"/>
        <v>7834</v>
      </c>
      <c r="AB25" s="148">
        <f t="shared" si="3"/>
        <v>-5381</v>
      </c>
      <c r="AC25" s="149">
        <f t="shared" si="13"/>
        <v>2.7436128522677791E-2</v>
      </c>
      <c r="AD25" s="151">
        <f t="shared" si="0"/>
        <v>0.40496225992078322</v>
      </c>
      <c r="AE25" s="124"/>
    </row>
    <row r="26" spans="1:31" x14ac:dyDescent="0.25">
      <c r="A26" s="152" t="s">
        <v>193</v>
      </c>
      <c r="B26" s="147" t="s">
        <v>232</v>
      </c>
      <c r="C26" s="148">
        <v>3267</v>
      </c>
      <c r="D26" s="148">
        <v>1042</v>
      </c>
      <c r="E26" s="148">
        <v>6521</v>
      </c>
      <c r="F26" s="148">
        <v>9120</v>
      </c>
      <c r="G26" s="149">
        <f t="shared" si="4"/>
        <v>0.39855850329704023</v>
      </c>
      <c r="H26" s="150">
        <f t="shared" si="5"/>
        <v>1.7915518824609733</v>
      </c>
      <c r="I26" s="149">
        <f t="shared" si="6"/>
        <v>3.533845482606273E-3</v>
      </c>
      <c r="J26" s="151">
        <f t="shared" si="7"/>
        <v>1</v>
      </c>
      <c r="K26" s="148">
        <v>932</v>
      </c>
      <c r="L26" s="148">
        <v>309</v>
      </c>
      <c r="M26" s="148">
        <v>1588</v>
      </c>
      <c r="N26" s="148">
        <v>2271</v>
      </c>
      <c r="O26" s="149">
        <f t="shared" si="8"/>
        <v>0.43010075566750627</v>
      </c>
      <c r="P26" s="150">
        <f t="shared" si="9"/>
        <v>1.4366952789699572</v>
      </c>
      <c r="Q26" s="149">
        <f t="shared" si="10"/>
        <v>3.1943039835263371E-3</v>
      </c>
      <c r="R26" s="151">
        <f t="shared" si="11"/>
        <v>0.24901315789473685</v>
      </c>
      <c r="S26" s="148">
        <v>1510</v>
      </c>
      <c r="T26" s="148">
        <v>1661</v>
      </c>
      <c r="U26" s="148">
        <v>2519</v>
      </c>
      <c r="V26" s="148">
        <v>614</v>
      </c>
      <c r="W26" s="148">
        <v>3760</v>
      </c>
      <c r="X26" s="148">
        <v>5137</v>
      </c>
      <c r="Y26" s="149">
        <f t="shared" si="12"/>
        <v>0.36622340425531918</v>
      </c>
      <c r="Z26" s="150">
        <f t="shared" si="1"/>
        <v>2.0927152317880795</v>
      </c>
      <c r="AA26" s="148">
        <f t="shared" si="2"/>
        <v>1377</v>
      </c>
      <c r="AB26" s="148">
        <f t="shared" si="3"/>
        <v>3476</v>
      </c>
      <c r="AC26" s="149">
        <f t="shared" si="13"/>
        <v>5.2018672850445051E-3</v>
      </c>
      <c r="AD26" s="151">
        <f t="shared" si="0"/>
        <v>0.56326754385964917</v>
      </c>
      <c r="AE26" s="124"/>
    </row>
    <row r="27" spans="1:31" x14ac:dyDescent="0.25">
      <c r="A27" s="152" t="s">
        <v>200</v>
      </c>
      <c r="B27" s="147" t="s">
        <v>223</v>
      </c>
      <c r="C27" s="148">
        <v>4721</v>
      </c>
      <c r="D27" s="148">
        <v>3368</v>
      </c>
      <c r="E27" s="148">
        <v>8487</v>
      </c>
      <c r="F27" s="148">
        <v>10470</v>
      </c>
      <c r="G27" s="149">
        <f t="shared" si="4"/>
        <v>0.23365146694945205</v>
      </c>
      <c r="H27" s="150">
        <f t="shared" si="5"/>
        <v>1.2177504765939418</v>
      </c>
      <c r="I27" s="149">
        <f t="shared" si="6"/>
        <v>4.0569476099657541E-3</v>
      </c>
      <c r="J27" s="151">
        <f t="shared" si="7"/>
        <v>1</v>
      </c>
      <c r="K27" s="148">
        <v>839</v>
      </c>
      <c r="L27" s="148">
        <v>242</v>
      </c>
      <c r="M27" s="148">
        <v>998</v>
      </c>
      <c r="N27" s="148">
        <v>1730</v>
      </c>
      <c r="O27" s="149">
        <f t="shared" si="8"/>
        <v>0.73346693386773554</v>
      </c>
      <c r="P27" s="150">
        <f t="shared" si="9"/>
        <v>1.0619785458879618</v>
      </c>
      <c r="Q27" s="149">
        <f t="shared" si="10"/>
        <v>2.433353540951371E-3</v>
      </c>
      <c r="R27" s="151">
        <f t="shared" si="11"/>
        <v>0.16523400191021967</v>
      </c>
      <c r="S27" s="148">
        <v>2350</v>
      </c>
      <c r="T27" s="148">
        <v>2302</v>
      </c>
      <c r="U27" s="148">
        <v>2803</v>
      </c>
      <c r="V27" s="148">
        <v>2884</v>
      </c>
      <c r="W27" s="148">
        <v>6241</v>
      </c>
      <c r="X27" s="148">
        <v>7355</v>
      </c>
      <c r="Y27" s="149">
        <f t="shared" si="12"/>
        <v>0.17849703573145326</v>
      </c>
      <c r="Z27" s="150">
        <f t="shared" si="1"/>
        <v>2.1950477845351868</v>
      </c>
      <c r="AA27" s="148">
        <f t="shared" si="2"/>
        <v>1114</v>
      </c>
      <c r="AB27" s="148">
        <f t="shared" si="3"/>
        <v>5053</v>
      </c>
      <c r="AC27" s="149">
        <f t="shared" si="13"/>
        <v>7.447875001265784E-3</v>
      </c>
      <c r="AD27" s="151">
        <f t="shared" si="0"/>
        <v>0.70248328557784145</v>
      </c>
      <c r="AE27" s="124"/>
    </row>
    <row r="28" spans="1:31" x14ac:dyDescent="0.25">
      <c r="A28" s="152" t="s">
        <v>197</v>
      </c>
      <c r="B28" s="147" t="s">
        <v>211</v>
      </c>
      <c r="C28" s="148">
        <v>116715</v>
      </c>
      <c r="D28" s="148">
        <v>755</v>
      </c>
      <c r="E28" s="148">
        <v>54684</v>
      </c>
      <c r="F28" s="148">
        <v>88223</v>
      </c>
      <c r="G28" s="149">
        <f t="shared" si="4"/>
        <v>0.61332382415331721</v>
      </c>
      <c r="H28" s="150">
        <f t="shared" si="5"/>
        <v>-0.24411600908195175</v>
      </c>
      <c r="I28" s="149">
        <f t="shared" si="6"/>
        <v>3.4184917764470746E-2</v>
      </c>
      <c r="J28" s="151">
        <f t="shared" si="7"/>
        <v>1</v>
      </c>
      <c r="K28" s="148">
        <v>87758</v>
      </c>
      <c r="L28" s="148">
        <v>627</v>
      </c>
      <c r="M28" s="148">
        <v>40968</v>
      </c>
      <c r="N28" s="148">
        <v>63929</v>
      </c>
      <c r="O28" s="149">
        <f t="shared" si="8"/>
        <v>0.56046182386252674</v>
      </c>
      <c r="P28" s="150">
        <f t="shared" si="9"/>
        <v>-0.27153080061077051</v>
      </c>
      <c r="Q28" s="149">
        <f t="shared" si="10"/>
        <v>8.9920149433225544E-2</v>
      </c>
      <c r="R28" s="151">
        <f t="shared" si="11"/>
        <v>0.72462963172868755</v>
      </c>
      <c r="S28" s="148">
        <v>22181</v>
      </c>
      <c r="T28" s="148">
        <v>22267</v>
      </c>
      <c r="U28" s="148">
        <v>21810</v>
      </c>
      <c r="V28" s="148">
        <v>94</v>
      </c>
      <c r="W28" s="148">
        <v>10507</v>
      </c>
      <c r="X28" s="148">
        <v>18791</v>
      </c>
      <c r="Y28" s="149">
        <f t="shared" si="12"/>
        <v>0.78842676311030746</v>
      </c>
      <c r="Z28" s="150">
        <f t="shared" si="1"/>
        <v>-0.15610544752324063</v>
      </c>
      <c r="AA28" s="148">
        <f t="shared" si="2"/>
        <v>8284</v>
      </c>
      <c r="AB28" s="148">
        <f t="shared" si="3"/>
        <v>-3476</v>
      </c>
      <c r="AC28" s="149">
        <f t="shared" si="13"/>
        <v>1.9028282685082984E-2</v>
      </c>
      <c r="AD28" s="151">
        <f t="shared" si="0"/>
        <v>0.21299434387858041</v>
      </c>
      <c r="AE28" s="124"/>
    </row>
    <row r="29" spans="1:31" x14ac:dyDescent="0.25">
      <c r="A29" s="152" t="s">
        <v>203</v>
      </c>
      <c r="B29" s="147" t="s">
        <v>203</v>
      </c>
      <c r="C29" s="148">
        <v>20825</v>
      </c>
      <c r="D29" s="148">
        <v>2352</v>
      </c>
      <c r="E29" s="148">
        <v>15867</v>
      </c>
      <c r="F29" s="148">
        <v>20575</v>
      </c>
      <c r="G29" s="149">
        <f t="shared" si="4"/>
        <v>0.29671645553664838</v>
      </c>
      <c r="H29" s="150">
        <f t="shared" si="5"/>
        <v>-1.200480192076836E-2</v>
      </c>
      <c r="I29" s="149">
        <f t="shared" si="6"/>
        <v>7.9724639040157971E-3</v>
      </c>
      <c r="J29" s="151">
        <f t="shared" si="7"/>
        <v>1</v>
      </c>
      <c r="K29" s="148">
        <v>7666</v>
      </c>
      <c r="L29" s="148">
        <v>698</v>
      </c>
      <c r="M29" s="148">
        <v>5872</v>
      </c>
      <c r="N29" s="148">
        <v>7537</v>
      </c>
      <c r="O29" s="149">
        <f t="shared" si="8"/>
        <v>0.28354904632152578</v>
      </c>
      <c r="P29" s="150">
        <f t="shared" si="9"/>
        <v>-1.6827550221758414E-2</v>
      </c>
      <c r="Q29" s="149">
        <f t="shared" si="10"/>
        <v>1.0601263374653459E-2</v>
      </c>
      <c r="R29" s="151">
        <f t="shared" si="11"/>
        <v>0.36631834750911302</v>
      </c>
      <c r="S29" s="148">
        <v>6555</v>
      </c>
      <c r="T29" s="148">
        <v>7494</v>
      </c>
      <c r="U29" s="148">
        <v>7294</v>
      </c>
      <c r="V29" s="148">
        <v>853</v>
      </c>
      <c r="W29" s="148">
        <v>6272</v>
      </c>
      <c r="X29" s="148">
        <v>7668</v>
      </c>
      <c r="Y29" s="149">
        <f t="shared" si="12"/>
        <v>0.22257653061224492</v>
      </c>
      <c r="Z29" s="150">
        <f t="shared" si="1"/>
        <v>2.3218574859887875E-2</v>
      </c>
      <c r="AA29" s="148">
        <f t="shared" si="2"/>
        <v>1396</v>
      </c>
      <c r="AB29" s="148">
        <f t="shared" si="3"/>
        <v>174</v>
      </c>
      <c r="AC29" s="149">
        <f t="shared" si="13"/>
        <v>7.7648273976486789E-3</v>
      </c>
      <c r="AD29" s="151">
        <f t="shared" si="0"/>
        <v>0.37268529769137304</v>
      </c>
      <c r="AE29" s="124"/>
    </row>
    <row r="30" spans="1:31" x14ac:dyDescent="0.25">
      <c r="A30" s="152" t="s">
        <v>369</v>
      </c>
      <c r="B30" s="147" t="s">
        <v>229</v>
      </c>
      <c r="C30" s="148">
        <v>4857</v>
      </c>
      <c r="D30" s="148">
        <v>4294</v>
      </c>
      <c r="E30" s="148">
        <v>10044</v>
      </c>
      <c r="F30" s="148">
        <v>10166</v>
      </c>
      <c r="G30" s="149">
        <f t="shared" si="4"/>
        <v>1.2146555157307892E-2</v>
      </c>
      <c r="H30" s="150">
        <f t="shared" si="5"/>
        <v>1.0930615606341365</v>
      </c>
      <c r="I30" s="149">
        <f>F30/F$7</f>
        <v>3.9391527605455454E-3</v>
      </c>
      <c r="J30" s="151">
        <f t="shared" si="7"/>
        <v>1</v>
      </c>
      <c r="K30" s="148">
        <v>1310</v>
      </c>
      <c r="L30" s="148">
        <v>1333</v>
      </c>
      <c r="M30" s="148">
        <v>1753</v>
      </c>
      <c r="N30" s="148">
        <v>2212</v>
      </c>
      <c r="O30" s="149">
        <f t="shared" si="8"/>
        <v>0.26183685111237875</v>
      </c>
      <c r="P30" s="150">
        <f t="shared" si="9"/>
        <v>0.68854961832061079</v>
      </c>
      <c r="Q30" s="149">
        <f>N30/N$7</f>
        <v>3.1113167818407122E-3</v>
      </c>
      <c r="R30" s="151">
        <f t="shared" si="11"/>
        <v>0.21758803855990558</v>
      </c>
      <c r="S30" s="148">
        <v>1152</v>
      </c>
      <c r="T30" s="148">
        <v>1420</v>
      </c>
      <c r="U30" s="148">
        <v>2029</v>
      </c>
      <c r="V30" s="148">
        <v>2143</v>
      </c>
      <c r="W30" s="148">
        <v>5079</v>
      </c>
      <c r="X30" s="148">
        <v>5061</v>
      </c>
      <c r="Y30" s="149">
        <f t="shared" si="12"/>
        <v>-3.5440047253396667E-3</v>
      </c>
      <c r="Z30" s="150">
        <f t="shared" si="1"/>
        <v>2.5640845070422533</v>
      </c>
      <c r="AA30" s="148">
        <f t="shared" si="2"/>
        <v>-18</v>
      </c>
      <c r="AB30" s="148">
        <f t="shared" si="3"/>
        <v>3641</v>
      </c>
      <c r="AC30" s="149">
        <f t="shared" si="13"/>
        <v>5.1249075977438663E-3</v>
      </c>
      <c r="AD30" s="151">
        <f t="shared" si="0"/>
        <v>0.4978359236671257</v>
      </c>
      <c r="AE30" s="124"/>
    </row>
    <row r="31" spans="1:31" x14ac:dyDescent="0.25">
      <c r="A31" s="152" t="s">
        <v>211</v>
      </c>
      <c r="B31" s="147" t="s">
        <v>215</v>
      </c>
      <c r="C31" s="148">
        <v>2382</v>
      </c>
      <c r="D31" s="148">
        <v>807</v>
      </c>
      <c r="E31" s="148">
        <v>3221</v>
      </c>
      <c r="F31" s="148">
        <v>5254</v>
      </c>
      <c r="G31" s="149">
        <f t="shared" si="4"/>
        <v>0.63117044396150268</v>
      </c>
      <c r="H31" s="150">
        <f t="shared" si="5"/>
        <v>1.2057094878253567</v>
      </c>
      <c r="I31" s="149">
        <f t="shared" si="6"/>
        <v>2.0358359830716403E-3</v>
      </c>
      <c r="J31" s="151">
        <f t="shared" si="7"/>
        <v>1</v>
      </c>
      <c r="K31" s="148">
        <v>844</v>
      </c>
      <c r="L31" s="148">
        <v>306</v>
      </c>
      <c r="M31" s="148">
        <v>845</v>
      </c>
      <c r="N31" s="148">
        <v>1584</v>
      </c>
      <c r="O31" s="149">
        <f t="shared" si="8"/>
        <v>0.87455621301775155</v>
      </c>
      <c r="P31" s="150">
        <f t="shared" si="9"/>
        <v>0.87677725118483418</v>
      </c>
      <c r="Q31" s="149">
        <f t="shared" ref="Q31:Q36" si="14">N31/N$7</f>
        <v>2.2279953808479603E-3</v>
      </c>
      <c r="R31" s="151">
        <f t="shared" si="11"/>
        <v>0.30148458317472404</v>
      </c>
      <c r="S31" s="148">
        <v>760</v>
      </c>
      <c r="T31" s="148">
        <v>916</v>
      </c>
      <c r="U31" s="148">
        <v>1228</v>
      </c>
      <c r="V31" s="148">
        <v>326</v>
      </c>
      <c r="W31" s="148">
        <v>1209</v>
      </c>
      <c r="X31" s="148">
        <v>2166</v>
      </c>
      <c r="Y31" s="149">
        <f t="shared" si="12"/>
        <v>0.79156327543424321</v>
      </c>
      <c r="Z31" s="150">
        <f t="shared" si="1"/>
        <v>1.3646288209606987</v>
      </c>
      <c r="AA31" s="148">
        <f t="shared" si="2"/>
        <v>957</v>
      </c>
      <c r="AB31" s="148">
        <f t="shared" si="3"/>
        <v>1250</v>
      </c>
      <c r="AC31" s="149">
        <f t="shared" si="13"/>
        <v>2.1933510880682108E-3</v>
      </c>
      <c r="AD31" s="151">
        <f t="shared" si="0"/>
        <v>0.41225732775028551</v>
      </c>
      <c r="AE31" s="124"/>
    </row>
    <row r="32" spans="1:31" x14ac:dyDescent="0.25">
      <c r="A32" s="152" t="s">
        <v>207</v>
      </c>
      <c r="B32" s="147" t="s">
        <v>225</v>
      </c>
      <c r="C32" s="148">
        <v>3691</v>
      </c>
      <c r="D32" s="148">
        <v>729</v>
      </c>
      <c r="E32" s="148">
        <v>4852</v>
      </c>
      <c r="F32" s="148">
        <v>8560</v>
      </c>
      <c r="G32" s="149">
        <f t="shared" si="4"/>
        <v>0.76422093981863148</v>
      </c>
      <c r="H32" s="150">
        <f t="shared" si="5"/>
        <v>1.3191547006231374</v>
      </c>
      <c r="I32" s="149">
        <f t="shared" si="6"/>
        <v>3.3168549705164144E-3</v>
      </c>
      <c r="J32" s="151">
        <f t="shared" si="7"/>
        <v>1</v>
      </c>
      <c r="K32" s="148">
        <v>903</v>
      </c>
      <c r="L32" s="148">
        <v>202</v>
      </c>
      <c r="M32" s="148">
        <v>1046</v>
      </c>
      <c r="N32" s="148">
        <v>1446</v>
      </c>
      <c r="O32" s="149">
        <f t="shared" si="8"/>
        <v>0.38240917782026762</v>
      </c>
      <c r="P32" s="150">
        <f t="shared" si="9"/>
        <v>0.6013289036544851</v>
      </c>
      <c r="Q32" s="149">
        <f t="shared" si="14"/>
        <v>2.0338897226680245E-3</v>
      </c>
      <c r="R32" s="151">
        <f t="shared" si="11"/>
        <v>0.16892523364485981</v>
      </c>
      <c r="S32" s="148">
        <v>1599</v>
      </c>
      <c r="T32" s="148">
        <v>1853</v>
      </c>
      <c r="U32" s="148">
        <v>2546</v>
      </c>
      <c r="V32" s="148">
        <v>406</v>
      </c>
      <c r="W32" s="148">
        <v>2726</v>
      </c>
      <c r="X32" s="148">
        <v>3511</v>
      </c>
      <c r="Y32" s="149">
        <f t="shared" si="12"/>
        <v>0.28796771826852541</v>
      </c>
      <c r="Z32" s="150">
        <f t="shared" si="1"/>
        <v>0.89476524554776038</v>
      </c>
      <c r="AA32" s="148">
        <f t="shared" si="2"/>
        <v>785</v>
      </c>
      <c r="AB32" s="148">
        <f t="shared" si="3"/>
        <v>1658</v>
      </c>
      <c r="AC32" s="149">
        <f t="shared" si="13"/>
        <v>3.5553350277966237E-3</v>
      </c>
      <c r="AD32" s="151">
        <f t="shared" si="0"/>
        <v>0.41016355140186916</v>
      </c>
      <c r="AE32" s="124"/>
    </row>
    <row r="33" spans="1:33" x14ac:dyDescent="0.25">
      <c r="A33" s="152" t="s">
        <v>213</v>
      </c>
      <c r="B33" s="147" t="s">
        <v>221</v>
      </c>
      <c r="C33" s="148">
        <v>2500</v>
      </c>
      <c r="D33" s="148">
        <v>1874</v>
      </c>
      <c r="E33" s="148">
        <v>3767</v>
      </c>
      <c r="F33" s="148">
        <v>4250</v>
      </c>
      <c r="G33" s="149">
        <f t="shared" si="4"/>
        <v>0.12821874170427394</v>
      </c>
      <c r="H33" s="150">
        <f t="shared" si="5"/>
        <v>0.7</v>
      </c>
      <c r="I33" s="149">
        <f t="shared" si="6"/>
        <v>1.6468029935391075E-3</v>
      </c>
      <c r="J33" s="151">
        <f t="shared" si="7"/>
        <v>1</v>
      </c>
      <c r="K33" s="148">
        <v>1039</v>
      </c>
      <c r="L33" s="148">
        <v>596</v>
      </c>
      <c r="M33" s="148">
        <v>1409</v>
      </c>
      <c r="N33" s="148">
        <v>1607</v>
      </c>
      <c r="O33" s="149">
        <f t="shared" si="8"/>
        <v>0.14052519517388218</v>
      </c>
      <c r="P33" s="150">
        <f t="shared" si="9"/>
        <v>0.54667949951876804</v>
      </c>
      <c r="Q33" s="149">
        <f t="shared" si="14"/>
        <v>2.2603463238779499E-3</v>
      </c>
      <c r="R33" s="151">
        <f t="shared" si="11"/>
        <v>0.3781176470588235</v>
      </c>
      <c r="S33" s="148">
        <v>678</v>
      </c>
      <c r="T33" s="148">
        <v>648</v>
      </c>
      <c r="U33" s="148">
        <v>825</v>
      </c>
      <c r="V33" s="148">
        <v>558</v>
      </c>
      <c r="W33" s="148">
        <v>1256</v>
      </c>
      <c r="X33" s="148">
        <v>1316</v>
      </c>
      <c r="Y33" s="149">
        <f t="shared" si="12"/>
        <v>4.7770700636942776E-2</v>
      </c>
      <c r="Z33" s="150">
        <f t="shared" si="1"/>
        <v>1.0308641975308643</v>
      </c>
      <c r="AA33" s="148">
        <f t="shared" si="2"/>
        <v>60</v>
      </c>
      <c r="AB33" s="148">
        <f t="shared" si="3"/>
        <v>668</v>
      </c>
      <c r="AC33" s="149">
        <f t="shared" si="13"/>
        <v>1.3326177432584326E-3</v>
      </c>
      <c r="AD33" s="151">
        <f t="shared" si="0"/>
        <v>0.30964705882352939</v>
      </c>
      <c r="AE33" s="124"/>
    </row>
    <row r="34" spans="1:33" x14ac:dyDescent="0.25">
      <c r="A34" s="152" t="s">
        <v>209</v>
      </c>
      <c r="B34" s="147" t="s">
        <v>227</v>
      </c>
      <c r="C34" s="148">
        <v>12329</v>
      </c>
      <c r="D34" s="148">
        <v>1421</v>
      </c>
      <c r="E34" s="148">
        <v>3570</v>
      </c>
      <c r="F34" s="148">
        <v>3644</v>
      </c>
      <c r="G34" s="149">
        <f t="shared" si="4"/>
        <v>2.0728291316526537E-2</v>
      </c>
      <c r="H34" s="150">
        <f t="shared" si="5"/>
        <v>-0.70443669397355824</v>
      </c>
      <c r="I34" s="149">
        <f t="shared" si="6"/>
        <v>1.411988260813296E-3</v>
      </c>
      <c r="J34" s="151">
        <f t="shared" si="7"/>
        <v>1</v>
      </c>
      <c r="K34" s="148">
        <v>1582</v>
      </c>
      <c r="L34" s="148">
        <v>373</v>
      </c>
      <c r="M34" s="148">
        <v>717</v>
      </c>
      <c r="N34" s="148">
        <v>792</v>
      </c>
      <c r="O34" s="149">
        <f t="shared" si="8"/>
        <v>0.10460251046025104</v>
      </c>
      <c r="P34" s="150">
        <f t="shared" si="9"/>
        <v>-0.49936788874841975</v>
      </c>
      <c r="Q34" s="149">
        <f t="shared" si="14"/>
        <v>1.1139976904239802E-3</v>
      </c>
      <c r="R34" s="151">
        <f t="shared" si="11"/>
        <v>0.21734357848518113</v>
      </c>
      <c r="S34" s="148">
        <v>9598</v>
      </c>
      <c r="T34" s="148">
        <v>9952</v>
      </c>
      <c r="U34" s="148">
        <v>11520</v>
      </c>
      <c r="V34" s="148">
        <v>864</v>
      </c>
      <c r="W34" s="148">
        <v>2382</v>
      </c>
      <c r="X34" s="148">
        <v>2314</v>
      </c>
      <c r="Y34" s="149">
        <f t="shared" si="12"/>
        <v>-2.8547439126784258E-2</v>
      </c>
      <c r="Z34" s="150">
        <f t="shared" si="1"/>
        <v>-0.767483922829582</v>
      </c>
      <c r="AA34" s="148">
        <f t="shared" si="2"/>
        <v>-68</v>
      </c>
      <c r="AB34" s="148">
        <f t="shared" si="3"/>
        <v>-7638</v>
      </c>
      <c r="AC34" s="149">
        <f t="shared" si="13"/>
        <v>2.3432199528115602E-3</v>
      </c>
      <c r="AD34" s="151">
        <f t="shared" si="0"/>
        <v>0.63501646542261247</v>
      </c>
      <c r="AE34" s="124"/>
    </row>
    <row r="35" spans="1:33" x14ac:dyDescent="0.25">
      <c r="A35" s="152" t="s">
        <v>370</v>
      </c>
      <c r="B35" s="147" t="s">
        <v>205</v>
      </c>
      <c r="C35" s="148">
        <v>1780</v>
      </c>
      <c r="D35" s="148">
        <v>177</v>
      </c>
      <c r="E35" s="148">
        <v>1466</v>
      </c>
      <c r="F35" s="148">
        <v>2715</v>
      </c>
      <c r="G35" s="149">
        <f t="shared" si="4"/>
        <v>0.85197817189631642</v>
      </c>
      <c r="H35" s="150">
        <f t="shared" si="5"/>
        <v>0.52528089887640439</v>
      </c>
      <c r="I35" s="149">
        <f t="shared" si="6"/>
        <v>1.0520165005785123E-3</v>
      </c>
      <c r="J35" s="151">
        <f t="shared" si="7"/>
        <v>1</v>
      </c>
      <c r="K35" s="148">
        <v>556</v>
      </c>
      <c r="L35" s="148">
        <v>89</v>
      </c>
      <c r="M35" s="148">
        <v>356</v>
      </c>
      <c r="N35" s="148">
        <v>688</v>
      </c>
      <c r="O35" s="149">
        <f t="shared" si="8"/>
        <v>0.93258426966292141</v>
      </c>
      <c r="P35" s="150">
        <f t="shared" si="9"/>
        <v>0.23741007194244612</v>
      </c>
      <c r="Q35" s="149">
        <f t="shared" si="14"/>
        <v>9.677151654188111E-4</v>
      </c>
      <c r="R35" s="151">
        <f t="shared" si="11"/>
        <v>0.25340699815837936</v>
      </c>
      <c r="S35" s="148">
        <v>627</v>
      </c>
      <c r="T35" s="148">
        <v>825</v>
      </c>
      <c r="U35" s="148">
        <v>1059</v>
      </c>
      <c r="V35" s="148">
        <v>56</v>
      </c>
      <c r="W35" s="148">
        <v>765</v>
      </c>
      <c r="X35" s="148">
        <v>1380</v>
      </c>
      <c r="Y35" s="149">
        <f t="shared" si="12"/>
        <v>0.80392156862745101</v>
      </c>
      <c r="Z35" s="150">
        <f t="shared" si="1"/>
        <v>0.67272727272727262</v>
      </c>
      <c r="AA35" s="148">
        <f t="shared" si="2"/>
        <v>615</v>
      </c>
      <c r="AB35" s="148">
        <f t="shared" si="3"/>
        <v>555</v>
      </c>
      <c r="AC35" s="149">
        <f t="shared" si="13"/>
        <v>1.3974259009852865E-3</v>
      </c>
      <c r="AD35" s="151">
        <f t="shared" si="0"/>
        <v>0.50828729281767959</v>
      </c>
      <c r="AE35" s="124"/>
    </row>
    <row r="36" spans="1:33" x14ac:dyDescent="0.25">
      <c r="A36" s="153" t="s">
        <v>371</v>
      </c>
      <c r="B36" s="154" t="s">
        <v>371</v>
      </c>
      <c r="C36" s="155">
        <f>C11-SUM(C12:C35)</f>
        <v>106706</v>
      </c>
      <c r="D36" s="155">
        <f>D11-SUM(D12:D35)</f>
        <v>22930</v>
      </c>
      <c r="E36" s="155">
        <f>E11-SUM(E12:E35)</f>
        <v>90431</v>
      </c>
      <c r="F36" s="155">
        <f>F11-SUM(F12:F35)</f>
        <v>112937</v>
      </c>
      <c r="G36" s="156">
        <f t="shared" si="4"/>
        <v>0.248874832745408</v>
      </c>
      <c r="H36" s="157">
        <f t="shared" si="5"/>
        <v>5.8394092178509105E-2</v>
      </c>
      <c r="I36" s="156">
        <f t="shared" si="6"/>
        <v>4.3761174042664983E-2</v>
      </c>
      <c r="J36" s="158">
        <f t="shared" si="7"/>
        <v>1</v>
      </c>
      <c r="K36" s="155">
        <f>K11-SUM(K12:K35)</f>
        <v>28812</v>
      </c>
      <c r="L36" s="155">
        <f>L11-SUM(L12:L35)</f>
        <v>7861</v>
      </c>
      <c r="M36" s="155">
        <f>M11-SUM(M12:M35)</f>
        <v>22385</v>
      </c>
      <c r="N36" s="155">
        <f>N11-SUM(N12:N35)</f>
        <v>29895</v>
      </c>
      <c r="O36" s="156">
        <f t="shared" si="8"/>
        <v>0.33549251731069907</v>
      </c>
      <c r="P36" s="157">
        <f t="shared" si="9"/>
        <v>3.7588504789670907E-2</v>
      </c>
      <c r="Q36" s="156">
        <f t="shared" si="14"/>
        <v>4.2049193125283948E-2</v>
      </c>
      <c r="R36" s="158">
        <f t="shared" si="11"/>
        <v>0.26470510107405015</v>
      </c>
      <c r="S36" s="155">
        <f t="shared" ref="S36:X36" si="15">S11-SUM(S12:S35)</f>
        <v>47756</v>
      </c>
      <c r="T36" s="155">
        <f t="shared" si="15"/>
        <v>51442</v>
      </c>
      <c r="U36" s="155">
        <f t="shared" si="15"/>
        <v>53576</v>
      </c>
      <c r="V36" s="155">
        <f t="shared" si="15"/>
        <v>11847</v>
      </c>
      <c r="W36" s="155">
        <f t="shared" si="15"/>
        <v>48193</v>
      </c>
      <c r="X36" s="155">
        <f t="shared" si="15"/>
        <v>58621</v>
      </c>
      <c r="Y36" s="156">
        <f t="shared" si="12"/>
        <v>0.21637997219513205</v>
      </c>
      <c r="Z36" s="157">
        <f t="shared" si="1"/>
        <v>0.13955522724621905</v>
      </c>
      <c r="AA36" s="155">
        <f>X36-W36</f>
        <v>10428</v>
      </c>
      <c r="AB36" s="155">
        <f t="shared" si="3"/>
        <v>7179</v>
      </c>
      <c r="AC36" s="156">
        <f t="shared" si="13"/>
        <v>5.9361234595404697E-2</v>
      </c>
      <c r="AD36" s="158">
        <f t="shared" si="0"/>
        <v>0.51905929854697752</v>
      </c>
      <c r="AE36" s="124"/>
    </row>
    <row r="37" spans="1:33" ht="6" customHeight="1" x14ac:dyDescent="0.25">
      <c r="C37" s="124"/>
      <c r="D37" s="124"/>
      <c r="E37" s="124"/>
      <c r="F37" s="124"/>
      <c r="G37" s="124"/>
      <c r="K37" s="124"/>
      <c r="L37" s="124"/>
      <c r="M37" s="124"/>
      <c r="N37" s="124"/>
      <c r="O37" s="124"/>
      <c r="S37" s="124"/>
      <c r="T37" s="124"/>
      <c r="U37" s="124"/>
      <c r="V37" s="124"/>
      <c r="W37" s="124"/>
      <c r="X37" s="124"/>
      <c r="Y37" s="124"/>
      <c r="AE37" s="124"/>
      <c r="AF37" s="124"/>
    </row>
    <row r="38" spans="1:33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7"/>
      <c r="K38" s="265" t="s">
        <v>103</v>
      </c>
      <c r="L38" s="266"/>
      <c r="M38" s="266"/>
      <c r="N38" s="266"/>
      <c r="O38" s="266"/>
      <c r="P38" s="266"/>
      <c r="Q38" s="266"/>
      <c r="R38" s="267"/>
      <c r="S38" s="265" t="s">
        <v>105</v>
      </c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7"/>
      <c r="AE38" s="50"/>
      <c r="AF38" s="50"/>
      <c r="AG38" s="50"/>
    </row>
    <row r="39" spans="1:33" s="137" customFormat="1" ht="75" x14ac:dyDescent="0.25">
      <c r="B39" s="133"/>
      <c r="C39" s="134" t="s">
        <v>503</v>
      </c>
      <c r="D39" s="134" t="s">
        <v>504</v>
      </c>
      <c r="E39" s="134" t="s">
        <v>505</v>
      </c>
      <c r="F39" s="134" t="s">
        <v>506</v>
      </c>
      <c r="G39" s="135" t="str">
        <f>CONCATENATE("var. ",RIGHT(F39,2),"/",RIGHT(E39,2))</f>
        <v>var. 23/22</v>
      </c>
      <c r="H39" s="135" t="str">
        <f>CONCATENATE("var. ",RIGHT(F39,2),"/",RIGHT(C39,2))</f>
        <v>var. 23/19</v>
      </c>
      <c r="I39" s="135" t="str">
        <f>CONCATENATE("Cuota s/ total lugares de residencia ",RIGHT(F39,4))</f>
        <v>Cuota s/ total lugares de residencia 2023</v>
      </c>
      <c r="J39" s="136" t="str">
        <f>CONCATENATE("cuota s/ Canarias ",RIGHT(F39,4))</f>
        <v>cuota s/ Canarias 2023</v>
      </c>
      <c r="K39" s="134" t="s">
        <v>503</v>
      </c>
      <c r="L39" s="134" t="s">
        <v>504</v>
      </c>
      <c r="M39" s="134" t="s">
        <v>505</v>
      </c>
      <c r="N39" s="134" t="s">
        <v>506</v>
      </c>
      <c r="O39" s="135" t="str">
        <f>CONCATENATE("var. ",RIGHT(N39,2),"/",RIGHT(M39,2))</f>
        <v>var. 23/22</v>
      </c>
      <c r="P39" s="135" t="str">
        <f>CONCATENATE("var. ",RIGHT(N39,2),"/",RIGHT(K39,2))</f>
        <v>var. 23/19</v>
      </c>
      <c r="Q39" s="135" t="str">
        <f>CONCATENATE("Cuota s/ total lugares de residencia ",RIGHT(N39,4))</f>
        <v>Cuota s/ total lugares de residencia 2023</v>
      </c>
      <c r="R39" s="136" t="str">
        <f>CONCATENATE("cuota s/ Canarias ",RIGHT(N39,4))</f>
        <v>cuota s/ Canarias 2023</v>
      </c>
      <c r="S39" s="134" t="s">
        <v>507</v>
      </c>
      <c r="T39" s="134" t="s">
        <v>503</v>
      </c>
      <c r="U39" s="134" t="s">
        <v>508</v>
      </c>
      <c r="V39" s="134" t="s">
        <v>504</v>
      </c>
      <c r="W39" s="134" t="s">
        <v>505</v>
      </c>
      <c r="X39" s="134" t="s">
        <v>506</v>
      </c>
      <c r="Y39" s="135" t="str">
        <f>CONCATENATE("var. ",RIGHT(X39,2),"/",RIGHT(W39,2))</f>
        <v>var. 23/22</v>
      </c>
      <c r="Z39" s="135" t="str">
        <f>CONCATENATE("var. ",RIGHT(X39,2),"/",RIGHT(T39,2))</f>
        <v>var. 23/19</v>
      </c>
      <c r="AA39" s="134" t="str">
        <f>CONCATENATE("dif. ",RIGHT(X39,2),"/",RIGHT(W39,2))</f>
        <v>dif. 23/22</v>
      </c>
      <c r="AB39" s="134" t="str">
        <f>CONCATENATE("dif. ",RIGHT(X39,2),"/",RIGHT(T39,2))</f>
        <v>dif. 23/19</v>
      </c>
      <c r="AC39" s="135" t="str">
        <f>CONCATENATE("Cuota s/ total lugares de residencia ",RIGHT(X39,4))</f>
        <v>Cuota s/ total lugares de residencia 2023</v>
      </c>
      <c r="AD39" s="136" t="str">
        <f>CONCATENATE("cuota s/ Canarias ",RIGHT(X39,4))</f>
        <v>cuota s/ Canarias 2023</v>
      </c>
      <c r="AE39" s="159"/>
      <c r="AF39" s="159"/>
      <c r="AG39" s="159"/>
    </row>
    <row r="40" spans="1:33" x14ac:dyDescent="0.25">
      <c r="B40" s="138" t="s">
        <v>123</v>
      </c>
      <c r="C40" s="139">
        <v>320279</v>
      </c>
      <c r="D40" s="139">
        <v>40839</v>
      </c>
      <c r="E40" s="139">
        <v>274361</v>
      </c>
      <c r="F40" s="139">
        <v>362975</v>
      </c>
      <c r="G40" s="140">
        <f>IFERROR(F40/E40-1,"-")</f>
        <v>0.32298322283414915</v>
      </c>
      <c r="H40" s="140">
        <f>IFERROR(F40/C40-1,"-")</f>
        <v>0.13330877141492259</v>
      </c>
      <c r="I40" s="140">
        <f t="shared" ref="I40:I69" si="16">F40/F$40</f>
        <v>1</v>
      </c>
      <c r="J40" s="141">
        <f>F40/$F7</f>
        <v>0.14064666272467236</v>
      </c>
      <c r="K40" s="139">
        <v>452423</v>
      </c>
      <c r="L40" s="139">
        <v>29310</v>
      </c>
      <c r="M40" s="139">
        <v>345975</v>
      </c>
      <c r="N40" s="139">
        <v>463877</v>
      </c>
      <c r="O40" s="140">
        <f>IFERROR(N40/M40-1,"-")</f>
        <v>0.34078184839945092</v>
      </c>
      <c r="P40" s="140">
        <f>IFERROR(N40/K40-1,"-")</f>
        <v>2.5317015271106857E-2</v>
      </c>
      <c r="Q40" s="140">
        <f t="shared" ref="Q40:Q69" si="17">N40/N$40</f>
        <v>1</v>
      </c>
      <c r="R40" s="141">
        <f>N40/$F7</f>
        <v>0.1797444781726919</v>
      </c>
      <c r="S40" s="139">
        <v>50149</v>
      </c>
      <c r="T40" s="139">
        <v>42817</v>
      </c>
      <c r="U40" s="139">
        <v>44654</v>
      </c>
      <c r="V40" s="139">
        <v>6695</v>
      </c>
      <c r="W40" s="139">
        <v>14659</v>
      </c>
      <c r="X40" s="139">
        <v>28332</v>
      </c>
      <c r="Y40" s="140">
        <f>IFERROR(X40/W40-1,"-")</f>
        <v>0.93273756736475888</v>
      </c>
      <c r="Z40" s="140">
        <f t="shared" ref="Z40:Z69" si="18">IFERROR(X40/T40-1,"-")</f>
        <v>-0.3383002078613635</v>
      </c>
      <c r="AA40" s="139">
        <f>X40-W40</f>
        <v>13673</v>
      </c>
      <c r="AB40" s="139">
        <f t="shared" ref="AB40:AB69" si="19">X40-T40</f>
        <v>-14485</v>
      </c>
      <c r="AC40" s="140">
        <f t="shared" ref="AC40:AC69" si="20">X40/X$40</f>
        <v>1</v>
      </c>
      <c r="AD40" s="141">
        <f>X40/$F7</f>
        <v>1.0978169979517645E-2</v>
      </c>
      <c r="AE40" s="50"/>
      <c r="AF40" s="50"/>
      <c r="AG40" s="50"/>
    </row>
    <row r="41" spans="1:33" x14ac:dyDescent="0.25">
      <c r="B41" s="142" t="s">
        <v>156</v>
      </c>
      <c r="C41" s="143">
        <v>17183</v>
      </c>
      <c r="D41" s="143">
        <v>7277</v>
      </c>
      <c r="E41" s="143">
        <v>22679</v>
      </c>
      <c r="F41" s="143">
        <v>28253</v>
      </c>
      <c r="G41" s="144">
        <f>IFERROR(F41/E41-1,"-")</f>
        <v>0.24577803254111741</v>
      </c>
      <c r="H41" s="145">
        <f>IFERROR(F41/C41-1,"-")</f>
        <v>0.6442414013850899</v>
      </c>
      <c r="I41" s="144">
        <f t="shared" si="16"/>
        <v>7.7837316619601901E-2</v>
      </c>
      <c r="J41" s="146">
        <f t="shared" ref="J41:J69" si="21">F41/$F8</f>
        <v>9.1718310224937594E-2</v>
      </c>
      <c r="K41" s="143">
        <v>35856</v>
      </c>
      <c r="L41" s="143">
        <v>10982</v>
      </c>
      <c r="M41" s="143">
        <v>45376</v>
      </c>
      <c r="N41" s="143">
        <v>47325</v>
      </c>
      <c r="O41" s="144">
        <f>IFERROR(N41/M41-1,"-")</f>
        <v>4.2952221438645966E-2</v>
      </c>
      <c r="P41" s="145">
        <f>IFERROR(N41/K41-1,"-")</f>
        <v>0.3198627844712183</v>
      </c>
      <c r="Q41" s="144">
        <f t="shared" si="17"/>
        <v>0.10202057873099982</v>
      </c>
      <c r="R41" s="146">
        <f t="shared" ref="R41:R69" si="22">N41/$F8</f>
        <v>0.15363214637012607</v>
      </c>
      <c r="S41" s="143">
        <v>9392</v>
      </c>
      <c r="T41" s="143">
        <v>9380</v>
      </c>
      <c r="U41" s="143">
        <v>10507</v>
      </c>
      <c r="V41" s="143">
        <v>3704</v>
      </c>
      <c r="W41" s="143">
        <v>10342</v>
      </c>
      <c r="X41" s="143">
        <v>10154</v>
      </c>
      <c r="Y41" s="144">
        <f>IFERROR(X41/W41-1,"-")</f>
        <v>-1.8178302069232211E-2</v>
      </c>
      <c r="Z41" s="145">
        <f t="shared" si="18"/>
        <v>8.2515991471215244E-2</v>
      </c>
      <c r="AA41" s="143">
        <f t="shared" ref="AA41:AA68" si="23">X41-W41</f>
        <v>-188</v>
      </c>
      <c r="AB41" s="143">
        <f t="shared" si="19"/>
        <v>774</v>
      </c>
      <c r="AC41" s="144">
        <f t="shared" si="20"/>
        <v>0.35839333615699565</v>
      </c>
      <c r="AD41" s="146">
        <f t="shared" ref="AD41:AD69" si="24">X41/$F8</f>
        <v>3.2963144516476701E-2</v>
      </c>
      <c r="AE41" s="50"/>
      <c r="AF41" s="50"/>
      <c r="AG41" s="50"/>
    </row>
    <row r="42" spans="1:33" x14ac:dyDescent="0.25">
      <c r="B42" s="147" t="s">
        <v>98</v>
      </c>
      <c r="C42" s="148">
        <v>7433</v>
      </c>
      <c r="D42" s="148">
        <v>3684</v>
      </c>
      <c r="E42" s="148">
        <v>9906</v>
      </c>
      <c r="F42" s="148">
        <v>11219</v>
      </c>
      <c r="G42" s="149">
        <f>IFERROR(F42/E42-1,"-")</f>
        <v>0.13254593175853024</v>
      </c>
      <c r="H42" s="150">
        <f>IFERROR(F42/C42-1,"-")</f>
        <v>0.50935019507601242</v>
      </c>
      <c r="I42" s="149">
        <f t="shared" si="16"/>
        <v>3.0908464770300986E-2</v>
      </c>
      <c r="J42" s="151">
        <f t="shared" si="21"/>
        <v>9.3081333123148785E-2</v>
      </c>
      <c r="K42" s="148">
        <v>11772</v>
      </c>
      <c r="L42" s="148">
        <v>4526</v>
      </c>
      <c r="M42" s="148">
        <v>13868</v>
      </c>
      <c r="N42" s="148">
        <v>12002</v>
      </c>
      <c r="O42" s="149">
        <f>IFERROR(N42/M42-1,"-")</f>
        <v>-0.13455436977213731</v>
      </c>
      <c r="P42" s="150">
        <f>IFERROR(N42/K42-1,"-")</f>
        <v>1.9537886510363478E-2</v>
      </c>
      <c r="Q42" s="149">
        <f t="shared" si="17"/>
        <v>2.587323794885282E-2</v>
      </c>
      <c r="R42" s="151">
        <f t="shared" si="22"/>
        <v>9.9577694994565619E-2</v>
      </c>
      <c r="S42" s="148">
        <v>5926</v>
      </c>
      <c r="T42" s="148">
        <v>5101</v>
      </c>
      <c r="U42" s="148">
        <v>6332</v>
      </c>
      <c r="V42" s="148">
        <v>1631</v>
      </c>
      <c r="W42" s="148">
        <v>4337</v>
      </c>
      <c r="X42" s="148">
        <v>4151</v>
      </c>
      <c r="Y42" s="149">
        <f>IFERROR(X42/W42-1,"-")</f>
        <v>-4.2886788102374895E-2</v>
      </c>
      <c r="Z42" s="150">
        <f t="shared" si="18"/>
        <v>-0.18623799255048035</v>
      </c>
      <c r="AA42" s="148">
        <f t="shared" si="23"/>
        <v>-186</v>
      </c>
      <c r="AB42" s="148">
        <f t="shared" si="19"/>
        <v>-950</v>
      </c>
      <c r="AC42" s="149">
        <f t="shared" si="20"/>
        <v>0.14651277707186219</v>
      </c>
      <c r="AD42" s="151">
        <f t="shared" si="24"/>
        <v>3.4439844352811354E-2</v>
      </c>
      <c r="AE42" s="50"/>
      <c r="AF42" s="50"/>
      <c r="AG42" s="50"/>
    </row>
    <row r="43" spans="1:33" x14ac:dyDescent="0.25">
      <c r="B43" s="147" t="s">
        <v>160</v>
      </c>
      <c r="C43" s="148">
        <v>9750</v>
      </c>
      <c r="D43" s="148">
        <v>3593</v>
      </c>
      <c r="E43" s="148">
        <v>12773</v>
      </c>
      <c r="F43" s="148">
        <v>17034</v>
      </c>
      <c r="G43" s="149">
        <f>IFERROR(F43/E43-1,"-")</f>
        <v>0.33359430047756988</v>
      </c>
      <c r="H43" s="150">
        <f>IFERROR(F43/C43-1,"-")</f>
        <v>0.74707692307692297</v>
      </c>
      <c r="I43" s="149">
        <f t="shared" si="16"/>
        <v>4.6928851849300915E-2</v>
      </c>
      <c r="J43" s="151">
        <f t="shared" si="21"/>
        <v>9.0842186100089595E-2</v>
      </c>
      <c r="K43" s="148">
        <v>24084</v>
      </c>
      <c r="L43" s="148">
        <v>6456</v>
      </c>
      <c r="M43" s="148">
        <v>31508</v>
      </c>
      <c r="N43" s="148">
        <v>35323</v>
      </c>
      <c r="O43" s="149">
        <f>IFERROR(N43/M43-1,"-")</f>
        <v>0.12108036054335414</v>
      </c>
      <c r="P43" s="150">
        <f>IFERROR(N43/K43-1,"-")</f>
        <v>0.46665836239827274</v>
      </c>
      <c r="Q43" s="149">
        <f t="shared" si="17"/>
        <v>7.6147340782146994E-2</v>
      </c>
      <c r="R43" s="151">
        <f t="shared" si="22"/>
        <v>0.18837727718759334</v>
      </c>
      <c r="S43" s="148">
        <v>3466</v>
      </c>
      <c r="T43" s="148">
        <v>4279</v>
      </c>
      <c r="U43" s="148">
        <v>4175</v>
      </c>
      <c r="V43" s="148">
        <v>2073</v>
      </c>
      <c r="W43" s="148">
        <v>6005</v>
      </c>
      <c r="X43" s="148">
        <v>6003</v>
      </c>
      <c r="Y43" s="149">
        <f>IFERROR(X43/W43-1,"-")</f>
        <v>-3.3305578684428294E-4</v>
      </c>
      <c r="Z43" s="150">
        <f t="shared" si="18"/>
        <v>0.40289787333489135</v>
      </c>
      <c r="AA43" s="148">
        <f t="shared" si="23"/>
        <v>-2</v>
      </c>
      <c r="AB43" s="148">
        <f t="shared" si="19"/>
        <v>1724</v>
      </c>
      <c r="AC43" s="149">
        <f t="shared" si="20"/>
        <v>0.21188055908513342</v>
      </c>
      <c r="AD43" s="151">
        <f t="shared" si="24"/>
        <v>3.2013951107129145E-2</v>
      </c>
      <c r="AE43" s="50"/>
      <c r="AF43" s="50"/>
      <c r="AG43" s="50"/>
    </row>
    <row r="44" spans="1:33" x14ac:dyDescent="0.25">
      <c r="B44" s="142" t="s">
        <v>168</v>
      </c>
      <c r="C44" s="143">
        <v>303096</v>
      </c>
      <c r="D44" s="143">
        <v>33562</v>
      </c>
      <c r="E44" s="143">
        <v>251682</v>
      </c>
      <c r="F44" s="143">
        <v>334722</v>
      </c>
      <c r="G44" s="144">
        <f>IFERROR(F44/E44-1,"-")</f>
        <v>0.32994016258612069</v>
      </c>
      <c r="H44" s="145">
        <f>IFERROR(F44/C44-1,"-")</f>
        <v>0.10434317839892304</v>
      </c>
      <c r="I44" s="144">
        <f t="shared" si="16"/>
        <v>0.92216268338039808</v>
      </c>
      <c r="J44" s="146">
        <f t="shared" si="21"/>
        <v>0.14727834569812256</v>
      </c>
      <c r="K44" s="143">
        <v>416567</v>
      </c>
      <c r="L44" s="143">
        <v>18328</v>
      </c>
      <c r="M44" s="143">
        <v>300599</v>
      </c>
      <c r="N44" s="143">
        <v>416552</v>
      </c>
      <c r="O44" s="144">
        <f>IFERROR(N44/M44-1,"-")</f>
        <v>0.38573980618697989</v>
      </c>
      <c r="P44" s="145">
        <f>IFERROR(N44/K44-1,"-")</f>
        <v>-3.6008613260252176E-5</v>
      </c>
      <c r="Q44" s="144">
        <f t="shared" si="17"/>
        <v>0.89797942126900021</v>
      </c>
      <c r="R44" s="146">
        <f t="shared" si="22"/>
        <v>0.18328370844236216</v>
      </c>
      <c r="S44" s="143">
        <v>40757</v>
      </c>
      <c r="T44" s="143">
        <v>33437</v>
      </c>
      <c r="U44" s="143">
        <v>34147</v>
      </c>
      <c r="V44" s="143">
        <v>2991</v>
      </c>
      <c r="W44" s="143">
        <v>4317</v>
      </c>
      <c r="X44" s="143">
        <v>18178</v>
      </c>
      <c r="Y44" s="144">
        <f>IFERROR(X44/W44-1,"-")</f>
        <v>3.2107945332406764</v>
      </c>
      <c r="Z44" s="145">
        <f t="shared" si="18"/>
        <v>-0.456350749170081</v>
      </c>
      <c r="AA44" s="143">
        <f t="shared" si="23"/>
        <v>13861</v>
      </c>
      <c r="AB44" s="143">
        <f t="shared" si="19"/>
        <v>-15259</v>
      </c>
      <c r="AC44" s="144">
        <f t="shared" si="20"/>
        <v>0.64160666384300435</v>
      </c>
      <c r="AD44" s="146">
        <f t="shared" si="24"/>
        <v>7.9983561525698091E-3</v>
      </c>
      <c r="AE44" s="50"/>
      <c r="AF44" s="50"/>
      <c r="AG44" s="50"/>
    </row>
    <row r="45" spans="1:33" x14ac:dyDescent="0.25">
      <c r="B45" s="147" t="s">
        <v>172</v>
      </c>
      <c r="C45" s="148">
        <v>80939</v>
      </c>
      <c r="D45" s="148">
        <v>1192</v>
      </c>
      <c r="E45" s="148">
        <v>55046</v>
      </c>
      <c r="F45" s="148">
        <v>93958</v>
      </c>
      <c r="G45" s="149">
        <f t="shared" ref="G45:G69" si="25">IFERROR(F45/E45-1,"-")</f>
        <v>0.70689968390073754</v>
      </c>
      <c r="H45" s="150">
        <f t="shared" ref="H45:H69" si="26">IFERROR(F45/C45-1,"-")</f>
        <v>0.16084952865738389</v>
      </c>
      <c r="I45" s="149">
        <f t="shared" si="16"/>
        <v>0.25885529306426064</v>
      </c>
      <c r="J45" s="151">
        <f t="shared" si="21"/>
        <v>0.12447653429602888</v>
      </c>
      <c r="K45" s="148">
        <v>207817</v>
      </c>
      <c r="L45" s="148">
        <v>2734</v>
      </c>
      <c r="M45" s="148">
        <v>136229</v>
      </c>
      <c r="N45" s="148">
        <v>207721</v>
      </c>
      <c r="O45" s="149">
        <f t="shared" ref="O45:O69" si="27">IFERROR(N45/M45-1,"-")</f>
        <v>0.52479281210314976</v>
      </c>
      <c r="P45" s="150">
        <f t="shared" ref="P45:P69" si="28">IFERROR(N45/K45-1,"-")</f>
        <v>-4.6194488420103763E-4</v>
      </c>
      <c r="Q45" s="149">
        <f t="shared" si="17"/>
        <v>0.44779327278567377</v>
      </c>
      <c r="R45" s="151">
        <f t="shared" si="22"/>
        <v>0.27519093829695623</v>
      </c>
      <c r="S45" s="148">
        <v>7326</v>
      </c>
      <c r="T45" s="148">
        <v>5450</v>
      </c>
      <c r="U45" s="148">
        <v>5446</v>
      </c>
      <c r="V45" s="148">
        <v>45</v>
      </c>
      <c r="W45" s="148">
        <v>161</v>
      </c>
      <c r="X45" s="148">
        <v>1977</v>
      </c>
      <c r="Y45" s="149">
        <f t="shared" ref="Y45:Y69" si="29">IFERROR(X45/W45-1,"-")</f>
        <v>11.279503105590063</v>
      </c>
      <c r="Z45" s="150">
        <f t="shared" si="18"/>
        <v>-0.63724770642201833</v>
      </c>
      <c r="AA45" s="148">
        <f t="shared" si="23"/>
        <v>1816</v>
      </c>
      <c r="AB45" s="148">
        <f t="shared" si="19"/>
        <v>-3473</v>
      </c>
      <c r="AC45" s="149">
        <f t="shared" si="20"/>
        <v>6.977975434138077E-2</v>
      </c>
      <c r="AD45" s="151">
        <f t="shared" si="24"/>
        <v>2.6191501341370515E-3</v>
      </c>
      <c r="AE45" s="50"/>
      <c r="AF45" s="50"/>
      <c r="AG45" s="50"/>
    </row>
    <row r="46" spans="1:33" x14ac:dyDescent="0.25">
      <c r="B46" s="147" t="s">
        <v>176</v>
      </c>
      <c r="C46" s="148">
        <v>120057</v>
      </c>
      <c r="D46" s="148">
        <v>16821</v>
      </c>
      <c r="E46" s="148">
        <v>92074</v>
      </c>
      <c r="F46" s="148">
        <v>121196</v>
      </c>
      <c r="G46" s="149">
        <f t="shared" si="25"/>
        <v>0.31628907183352517</v>
      </c>
      <c r="H46" s="150">
        <f t="shared" si="26"/>
        <v>9.4871602655406395E-3</v>
      </c>
      <c r="I46" s="149">
        <f t="shared" si="16"/>
        <v>0.33389627384806114</v>
      </c>
      <c r="J46" s="151">
        <f t="shared" si="21"/>
        <v>0.3058852034506605</v>
      </c>
      <c r="K46" s="148">
        <v>59830</v>
      </c>
      <c r="L46" s="148">
        <v>3208</v>
      </c>
      <c r="M46" s="148">
        <v>36448</v>
      </c>
      <c r="N46" s="148">
        <v>48773</v>
      </c>
      <c r="O46" s="149">
        <f t="shared" si="27"/>
        <v>0.33815298507462677</v>
      </c>
      <c r="P46" s="150">
        <f t="shared" si="28"/>
        <v>-0.18480695303359518</v>
      </c>
      <c r="Q46" s="149">
        <f t="shared" si="17"/>
        <v>0.10514209585730701</v>
      </c>
      <c r="R46" s="151">
        <f t="shared" si="22"/>
        <v>0.12309761896348943</v>
      </c>
      <c r="S46" s="148">
        <v>16533</v>
      </c>
      <c r="T46" s="148">
        <v>14765</v>
      </c>
      <c r="U46" s="148">
        <v>14256</v>
      </c>
      <c r="V46" s="148">
        <v>1646</v>
      </c>
      <c r="W46" s="148">
        <v>1355</v>
      </c>
      <c r="X46" s="148">
        <v>6223</v>
      </c>
      <c r="Y46" s="149">
        <f t="shared" si="29"/>
        <v>3.5926199261992622</v>
      </c>
      <c r="Z46" s="150">
        <f t="shared" si="18"/>
        <v>-0.578530308161192</v>
      </c>
      <c r="AA46" s="148">
        <f t="shared" si="23"/>
        <v>4868</v>
      </c>
      <c r="AB46" s="148">
        <f t="shared" si="19"/>
        <v>-8542</v>
      </c>
      <c r="AC46" s="149">
        <f t="shared" si="20"/>
        <v>0.21964563038260623</v>
      </c>
      <c r="AD46" s="151">
        <f t="shared" si="24"/>
        <v>1.5706158792975513E-2</v>
      </c>
      <c r="AE46" s="50"/>
      <c r="AF46" s="50"/>
      <c r="AG46" s="50"/>
    </row>
    <row r="47" spans="1:33" x14ac:dyDescent="0.25">
      <c r="B47" s="147" t="s">
        <v>180</v>
      </c>
      <c r="C47" s="148">
        <v>17642</v>
      </c>
      <c r="D47" s="148">
        <v>3573</v>
      </c>
      <c r="E47" s="148">
        <v>21557</v>
      </c>
      <c r="F47" s="148">
        <v>22567</v>
      </c>
      <c r="G47" s="149">
        <f t="shared" si="25"/>
        <v>4.6852530500533396E-2</v>
      </c>
      <c r="H47" s="150">
        <f t="shared" si="26"/>
        <v>0.27916336016324683</v>
      </c>
      <c r="I47" s="149">
        <f t="shared" si="16"/>
        <v>6.2172325917762929E-2</v>
      </c>
      <c r="J47" s="151">
        <f t="shared" si="21"/>
        <v>0.19234604730449606</v>
      </c>
      <c r="K47" s="148">
        <v>23089</v>
      </c>
      <c r="L47" s="148">
        <v>4935</v>
      </c>
      <c r="M47" s="148">
        <v>21563</v>
      </c>
      <c r="N47" s="148">
        <v>28395</v>
      </c>
      <c r="O47" s="149">
        <f t="shared" si="27"/>
        <v>0.31683902981959844</v>
      </c>
      <c r="P47" s="150">
        <f t="shared" si="28"/>
        <v>0.22980640131664432</v>
      </c>
      <c r="Q47" s="149">
        <f t="shared" si="17"/>
        <v>6.121234723859989E-2</v>
      </c>
      <c r="R47" s="151">
        <f t="shared" si="22"/>
        <v>0.24202002983166418</v>
      </c>
      <c r="S47" s="148">
        <v>1328</v>
      </c>
      <c r="T47" s="148">
        <v>965</v>
      </c>
      <c r="U47" s="148">
        <v>899</v>
      </c>
      <c r="V47" s="148">
        <v>249</v>
      </c>
      <c r="W47" s="148">
        <v>314</v>
      </c>
      <c r="X47" s="148">
        <v>659</v>
      </c>
      <c r="Y47" s="149">
        <f t="shared" si="29"/>
        <v>1.0987261146496814</v>
      </c>
      <c r="Z47" s="150">
        <f t="shared" si="18"/>
        <v>-0.31709844559585487</v>
      </c>
      <c r="AA47" s="148">
        <f t="shared" si="23"/>
        <v>345</v>
      </c>
      <c r="AB47" s="148">
        <f t="shared" si="19"/>
        <v>-306</v>
      </c>
      <c r="AC47" s="149">
        <f t="shared" si="20"/>
        <v>2.325991811379359E-2</v>
      </c>
      <c r="AD47" s="151">
        <f t="shared" si="24"/>
        <v>5.61687619859365E-3</v>
      </c>
      <c r="AE47" s="50"/>
      <c r="AF47" s="50"/>
      <c r="AG47" s="50"/>
    </row>
    <row r="48" spans="1:33" x14ac:dyDescent="0.25">
      <c r="B48" s="147" t="s">
        <v>189</v>
      </c>
      <c r="C48" s="148">
        <v>8287</v>
      </c>
      <c r="D48" s="148">
        <v>244</v>
      </c>
      <c r="E48" s="148">
        <v>12199</v>
      </c>
      <c r="F48" s="148">
        <v>10962</v>
      </c>
      <c r="G48" s="149">
        <f t="shared" si="25"/>
        <v>-0.10140175424215103</v>
      </c>
      <c r="H48" s="150">
        <f t="shared" si="26"/>
        <v>0.32279473874743569</v>
      </c>
      <c r="I48" s="149">
        <f t="shared" si="16"/>
        <v>3.0200427026654729E-2</v>
      </c>
      <c r="J48" s="151">
        <f t="shared" si="21"/>
        <v>0.10516923785401797</v>
      </c>
      <c r="K48" s="148">
        <v>17238</v>
      </c>
      <c r="L48" s="148">
        <v>262</v>
      </c>
      <c r="M48" s="148">
        <v>18834</v>
      </c>
      <c r="N48" s="148">
        <v>17174</v>
      </c>
      <c r="O48" s="149">
        <f t="shared" si="27"/>
        <v>-8.8138472974408022E-2</v>
      </c>
      <c r="P48" s="150">
        <f t="shared" si="28"/>
        <v>-3.7127276946281595E-3</v>
      </c>
      <c r="Q48" s="149">
        <f t="shared" si="17"/>
        <v>3.7022745253590929E-2</v>
      </c>
      <c r="R48" s="151">
        <f t="shared" si="22"/>
        <v>0.16476705810115896</v>
      </c>
      <c r="S48" s="148">
        <v>3733</v>
      </c>
      <c r="T48" s="148">
        <v>3275</v>
      </c>
      <c r="U48" s="148">
        <v>3191</v>
      </c>
      <c r="V48" s="148">
        <v>37</v>
      </c>
      <c r="W48" s="148">
        <v>238</v>
      </c>
      <c r="X48" s="148">
        <v>1234</v>
      </c>
      <c r="Y48" s="149">
        <f t="shared" si="29"/>
        <v>4.1848739495798322</v>
      </c>
      <c r="Z48" s="150">
        <f t="shared" si="18"/>
        <v>-0.62320610687022904</v>
      </c>
      <c r="AA48" s="148">
        <f t="shared" si="23"/>
        <v>996</v>
      </c>
      <c r="AB48" s="148">
        <f t="shared" si="19"/>
        <v>-2041</v>
      </c>
      <c r="AC48" s="149">
        <f t="shared" si="20"/>
        <v>4.3554990823097557E-2</v>
      </c>
      <c r="AD48" s="151">
        <f t="shared" si="24"/>
        <v>1.1838974595133932E-2</v>
      </c>
      <c r="AE48" s="50"/>
      <c r="AF48" s="50"/>
      <c r="AG48" s="50"/>
    </row>
    <row r="49" spans="2:33" x14ac:dyDescent="0.25">
      <c r="B49" s="147" t="s">
        <v>184</v>
      </c>
      <c r="C49" s="148">
        <v>1952</v>
      </c>
      <c r="D49" s="148">
        <v>748</v>
      </c>
      <c r="E49" s="148">
        <v>3072</v>
      </c>
      <c r="F49" s="148">
        <v>3130</v>
      </c>
      <c r="G49" s="149">
        <f t="shared" si="25"/>
        <v>1.8880208333333259E-2</v>
      </c>
      <c r="H49" s="150">
        <f t="shared" si="26"/>
        <v>0.60348360655737698</v>
      </c>
      <c r="I49" s="149">
        <f t="shared" si="16"/>
        <v>8.623183414835733E-3</v>
      </c>
      <c r="J49" s="151">
        <f t="shared" si="21"/>
        <v>5.2893064755982155E-2</v>
      </c>
      <c r="K49" s="148">
        <v>6734</v>
      </c>
      <c r="L49" s="148">
        <v>942</v>
      </c>
      <c r="M49" s="148">
        <v>7736</v>
      </c>
      <c r="N49" s="148">
        <v>7784</v>
      </c>
      <c r="O49" s="149">
        <f t="shared" si="27"/>
        <v>6.2047569803516112E-3</v>
      </c>
      <c r="P49" s="150">
        <f t="shared" si="28"/>
        <v>0.15592515592515599</v>
      </c>
      <c r="Q49" s="149">
        <f t="shared" si="17"/>
        <v>1.67803102977729E-2</v>
      </c>
      <c r="R49" s="151">
        <f t="shared" si="22"/>
        <v>0.13153981343788021</v>
      </c>
      <c r="S49" s="148">
        <v>752</v>
      </c>
      <c r="T49" s="148">
        <v>732</v>
      </c>
      <c r="U49" s="148">
        <v>813</v>
      </c>
      <c r="V49" s="148">
        <v>254</v>
      </c>
      <c r="W49" s="148">
        <v>70</v>
      </c>
      <c r="X49" s="148">
        <v>780</v>
      </c>
      <c r="Y49" s="149">
        <f t="shared" si="29"/>
        <v>10.142857142857142</v>
      </c>
      <c r="Z49" s="150">
        <f t="shared" si="18"/>
        <v>6.5573770491803351E-2</v>
      </c>
      <c r="AA49" s="148">
        <f t="shared" si="23"/>
        <v>710</v>
      </c>
      <c r="AB49" s="148">
        <f t="shared" si="19"/>
        <v>48</v>
      </c>
      <c r="AC49" s="149">
        <f t="shared" si="20"/>
        <v>2.7530707327403644E-2</v>
      </c>
      <c r="AD49" s="151">
        <f t="shared" si="24"/>
        <v>1.3181019332161687E-2</v>
      </c>
      <c r="AE49" s="50"/>
      <c r="AF49" s="50"/>
      <c r="AG49" s="50"/>
    </row>
    <row r="50" spans="2:33" x14ac:dyDescent="0.25">
      <c r="B50" s="147" t="s">
        <v>193</v>
      </c>
      <c r="C50" s="148">
        <v>9192</v>
      </c>
      <c r="D50" s="148">
        <v>934</v>
      </c>
      <c r="E50" s="148">
        <v>10163</v>
      </c>
      <c r="F50" s="148">
        <v>10496</v>
      </c>
      <c r="G50" s="149">
        <f t="shared" si="25"/>
        <v>3.2765915576109306E-2</v>
      </c>
      <c r="H50" s="150">
        <f t="shared" si="26"/>
        <v>0.14186248912097477</v>
      </c>
      <c r="I50" s="149">
        <f t="shared" si="16"/>
        <v>2.8916592051794202E-2</v>
      </c>
      <c r="J50" s="151">
        <f t="shared" si="21"/>
        <v>0.13705212577039591</v>
      </c>
      <c r="K50" s="148">
        <v>9134</v>
      </c>
      <c r="L50" s="148">
        <v>707</v>
      </c>
      <c r="M50" s="148">
        <v>7655</v>
      </c>
      <c r="N50" s="148">
        <v>10737</v>
      </c>
      <c r="O50" s="149">
        <f t="shared" si="27"/>
        <v>0.40261267145656432</v>
      </c>
      <c r="P50" s="150">
        <f t="shared" si="28"/>
        <v>0.17549813882198384</v>
      </c>
      <c r="Q50" s="149">
        <f t="shared" si="17"/>
        <v>2.3146221951077548E-2</v>
      </c>
      <c r="R50" s="151">
        <f t="shared" si="22"/>
        <v>0.14019899717956755</v>
      </c>
      <c r="S50" s="148">
        <v>413</v>
      </c>
      <c r="T50" s="148">
        <v>324</v>
      </c>
      <c r="U50" s="148">
        <v>349</v>
      </c>
      <c r="V50" s="148">
        <v>108</v>
      </c>
      <c r="W50" s="148">
        <v>301</v>
      </c>
      <c r="X50" s="148">
        <v>322</v>
      </c>
      <c r="Y50" s="149">
        <f t="shared" si="29"/>
        <v>6.9767441860465018E-2</v>
      </c>
      <c r="Z50" s="150">
        <f t="shared" si="18"/>
        <v>-6.1728395061728669E-3</v>
      </c>
      <c r="AA50" s="148">
        <f t="shared" si="23"/>
        <v>21</v>
      </c>
      <c r="AB50" s="148">
        <f t="shared" si="19"/>
        <v>-2</v>
      </c>
      <c r="AC50" s="149">
        <f t="shared" si="20"/>
        <v>1.1365240717210222E-2</v>
      </c>
      <c r="AD50" s="151">
        <f t="shared" si="24"/>
        <v>4.2045335840384416E-3</v>
      </c>
      <c r="AE50" s="50"/>
      <c r="AF50" s="50"/>
      <c r="AG50" s="50"/>
    </row>
    <row r="51" spans="2:33" x14ac:dyDescent="0.25">
      <c r="B51" s="147" t="s">
        <v>197</v>
      </c>
      <c r="C51" s="148">
        <v>4131</v>
      </c>
      <c r="D51" s="148">
        <v>643</v>
      </c>
      <c r="E51" s="148">
        <v>4591</v>
      </c>
      <c r="F51" s="148">
        <v>7109</v>
      </c>
      <c r="G51" s="149">
        <f t="shared" si="25"/>
        <v>0.54846438684382481</v>
      </c>
      <c r="H51" s="150">
        <f t="shared" si="26"/>
        <v>0.72089082546598893</v>
      </c>
      <c r="I51" s="149">
        <f t="shared" si="16"/>
        <v>1.958537089331221E-2</v>
      </c>
      <c r="J51" s="151">
        <f t="shared" si="21"/>
        <v>7.1872693633670673E-2</v>
      </c>
      <c r="K51" s="148">
        <v>37656</v>
      </c>
      <c r="L51" s="148">
        <v>1936</v>
      </c>
      <c r="M51" s="148">
        <v>30088</v>
      </c>
      <c r="N51" s="148">
        <v>44944</v>
      </c>
      <c r="O51" s="149">
        <f t="shared" si="27"/>
        <v>0.49375166179207652</v>
      </c>
      <c r="P51" s="150">
        <f t="shared" si="28"/>
        <v>0.19354153388570206</v>
      </c>
      <c r="Q51" s="149">
        <f t="shared" si="17"/>
        <v>9.6887752572341376E-2</v>
      </c>
      <c r="R51" s="151">
        <f t="shared" si="22"/>
        <v>0.45438828846134405</v>
      </c>
      <c r="S51" s="148">
        <v>68</v>
      </c>
      <c r="T51" s="148">
        <v>137</v>
      </c>
      <c r="U51" s="148">
        <v>115</v>
      </c>
      <c r="V51" s="148">
        <v>12</v>
      </c>
      <c r="W51" s="148">
        <v>7</v>
      </c>
      <c r="X51" s="148">
        <v>76</v>
      </c>
      <c r="Y51" s="149">
        <f t="shared" si="29"/>
        <v>9.8571428571428577</v>
      </c>
      <c r="Z51" s="150">
        <f t="shared" si="18"/>
        <v>-0.44525547445255476</v>
      </c>
      <c r="AA51" s="148">
        <f t="shared" si="23"/>
        <v>69</v>
      </c>
      <c r="AB51" s="148">
        <f t="shared" si="19"/>
        <v>-61</v>
      </c>
      <c r="AC51" s="149">
        <f t="shared" si="20"/>
        <v>2.6824791754906114E-3</v>
      </c>
      <c r="AD51" s="151">
        <f t="shared" si="24"/>
        <v>7.6836752231804347E-4</v>
      </c>
      <c r="AE51" s="50"/>
      <c r="AF51" s="50"/>
      <c r="AG51" s="50"/>
    </row>
    <row r="52" spans="2:33" x14ac:dyDescent="0.25">
      <c r="B52" s="147" t="s">
        <v>217</v>
      </c>
      <c r="C52" s="148">
        <v>7433</v>
      </c>
      <c r="D52" s="148">
        <v>3670</v>
      </c>
      <c r="E52" s="148">
        <v>15714</v>
      </c>
      <c r="F52" s="148">
        <v>18446</v>
      </c>
      <c r="G52" s="149">
        <f t="shared" si="25"/>
        <v>0.17385770650375454</v>
      </c>
      <c r="H52" s="150">
        <f t="shared" si="26"/>
        <v>1.4816359478003496</v>
      </c>
      <c r="I52" s="149">
        <f t="shared" si="16"/>
        <v>5.0818926923341827E-2</v>
      </c>
      <c r="J52" s="151">
        <f t="shared" si="21"/>
        <v>0.29457512895447069</v>
      </c>
      <c r="K52" s="148">
        <v>8215</v>
      </c>
      <c r="L52" s="148">
        <v>607</v>
      </c>
      <c r="M52" s="148">
        <v>6090</v>
      </c>
      <c r="N52" s="148">
        <v>6787</v>
      </c>
      <c r="O52" s="149">
        <f t="shared" si="27"/>
        <v>0.1144499178981937</v>
      </c>
      <c r="P52" s="150">
        <f t="shared" si="28"/>
        <v>-0.17382836275106517</v>
      </c>
      <c r="Q52" s="149">
        <f t="shared" si="17"/>
        <v>1.4631033657629069E-2</v>
      </c>
      <c r="R52" s="151">
        <f t="shared" si="22"/>
        <v>0.10838563375333365</v>
      </c>
      <c r="S52" s="148">
        <v>153</v>
      </c>
      <c r="T52" s="148">
        <v>245</v>
      </c>
      <c r="U52" s="148">
        <v>299</v>
      </c>
      <c r="V52" s="148">
        <v>42</v>
      </c>
      <c r="W52" s="148">
        <v>93</v>
      </c>
      <c r="X52" s="148">
        <v>223</v>
      </c>
      <c r="Y52" s="149">
        <f t="shared" si="29"/>
        <v>1.3978494623655915</v>
      </c>
      <c r="Z52" s="150">
        <f t="shared" si="18"/>
        <v>-8.9795918367346905E-2</v>
      </c>
      <c r="AA52" s="148">
        <f t="shared" si="23"/>
        <v>130</v>
      </c>
      <c r="AB52" s="148">
        <f t="shared" si="19"/>
        <v>-22</v>
      </c>
      <c r="AC52" s="149">
        <f t="shared" si="20"/>
        <v>7.8709586333474517E-3</v>
      </c>
      <c r="AD52" s="151">
        <f t="shared" si="24"/>
        <v>3.5612194381896868E-3</v>
      </c>
      <c r="AE52" s="50"/>
      <c r="AF52" s="50"/>
      <c r="AG52" s="50"/>
    </row>
    <row r="53" spans="2:33" x14ac:dyDescent="0.25">
      <c r="B53" s="147" t="s">
        <v>207</v>
      </c>
      <c r="C53" s="148">
        <v>7381</v>
      </c>
      <c r="D53" s="148">
        <v>9</v>
      </c>
      <c r="E53" s="148">
        <v>6643</v>
      </c>
      <c r="F53" s="148">
        <v>8158</v>
      </c>
      <c r="G53" s="149">
        <f t="shared" si="25"/>
        <v>0.22805961162125543</v>
      </c>
      <c r="H53" s="150">
        <f t="shared" si="26"/>
        <v>0.10527028857878329</v>
      </c>
      <c r="I53" s="149">
        <f t="shared" si="16"/>
        <v>2.2475377092086232E-2</v>
      </c>
      <c r="J53" s="151">
        <f t="shared" si="21"/>
        <v>9.5433063497262646E-2</v>
      </c>
      <c r="K53" s="148">
        <v>8315</v>
      </c>
      <c r="L53" s="148">
        <v>45</v>
      </c>
      <c r="M53" s="148">
        <v>8654</v>
      </c>
      <c r="N53" s="148">
        <v>8218</v>
      </c>
      <c r="O53" s="149">
        <f t="shared" si="27"/>
        <v>-5.0381326554194583E-2</v>
      </c>
      <c r="P53" s="150">
        <f t="shared" si="28"/>
        <v>-1.166566446181605E-2</v>
      </c>
      <c r="Q53" s="149">
        <f t="shared" si="17"/>
        <v>1.7715903138116353E-2</v>
      </c>
      <c r="R53" s="151">
        <f t="shared" si="22"/>
        <v>9.6134949230265318E-2</v>
      </c>
      <c r="S53" s="148">
        <v>2801</v>
      </c>
      <c r="T53" s="148">
        <v>1815</v>
      </c>
      <c r="U53" s="148">
        <v>3152</v>
      </c>
      <c r="V53" s="148">
        <v>21</v>
      </c>
      <c r="W53" s="148">
        <v>44</v>
      </c>
      <c r="X53" s="148">
        <v>3565</v>
      </c>
      <c r="Y53" s="149">
        <f t="shared" si="29"/>
        <v>80.022727272727266</v>
      </c>
      <c r="Z53" s="150">
        <f t="shared" si="18"/>
        <v>0.96418732782369143</v>
      </c>
      <c r="AA53" s="148">
        <f t="shared" si="23"/>
        <v>3521</v>
      </c>
      <c r="AB53" s="148">
        <f t="shared" si="19"/>
        <v>1750</v>
      </c>
      <c r="AC53" s="149">
        <f t="shared" si="20"/>
        <v>0.12582945079768459</v>
      </c>
      <c r="AD53" s="151">
        <f t="shared" si="24"/>
        <v>4.1703710635908477E-2</v>
      </c>
      <c r="AE53" s="50"/>
      <c r="AF53" s="50"/>
      <c r="AG53" s="50"/>
    </row>
    <row r="54" spans="2:33" x14ac:dyDescent="0.25">
      <c r="B54" s="147" t="s">
        <v>219</v>
      </c>
      <c r="C54" s="148">
        <v>16</v>
      </c>
      <c r="D54" s="148">
        <v>3</v>
      </c>
      <c r="E54" s="148">
        <v>52</v>
      </c>
      <c r="F54" s="148">
        <v>71</v>
      </c>
      <c r="G54" s="149">
        <f t="shared" si="25"/>
        <v>0.36538461538461542</v>
      </c>
      <c r="H54" s="150">
        <f t="shared" si="26"/>
        <v>3.4375</v>
      </c>
      <c r="I54" s="149">
        <f t="shared" si="16"/>
        <v>1.9560575797231215E-4</v>
      </c>
      <c r="J54" s="151">
        <f t="shared" si="21"/>
        <v>3.8264618701158719E-3</v>
      </c>
      <c r="K54" s="148">
        <v>26</v>
      </c>
      <c r="L54" s="148">
        <v>0</v>
      </c>
      <c r="M54" s="148">
        <v>49</v>
      </c>
      <c r="N54" s="148">
        <v>38</v>
      </c>
      <c r="O54" s="149">
        <f t="shared" si="27"/>
        <v>-0.22448979591836737</v>
      </c>
      <c r="P54" s="150">
        <f t="shared" si="28"/>
        <v>0.46153846153846145</v>
      </c>
      <c r="Q54" s="149">
        <f t="shared" si="17"/>
        <v>8.1918267126846126E-5</v>
      </c>
      <c r="R54" s="151">
        <f t="shared" si="22"/>
        <v>2.0479655079493398E-3</v>
      </c>
      <c r="S54" s="148">
        <v>2</v>
      </c>
      <c r="T54" s="148">
        <v>2</v>
      </c>
      <c r="U54" s="148">
        <v>2</v>
      </c>
      <c r="V54" s="148">
        <v>0</v>
      </c>
      <c r="W54" s="148">
        <v>12</v>
      </c>
      <c r="X54" s="148">
        <v>0</v>
      </c>
      <c r="Y54" s="149">
        <f t="shared" si="29"/>
        <v>-1</v>
      </c>
      <c r="Z54" s="150">
        <f t="shared" si="18"/>
        <v>-1</v>
      </c>
      <c r="AA54" s="148">
        <f t="shared" si="23"/>
        <v>-12</v>
      </c>
      <c r="AB54" s="148">
        <f t="shared" si="19"/>
        <v>-2</v>
      </c>
      <c r="AC54" s="149">
        <f t="shared" si="20"/>
        <v>0</v>
      </c>
      <c r="AD54" s="151">
        <f t="shared" si="24"/>
        <v>0</v>
      </c>
      <c r="AE54" s="50"/>
      <c r="AF54" s="50"/>
      <c r="AG54" s="50"/>
    </row>
    <row r="55" spans="2:33" x14ac:dyDescent="0.25">
      <c r="B55" s="147" t="s">
        <v>200</v>
      </c>
      <c r="C55" s="148">
        <v>3880</v>
      </c>
      <c r="D55" s="148">
        <v>465</v>
      </c>
      <c r="E55" s="148">
        <v>3249</v>
      </c>
      <c r="F55" s="148">
        <v>4025</v>
      </c>
      <c r="G55" s="149">
        <f t="shared" si="25"/>
        <v>0.23884272083718061</v>
      </c>
      <c r="H55" s="150">
        <f t="shared" si="26"/>
        <v>3.7371134020618646E-2</v>
      </c>
      <c r="I55" s="149">
        <f t="shared" si="16"/>
        <v>1.1088917969557133E-2</v>
      </c>
      <c r="J55" s="151">
        <f t="shared" si="21"/>
        <v>0.13994645526928828</v>
      </c>
      <c r="K55" s="148">
        <v>3916</v>
      </c>
      <c r="L55" s="148">
        <v>422</v>
      </c>
      <c r="M55" s="148">
        <v>2570</v>
      </c>
      <c r="N55" s="148">
        <v>3830</v>
      </c>
      <c r="O55" s="149">
        <f t="shared" si="27"/>
        <v>0.49027237354085607</v>
      </c>
      <c r="P55" s="150">
        <f t="shared" si="28"/>
        <v>-2.196118488253318E-2</v>
      </c>
      <c r="Q55" s="149">
        <f t="shared" si="17"/>
        <v>8.2564990288373861E-3</v>
      </c>
      <c r="R55" s="151">
        <f t="shared" si="22"/>
        <v>0.13316644066617989</v>
      </c>
      <c r="S55" s="148">
        <v>576</v>
      </c>
      <c r="T55" s="148">
        <v>909</v>
      </c>
      <c r="U55" s="148">
        <v>723</v>
      </c>
      <c r="V55" s="148">
        <v>97</v>
      </c>
      <c r="W55" s="148">
        <v>133</v>
      </c>
      <c r="X55" s="148">
        <v>374</v>
      </c>
      <c r="Y55" s="149">
        <f t="shared" si="29"/>
        <v>1.8120300751879701</v>
      </c>
      <c r="Z55" s="150">
        <f t="shared" si="18"/>
        <v>-0.58855885588558854</v>
      </c>
      <c r="AA55" s="148">
        <f t="shared" si="23"/>
        <v>241</v>
      </c>
      <c r="AB55" s="148">
        <f t="shared" si="19"/>
        <v>-535</v>
      </c>
      <c r="AC55" s="149">
        <f t="shared" si="20"/>
        <v>1.3200621205703799E-2</v>
      </c>
      <c r="AD55" s="151">
        <f t="shared" si="24"/>
        <v>1.3003720315705295E-2</v>
      </c>
      <c r="AE55" s="50"/>
      <c r="AF55" s="50"/>
      <c r="AG55" s="50"/>
    </row>
    <row r="56" spans="2:33" x14ac:dyDescent="0.25">
      <c r="B56" s="147" t="s">
        <v>213</v>
      </c>
      <c r="C56" s="148">
        <v>15086</v>
      </c>
      <c r="D56" s="148">
        <v>1886</v>
      </c>
      <c r="E56" s="148">
        <v>6617</v>
      </c>
      <c r="F56" s="148">
        <v>7754</v>
      </c>
      <c r="G56" s="149">
        <f t="shared" si="25"/>
        <v>0.1718301345020401</v>
      </c>
      <c r="H56" s="150">
        <f t="shared" si="26"/>
        <v>-0.48601352247116536</v>
      </c>
      <c r="I56" s="149">
        <f t="shared" si="16"/>
        <v>2.1362352779117019E-2</v>
      </c>
      <c r="J56" s="151">
        <f t="shared" si="21"/>
        <v>6.6091047791140695E-2</v>
      </c>
      <c r="K56" s="148">
        <v>11411</v>
      </c>
      <c r="L56" s="148">
        <v>42</v>
      </c>
      <c r="M56" s="148">
        <v>5492</v>
      </c>
      <c r="N56" s="148">
        <v>7465</v>
      </c>
      <c r="O56" s="149">
        <f t="shared" si="27"/>
        <v>0.35924981791697008</v>
      </c>
      <c r="P56" s="150">
        <f t="shared" si="28"/>
        <v>-0.34580667776706686</v>
      </c>
      <c r="Q56" s="149">
        <f t="shared" si="17"/>
        <v>1.6092628002681745E-2</v>
      </c>
      <c r="R56" s="151">
        <f t="shared" si="22"/>
        <v>6.3627762672280791E-2</v>
      </c>
      <c r="S56" s="148">
        <v>2812</v>
      </c>
      <c r="T56" s="148">
        <v>1869</v>
      </c>
      <c r="U56" s="148">
        <v>1494</v>
      </c>
      <c r="V56" s="148">
        <v>12</v>
      </c>
      <c r="W56" s="148">
        <v>45</v>
      </c>
      <c r="X56" s="148">
        <v>177</v>
      </c>
      <c r="Y56" s="149">
        <f t="shared" si="29"/>
        <v>2.9333333333333331</v>
      </c>
      <c r="Z56" s="150">
        <f t="shared" si="18"/>
        <v>-0.9052969502407705</v>
      </c>
      <c r="AA56" s="148">
        <f t="shared" si="23"/>
        <v>132</v>
      </c>
      <c r="AB56" s="148">
        <f t="shared" si="19"/>
        <v>-1692</v>
      </c>
      <c r="AC56" s="149">
        <f t="shared" si="20"/>
        <v>6.2473528166031344E-3</v>
      </c>
      <c r="AD56" s="151">
        <f t="shared" si="24"/>
        <v>1.5086555918276893E-3</v>
      </c>
      <c r="AE56" s="50"/>
      <c r="AF56" s="50"/>
      <c r="AG56" s="50"/>
    </row>
    <row r="57" spans="2:33" x14ac:dyDescent="0.25">
      <c r="B57" s="147" t="s">
        <v>369</v>
      </c>
      <c r="C57" s="148">
        <v>499</v>
      </c>
      <c r="D57" s="148">
        <v>84</v>
      </c>
      <c r="E57" s="148">
        <v>370</v>
      </c>
      <c r="F57" s="148">
        <v>422</v>
      </c>
      <c r="G57" s="149">
        <f t="shared" si="25"/>
        <v>0.14054054054054044</v>
      </c>
      <c r="H57" s="150">
        <f t="shared" si="26"/>
        <v>-0.15430861723446898</v>
      </c>
      <c r="I57" s="149">
        <f t="shared" si="16"/>
        <v>1.1626145051312074E-3</v>
      </c>
      <c r="J57" s="151">
        <f t="shared" si="21"/>
        <v>4.2673677823844673E-2</v>
      </c>
      <c r="K57" s="148">
        <v>673</v>
      </c>
      <c r="L57" s="148">
        <v>119</v>
      </c>
      <c r="M57" s="148">
        <v>658</v>
      </c>
      <c r="N57" s="148">
        <v>933</v>
      </c>
      <c r="O57" s="149">
        <f t="shared" si="27"/>
        <v>0.41793313069908811</v>
      </c>
      <c r="P57" s="150">
        <f t="shared" si="28"/>
        <v>0.38632986627043087</v>
      </c>
      <c r="Q57" s="149">
        <f t="shared" si="17"/>
        <v>2.0113090323512482E-3</v>
      </c>
      <c r="R57" s="151">
        <f t="shared" si="22"/>
        <v>9.4347254525230059E-2</v>
      </c>
      <c r="S57" s="148">
        <v>76</v>
      </c>
      <c r="T57" s="148">
        <v>108</v>
      </c>
      <c r="U57" s="148">
        <v>136</v>
      </c>
      <c r="V57" s="148">
        <v>12</v>
      </c>
      <c r="W57" s="148">
        <v>23</v>
      </c>
      <c r="X57" s="148">
        <v>82</v>
      </c>
      <c r="Y57" s="149">
        <f t="shared" si="29"/>
        <v>2.5652173913043477</v>
      </c>
      <c r="Z57" s="150">
        <f t="shared" si="18"/>
        <v>-0.2407407407407407</v>
      </c>
      <c r="AA57" s="148">
        <f t="shared" si="23"/>
        <v>59</v>
      </c>
      <c r="AB57" s="148">
        <f t="shared" si="19"/>
        <v>-26</v>
      </c>
      <c r="AC57" s="149">
        <f t="shared" si="20"/>
        <v>2.8942538472398701E-3</v>
      </c>
      <c r="AD57" s="151">
        <f t="shared" si="24"/>
        <v>8.2920416624532312E-3</v>
      </c>
      <c r="AE57" s="50"/>
      <c r="AF57" s="50"/>
      <c r="AG57" s="50"/>
    </row>
    <row r="58" spans="2:33" x14ac:dyDescent="0.25">
      <c r="B58" s="147" t="s">
        <v>209</v>
      </c>
      <c r="C58" s="148">
        <v>3840</v>
      </c>
      <c r="D58" s="148">
        <v>13</v>
      </c>
      <c r="E58" s="148">
        <v>2164</v>
      </c>
      <c r="F58" s="148">
        <v>2076</v>
      </c>
      <c r="G58" s="149">
        <f t="shared" si="25"/>
        <v>-4.06654343807763E-2</v>
      </c>
      <c r="H58" s="150">
        <f t="shared" si="26"/>
        <v>-0.45937499999999998</v>
      </c>
      <c r="I58" s="149">
        <f t="shared" si="16"/>
        <v>5.7194021626833808E-3</v>
      </c>
      <c r="J58" s="151">
        <f t="shared" si="21"/>
        <v>3.1029071070921455E-2</v>
      </c>
      <c r="K58" s="148">
        <v>2725</v>
      </c>
      <c r="L58" s="148">
        <v>51</v>
      </c>
      <c r="M58" s="148">
        <v>2864</v>
      </c>
      <c r="N58" s="148">
        <v>3022</v>
      </c>
      <c r="O58" s="149">
        <f t="shared" si="27"/>
        <v>5.5167597765363174E-2</v>
      </c>
      <c r="P58" s="150">
        <f t="shared" si="28"/>
        <v>0.10899082568807339</v>
      </c>
      <c r="Q58" s="149">
        <f t="shared" si="17"/>
        <v>6.5146579804560263E-3</v>
      </c>
      <c r="R58" s="151">
        <f t="shared" si="22"/>
        <v>4.5168522531948287E-2</v>
      </c>
      <c r="S58" s="148">
        <v>1020</v>
      </c>
      <c r="T58" s="148">
        <v>176</v>
      </c>
      <c r="U58" s="148">
        <v>459</v>
      </c>
      <c r="V58" s="148">
        <v>3</v>
      </c>
      <c r="W58" s="148">
        <v>15</v>
      </c>
      <c r="X58" s="148">
        <v>73</v>
      </c>
      <c r="Y58" s="149">
        <f t="shared" si="29"/>
        <v>3.8666666666666663</v>
      </c>
      <c r="Z58" s="150">
        <f t="shared" si="18"/>
        <v>-0.58522727272727271</v>
      </c>
      <c r="AA58" s="148">
        <f t="shared" si="23"/>
        <v>58</v>
      </c>
      <c r="AB58" s="148">
        <f t="shared" si="19"/>
        <v>-103</v>
      </c>
      <c r="AC58" s="149">
        <f t="shared" si="20"/>
        <v>2.5765918396159818E-3</v>
      </c>
      <c r="AD58" s="151">
        <f t="shared" si="24"/>
        <v>1.0910993199312459E-3</v>
      </c>
      <c r="AE58" s="50"/>
      <c r="AF58" s="50"/>
      <c r="AG58" s="50"/>
    </row>
    <row r="59" spans="2:33" x14ac:dyDescent="0.25">
      <c r="B59" s="147" t="s">
        <v>232</v>
      </c>
      <c r="C59" s="148">
        <v>168</v>
      </c>
      <c r="D59" s="148">
        <v>48</v>
      </c>
      <c r="E59" s="148">
        <v>637</v>
      </c>
      <c r="F59" s="148">
        <v>808</v>
      </c>
      <c r="G59" s="149">
        <f t="shared" si="25"/>
        <v>0.2684458398744114</v>
      </c>
      <c r="H59" s="150">
        <f t="shared" si="26"/>
        <v>3.8095238095238093</v>
      </c>
      <c r="I59" s="149">
        <f t="shared" si="16"/>
        <v>2.2260486259384257E-3</v>
      </c>
      <c r="J59" s="151">
        <f t="shared" si="21"/>
        <v>8.8596491228070173E-2</v>
      </c>
      <c r="K59" s="148">
        <v>468</v>
      </c>
      <c r="L59" s="148">
        <v>53</v>
      </c>
      <c r="M59" s="148">
        <v>514</v>
      </c>
      <c r="N59" s="148">
        <v>851</v>
      </c>
      <c r="O59" s="149">
        <f t="shared" si="27"/>
        <v>0.65564202334630339</v>
      </c>
      <c r="P59" s="150">
        <f t="shared" si="28"/>
        <v>0.81837606837606836</v>
      </c>
      <c r="Q59" s="149">
        <f t="shared" si="17"/>
        <v>1.8345380348670014E-3</v>
      </c>
      <c r="R59" s="151">
        <f t="shared" si="22"/>
        <v>9.3311403508771928E-2</v>
      </c>
      <c r="S59" s="148">
        <v>20</v>
      </c>
      <c r="T59" s="148">
        <v>20</v>
      </c>
      <c r="U59" s="148">
        <v>45</v>
      </c>
      <c r="V59" s="148">
        <v>8</v>
      </c>
      <c r="W59" s="148">
        <v>10</v>
      </c>
      <c r="X59" s="148">
        <v>37</v>
      </c>
      <c r="Y59" s="149">
        <f t="shared" si="29"/>
        <v>2.7</v>
      </c>
      <c r="Z59" s="150">
        <f t="shared" si="18"/>
        <v>0.85000000000000009</v>
      </c>
      <c r="AA59" s="148">
        <f t="shared" si="23"/>
        <v>27</v>
      </c>
      <c r="AB59" s="148">
        <f t="shared" si="19"/>
        <v>17</v>
      </c>
      <c r="AC59" s="149">
        <f t="shared" si="20"/>
        <v>1.3059438091204292E-3</v>
      </c>
      <c r="AD59" s="151">
        <f t="shared" si="24"/>
        <v>4.0570175438596487E-3</v>
      </c>
      <c r="AE59" s="50"/>
      <c r="AF59" s="50"/>
      <c r="AG59" s="50"/>
    </row>
    <row r="60" spans="2:33" x14ac:dyDescent="0.25">
      <c r="B60" s="147" t="s">
        <v>223</v>
      </c>
      <c r="C60" s="148">
        <v>958</v>
      </c>
      <c r="D60" s="148">
        <v>160</v>
      </c>
      <c r="E60" s="148">
        <v>668</v>
      </c>
      <c r="F60" s="148">
        <v>605</v>
      </c>
      <c r="G60" s="149">
        <f t="shared" si="25"/>
        <v>-9.4311377245508976E-2</v>
      </c>
      <c r="H60" s="150">
        <f t="shared" si="26"/>
        <v>-0.36847599164926936</v>
      </c>
      <c r="I60" s="149">
        <f t="shared" si="16"/>
        <v>1.6667814587781528E-3</v>
      </c>
      <c r="J60" s="151">
        <f t="shared" si="21"/>
        <v>5.778414517669532E-2</v>
      </c>
      <c r="K60" s="148">
        <v>483</v>
      </c>
      <c r="L60" s="148">
        <v>58</v>
      </c>
      <c r="M60" s="148">
        <v>535</v>
      </c>
      <c r="N60" s="148">
        <v>727</v>
      </c>
      <c r="O60" s="149">
        <f t="shared" si="27"/>
        <v>0.35887850467289728</v>
      </c>
      <c r="P60" s="150">
        <f t="shared" si="28"/>
        <v>0.50517598343685299</v>
      </c>
      <c r="Q60" s="149">
        <f t="shared" si="17"/>
        <v>1.567225794768872E-3</v>
      </c>
      <c r="R60" s="151">
        <f t="shared" si="22"/>
        <v>6.9436485195797523E-2</v>
      </c>
      <c r="S60" s="148">
        <v>5</v>
      </c>
      <c r="T60" s="148">
        <v>125</v>
      </c>
      <c r="U60" s="148">
        <v>26</v>
      </c>
      <c r="V60" s="148">
        <v>6</v>
      </c>
      <c r="W60" s="148">
        <v>33</v>
      </c>
      <c r="X60" s="148">
        <v>30</v>
      </c>
      <c r="Y60" s="149">
        <f t="shared" si="29"/>
        <v>-9.0909090909090939E-2</v>
      </c>
      <c r="Z60" s="150">
        <f t="shared" si="18"/>
        <v>-0.76</v>
      </c>
      <c r="AA60" s="148">
        <f t="shared" si="23"/>
        <v>-3</v>
      </c>
      <c r="AB60" s="148">
        <f t="shared" si="19"/>
        <v>-95</v>
      </c>
      <c r="AC60" s="149">
        <f t="shared" si="20"/>
        <v>1.0588733587462938E-3</v>
      </c>
      <c r="AD60" s="151">
        <f t="shared" si="24"/>
        <v>2.8653295128939827E-3</v>
      </c>
      <c r="AE60" s="50"/>
      <c r="AF60" s="50"/>
      <c r="AG60" s="50"/>
    </row>
    <row r="61" spans="2:33" x14ac:dyDescent="0.25">
      <c r="B61" s="147" t="s">
        <v>211</v>
      </c>
      <c r="C61" s="148">
        <v>1263</v>
      </c>
      <c r="D61" s="148">
        <v>10</v>
      </c>
      <c r="E61" s="148">
        <v>251</v>
      </c>
      <c r="F61" s="148">
        <v>1090</v>
      </c>
      <c r="G61" s="149">
        <f t="shared" si="25"/>
        <v>3.3426294820717128</v>
      </c>
      <c r="H61" s="150">
        <f t="shared" si="26"/>
        <v>-0.13697545526524146</v>
      </c>
      <c r="I61" s="149">
        <f t="shared" si="16"/>
        <v>3.0029616364763414E-3</v>
      </c>
      <c r="J61" s="151">
        <f t="shared" si="21"/>
        <v>1.2355054804302733E-2</v>
      </c>
      <c r="K61" s="148">
        <v>4823</v>
      </c>
      <c r="L61" s="148">
        <v>13</v>
      </c>
      <c r="M61" s="148">
        <v>2705</v>
      </c>
      <c r="N61" s="148">
        <v>3940</v>
      </c>
      <c r="O61" s="149">
        <f t="shared" si="27"/>
        <v>0.45656192236598891</v>
      </c>
      <c r="P61" s="150">
        <f t="shared" si="28"/>
        <v>-0.18308106987352268</v>
      </c>
      <c r="Q61" s="149">
        <f t="shared" si="17"/>
        <v>8.493630854730887E-3</v>
      </c>
      <c r="R61" s="151">
        <f t="shared" si="22"/>
        <v>4.4659555898121803E-2</v>
      </c>
      <c r="S61" s="148">
        <v>1254</v>
      </c>
      <c r="T61" s="148">
        <v>265</v>
      </c>
      <c r="U61" s="148">
        <v>365</v>
      </c>
      <c r="V61" s="148">
        <v>3</v>
      </c>
      <c r="W61" s="148">
        <v>19</v>
      </c>
      <c r="X61" s="148">
        <v>69</v>
      </c>
      <c r="Y61" s="149">
        <f t="shared" si="29"/>
        <v>2.6315789473684212</v>
      </c>
      <c r="Z61" s="150">
        <f t="shared" si="18"/>
        <v>-0.73962264150943402</v>
      </c>
      <c r="AA61" s="148">
        <f t="shared" si="23"/>
        <v>50</v>
      </c>
      <c r="AB61" s="148">
        <f t="shared" si="19"/>
        <v>-196</v>
      </c>
      <c r="AC61" s="149">
        <f t="shared" si="20"/>
        <v>2.435408725116476E-3</v>
      </c>
      <c r="AD61" s="151">
        <f t="shared" si="24"/>
        <v>7.8210897385035648E-4</v>
      </c>
      <c r="AE61" s="50"/>
      <c r="AF61" s="50"/>
      <c r="AG61" s="50"/>
    </row>
    <row r="62" spans="2:33" x14ac:dyDescent="0.25">
      <c r="B62" s="147" t="s">
        <v>203</v>
      </c>
      <c r="C62" s="148">
        <v>2800</v>
      </c>
      <c r="D62" s="148">
        <v>497</v>
      </c>
      <c r="E62" s="148">
        <v>1975</v>
      </c>
      <c r="F62" s="148">
        <v>2711</v>
      </c>
      <c r="G62" s="149">
        <f t="shared" si="25"/>
        <v>0.37265822784810121</v>
      </c>
      <c r="H62" s="150">
        <f t="shared" si="26"/>
        <v>-3.1785714285714306E-2</v>
      </c>
      <c r="I62" s="149">
        <f t="shared" si="16"/>
        <v>7.4688339417315246E-3</v>
      </c>
      <c r="J62" s="151">
        <f t="shared" si="21"/>
        <v>0.13176184690157958</v>
      </c>
      <c r="K62" s="148">
        <v>1791</v>
      </c>
      <c r="L62" s="148">
        <v>132</v>
      </c>
      <c r="M62" s="148">
        <v>1206</v>
      </c>
      <c r="N62" s="148">
        <v>1981</v>
      </c>
      <c r="O62" s="149">
        <f t="shared" si="27"/>
        <v>0.642620232172471</v>
      </c>
      <c r="P62" s="150">
        <f t="shared" si="28"/>
        <v>0.10608598548297032</v>
      </c>
      <c r="Q62" s="149">
        <f t="shared" si="17"/>
        <v>4.2705286099547941E-3</v>
      </c>
      <c r="R62" s="151">
        <f t="shared" si="22"/>
        <v>9.6281895504252729E-2</v>
      </c>
      <c r="S62" s="148">
        <v>261</v>
      </c>
      <c r="T62" s="148">
        <v>439</v>
      </c>
      <c r="U62" s="148">
        <v>357</v>
      </c>
      <c r="V62" s="148">
        <v>36</v>
      </c>
      <c r="W62" s="148">
        <v>89</v>
      </c>
      <c r="X62" s="148">
        <v>211</v>
      </c>
      <c r="Y62" s="149">
        <f t="shared" si="29"/>
        <v>1.3707865168539324</v>
      </c>
      <c r="Z62" s="150">
        <f t="shared" si="18"/>
        <v>-0.51936218678815482</v>
      </c>
      <c r="AA62" s="148">
        <f t="shared" si="23"/>
        <v>122</v>
      </c>
      <c r="AB62" s="148">
        <f t="shared" si="19"/>
        <v>-228</v>
      </c>
      <c r="AC62" s="149">
        <f t="shared" si="20"/>
        <v>7.4474092898489342E-3</v>
      </c>
      <c r="AD62" s="151">
        <f t="shared" si="24"/>
        <v>1.0255164034021871E-2</v>
      </c>
      <c r="AE62" s="50"/>
      <c r="AF62" s="50"/>
      <c r="AG62" s="50"/>
    </row>
    <row r="63" spans="2:33" x14ac:dyDescent="0.25">
      <c r="B63" s="147" t="s">
        <v>229</v>
      </c>
      <c r="C63" s="148">
        <v>1330</v>
      </c>
      <c r="D63" s="148">
        <v>661</v>
      </c>
      <c r="E63" s="148">
        <v>2295</v>
      </c>
      <c r="F63" s="148">
        <v>1899</v>
      </c>
      <c r="G63" s="149">
        <f t="shared" si="25"/>
        <v>-0.17254901960784319</v>
      </c>
      <c r="H63" s="150">
        <f t="shared" si="26"/>
        <v>0.42781954887218054</v>
      </c>
      <c r="I63" s="149">
        <f t="shared" si="16"/>
        <v>5.2317652730904333E-3</v>
      </c>
      <c r="J63" s="151">
        <f t="shared" si="21"/>
        <v>0.18679913436946685</v>
      </c>
      <c r="K63" s="148">
        <v>707</v>
      </c>
      <c r="L63" s="148">
        <v>93</v>
      </c>
      <c r="M63" s="148">
        <v>822</v>
      </c>
      <c r="N63" s="148">
        <v>878</v>
      </c>
      <c r="O63" s="149">
        <f t="shared" si="27"/>
        <v>6.8126520681265124E-2</v>
      </c>
      <c r="P63" s="150">
        <f t="shared" si="28"/>
        <v>0.24186704384724189</v>
      </c>
      <c r="Q63" s="149">
        <f t="shared" si="17"/>
        <v>1.8927431194044973E-3</v>
      </c>
      <c r="R63" s="151">
        <f t="shared" si="22"/>
        <v>8.6366319102891997E-2</v>
      </c>
      <c r="S63" s="148">
        <v>39</v>
      </c>
      <c r="T63" s="148">
        <v>53</v>
      </c>
      <c r="U63" s="148">
        <v>45</v>
      </c>
      <c r="V63" s="148">
        <v>34</v>
      </c>
      <c r="W63" s="148">
        <v>21</v>
      </c>
      <c r="X63" s="148">
        <v>71</v>
      </c>
      <c r="Y63" s="149">
        <f t="shared" si="29"/>
        <v>2.3809523809523809</v>
      </c>
      <c r="Z63" s="150">
        <f t="shared" si="18"/>
        <v>0.33962264150943389</v>
      </c>
      <c r="AA63" s="148">
        <f t="shared" si="23"/>
        <v>50</v>
      </c>
      <c r="AB63" s="148">
        <f t="shared" si="19"/>
        <v>18</v>
      </c>
      <c r="AC63" s="149">
        <f t="shared" si="20"/>
        <v>2.5060002823662289E-3</v>
      </c>
      <c r="AD63" s="151">
        <f t="shared" si="24"/>
        <v>6.984064528821562E-3</v>
      </c>
      <c r="AE63" s="50"/>
      <c r="AF63" s="50"/>
      <c r="AG63" s="50"/>
    </row>
    <row r="64" spans="2:33" x14ac:dyDescent="0.25">
      <c r="B64" s="147" t="s">
        <v>215</v>
      </c>
      <c r="C64" s="148">
        <v>225</v>
      </c>
      <c r="D64" s="148">
        <v>59</v>
      </c>
      <c r="E64" s="148">
        <v>403</v>
      </c>
      <c r="F64" s="148">
        <v>817</v>
      </c>
      <c r="G64" s="149">
        <f t="shared" si="25"/>
        <v>1.0272952853598016</v>
      </c>
      <c r="H64" s="150">
        <f t="shared" si="26"/>
        <v>2.6311111111111112</v>
      </c>
      <c r="I64" s="149">
        <f t="shared" si="16"/>
        <v>2.2508437220194227E-3</v>
      </c>
      <c r="J64" s="151">
        <f t="shared" si="21"/>
        <v>0.15550057099352874</v>
      </c>
      <c r="K64" s="148">
        <v>362</v>
      </c>
      <c r="L64" s="148">
        <v>94</v>
      </c>
      <c r="M64" s="148">
        <v>710</v>
      </c>
      <c r="N64" s="148">
        <v>618</v>
      </c>
      <c r="O64" s="149">
        <f t="shared" si="27"/>
        <v>-0.12957746478873244</v>
      </c>
      <c r="P64" s="150">
        <f t="shared" si="28"/>
        <v>0.70718232044198892</v>
      </c>
      <c r="Q64" s="149">
        <f t="shared" si="17"/>
        <v>1.3322497127471291E-3</v>
      </c>
      <c r="R64" s="151">
        <f t="shared" si="22"/>
        <v>0.11762466692044157</v>
      </c>
      <c r="S64" s="148">
        <v>14</v>
      </c>
      <c r="T64" s="148">
        <v>32</v>
      </c>
      <c r="U64" s="148">
        <v>74</v>
      </c>
      <c r="V64" s="148">
        <v>18</v>
      </c>
      <c r="W64" s="148">
        <v>37</v>
      </c>
      <c r="X64" s="148">
        <v>53</v>
      </c>
      <c r="Y64" s="149">
        <f t="shared" si="29"/>
        <v>0.43243243243243246</v>
      </c>
      <c r="Z64" s="150">
        <f t="shared" si="18"/>
        <v>0.65625</v>
      </c>
      <c r="AA64" s="148">
        <f t="shared" si="23"/>
        <v>16</v>
      </c>
      <c r="AB64" s="148">
        <f t="shared" si="19"/>
        <v>21</v>
      </c>
      <c r="AC64" s="149">
        <f t="shared" si="20"/>
        <v>1.8706762671184527E-3</v>
      </c>
      <c r="AD64" s="151">
        <f t="shared" si="24"/>
        <v>1.0087552341073468E-2</v>
      </c>
      <c r="AE64" s="50"/>
      <c r="AF64" s="50"/>
      <c r="AG64" s="50"/>
    </row>
    <row r="65" spans="2:33" x14ac:dyDescent="0.25">
      <c r="B65" s="147" t="s">
        <v>225</v>
      </c>
      <c r="C65" s="148">
        <v>470</v>
      </c>
      <c r="D65" s="148">
        <v>56</v>
      </c>
      <c r="E65" s="148">
        <v>837</v>
      </c>
      <c r="F65" s="148">
        <v>2530</v>
      </c>
      <c r="G65" s="149">
        <f t="shared" si="25"/>
        <v>2.0227001194743131</v>
      </c>
      <c r="H65" s="150">
        <f t="shared" si="26"/>
        <v>4.3829787234042552</v>
      </c>
      <c r="I65" s="149">
        <f t="shared" si="16"/>
        <v>6.9701770094359114E-3</v>
      </c>
      <c r="J65" s="151">
        <f t="shared" si="21"/>
        <v>0.29556074766355139</v>
      </c>
      <c r="K65" s="148">
        <v>423</v>
      </c>
      <c r="L65" s="148">
        <v>37</v>
      </c>
      <c r="M65" s="148">
        <v>223</v>
      </c>
      <c r="N65" s="148">
        <v>1020</v>
      </c>
      <c r="O65" s="149">
        <f t="shared" si="27"/>
        <v>3.5739910313901344</v>
      </c>
      <c r="P65" s="150">
        <f t="shared" si="28"/>
        <v>1.4113475177304964</v>
      </c>
      <c r="Q65" s="149">
        <f t="shared" si="17"/>
        <v>2.1988587491942905E-3</v>
      </c>
      <c r="R65" s="151">
        <f t="shared" si="22"/>
        <v>0.1191588785046729</v>
      </c>
      <c r="S65" s="148">
        <v>24</v>
      </c>
      <c r="T65" s="148">
        <v>24</v>
      </c>
      <c r="U65" s="148">
        <v>21</v>
      </c>
      <c r="V65" s="148">
        <v>13</v>
      </c>
      <c r="W65" s="148">
        <v>11</v>
      </c>
      <c r="X65" s="148">
        <v>40</v>
      </c>
      <c r="Y65" s="149">
        <f t="shared" si="29"/>
        <v>2.6363636363636362</v>
      </c>
      <c r="Z65" s="150">
        <f t="shared" si="18"/>
        <v>0.66666666666666674</v>
      </c>
      <c r="AA65" s="148">
        <f t="shared" si="23"/>
        <v>29</v>
      </c>
      <c r="AB65" s="148">
        <f t="shared" si="19"/>
        <v>16</v>
      </c>
      <c r="AC65" s="149">
        <f t="shared" si="20"/>
        <v>1.4118311449950586E-3</v>
      </c>
      <c r="AD65" s="151">
        <f t="shared" si="24"/>
        <v>4.6728971962616819E-3</v>
      </c>
      <c r="AE65" s="50"/>
      <c r="AF65" s="50"/>
      <c r="AG65" s="50"/>
    </row>
    <row r="66" spans="2:33" x14ac:dyDescent="0.25">
      <c r="B66" s="147" t="s">
        <v>221</v>
      </c>
      <c r="C66" s="148">
        <v>339</v>
      </c>
      <c r="D66" s="148">
        <v>326</v>
      </c>
      <c r="E66" s="148">
        <v>388</v>
      </c>
      <c r="F66" s="148">
        <v>520</v>
      </c>
      <c r="G66" s="149">
        <f t="shared" si="25"/>
        <v>0.34020618556701021</v>
      </c>
      <c r="H66" s="150">
        <f t="shared" si="26"/>
        <v>0.53392330383480835</v>
      </c>
      <c r="I66" s="149">
        <f t="shared" si="16"/>
        <v>1.4326055513465114E-3</v>
      </c>
      <c r="J66" s="151">
        <f t="shared" si="21"/>
        <v>0.12235294117647059</v>
      </c>
      <c r="K66" s="148">
        <v>415</v>
      </c>
      <c r="L66" s="148">
        <v>348</v>
      </c>
      <c r="M66" s="148">
        <v>663</v>
      </c>
      <c r="N66" s="148">
        <v>788</v>
      </c>
      <c r="O66" s="149">
        <f t="shared" si="27"/>
        <v>0.18853695324283559</v>
      </c>
      <c r="P66" s="150">
        <f t="shared" si="28"/>
        <v>0.89879518072289155</v>
      </c>
      <c r="Q66" s="149">
        <f t="shared" si="17"/>
        <v>1.6987261709461776E-3</v>
      </c>
      <c r="R66" s="151">
        <f t="shared" si="22"/>
        <v>0.18541176470588236</v>
      </c>
      <c r="S66" s="148">
        <v>10</v>
      </c>
      <c r="T66" s="148">
        <v>10</v>
      </c>
      <c r="U66" s="148">
        <v>6</v>
      </c>
      <c r="V66" s="148">
        <v>0</v>
      </c>
      <c r="W66" s="148">
        <v>6</v>
      </c>
      <c r="X66" s="148">
        <v>6</v>
      </c>
      <c r="Y66" s="149">
        <f t="shared" si="29"/>
        <v>0</v>
      </c>
      <c r="Z66" s="150">
        <f t="shared" si="18"/>
        <v>-0.4</v>
      </c>
      <c r="AA66" s="148">
        <f t="shared" si="23"/>
        <v>0</v>
      </c>
      <c r="AB66" s="148">
        <f t="shared" si="19"/>
        <v>-4</v>
      </c>
      <c r="AC66" s="149">
        <f t="shared" si="20"/>
        <v>2.1177467174925878E-4</v>
      </c>
      <c r="AD66" s="151">
        <f t="shared" si="24"/>
        <v>1.411764705882353E-3</v>
      </c>
      <c r="AE66" s="50"/>
      <c r="AF66" s="50"/>
      <c r="AG66" s="50"/>
    </row>
    <row r="67" spans="2:33" x14ac:dyDescent="0.25">
      <c r="B67" s="147" t="s">
        <v>227</v>
      </c>
      <c r="C67" s="148">
        <v>323</v>
      </c>
      <c r="D67" s="148">
        <v>66</v>
      </c>
      <c r="E67" s="148">
        <v>155</v>
      </c>
      <c r="F67" s="148">
        <v>236</v>
      </c>
      <c r="G67" s="149">
        <f t="shared" si="25"/>
        <v>0.52258064516129021</v>
      </c>
      <c r="H67" s="150">
        <f t="shared" si="26"/>
        <v>-0.26934984520123839</v>
      </c>
      <c r="I67" s="149">
        <f t="shared" si="16"/>
        <v>6.5018251945726292E-4</v>
      </c>
      <c r="J67" s="151">
        <f t="shared" si="21"/>
        <v>6.4763995609220637E-2</v>
      </c>
      <c r="K67" s="148">
        <v>323</v>
      </c>
      <c r="L67" s="148">
        <v>88</v>
      </c>
      <c r="M67" s="148">
        <v>286</v>
      </c>
      <c r="N67" s="148">
        <v>241</v>
      </c>
      <c r="O67" s="149">
        <f t="shared" si="27"/>
        <v>-0.15734265734265729</v>
      </c>
      <c r="P67" s="150">
        <f t="shared" si="28"/>
        <v>-0.25386996904024772</v>
      </c>
      <c r="Q67" s="149">
        <f t="shared" si="17"/>
        <v>5.1953427309394513E-4</v>
      </c>
      <c r="R67" s="151">
        <f t="shared" si="22"/>
        <v>6.6136114160263451E-2</v>
      </c>
      <c r="S67" s="148">
        <v>21</v>
      </c>
      <c r="T67" s="148">
        <v>90</v>
      </c>
      <c r="U67" s="148">
        <v>66</v>
      </c>
      <c r="V67" s="148">
        <v>21</v>
      </c>
      <c r="W67" s="148">
        <v>12</v>
      </c>
      <c r="X67" s="148">
        <v>46</v>
      </c>
      <c r="Y67" s="149">
        <f t="shared" si="29"/>
        <v>2.8333333333333335</v>
      </c>
      <c r="Z67" s="150">
        <f t="shared" si="18"/>
        <v>-0.48888888888888893</v>
      </c>
      <c r="AA67" s="148">
        <f t="shared" si="23"/>
        <v>34</v>
      </c>
      <c r="AB67" s="148">
        <f t="shared" si="19"/>
        <v>-44</v>
      </c>
      <c r="AC67" s="149">
        <f t="shared" si="20"/>
        <v>1.6236058167443173E-3</v>
      </c>
      <c r="AD67" s="151">
        <f t="shared" si="24"/>
        <v>1.2623490669593854E-2</v>
      </c>
      <c r="AE67" s="50"/>
      <c r="AF67" s="50"/>
      <c r="AG67" s="50"/>
    </row>
    <row r="68" spans="2:33" x14ac:dyDescent="0.25">
      <c r="B68" s="147" t="s">
        <v>205</v>
      </c>
      <c r="C68" s="148">
        <v>85</v>
      </c>
      <c r="D68" s="148">
        <v>6</v>
      </c>
      <c r="E68" s="148">
        <v>99</v>
      </c>
      <c r="F68" s="148">
        <v>164</v>
      </c>
      <c r="G68" s="149">
        <f t="shared" si="25"/>
        <v>0.65656565656565657</v>
      </c>
      <c r="H68" s="150">
        <f t="shared" si="26"/>
        <v>0.92941176470588238</v>
      </c>
      <c r="I68" s="149">
        <f t="shared" si="16"/>
        <v>4.5182175080928441E-4</v>
      </c>
      <c r="J68" s="151">
        <f t="shared" si="21"/>
        <v>6.0405156537753225E-2</v>
      </c>
      <c r="K68" s="148">
        <v>238</v>
      </c>
      <c r="L68" s="148">
        <v>20</v>
      </c>
      <c r="M68" s="148">
        <v>177</v>
      </c>
      <c r="N68" s="148">
        <v>371</v>
      </c>
      <c r="O68" s="149">
        <f t="shared" si="27"/>
        <v>1.0960451977401129</v>
      </c>
      <c r="P68" s="150">
        <f t="shared" si="28"/>
        <v>0.55882352941176472</v>
      </c>
      <c r="Q68" s="149">
        <f t="shared" si="17"/>
        <v>7.9978097642262932E-4</v>
      </c>
      <c r="R68" s="151">
        <f t="shared" si="22"/>
        <v>0.13664825046040516</v>
      </c>
      <c r="S68" s="148">
        <v>34</v>
      </c>
      <c r="T68" s="148">
        <v>36</v>
      </c>
      <c r="U68" s="148">
        <v>61</v>
      </c>
      <c r="V68" s="148">
        <v>0</v>
      </c>
      <c r="W68" s="148">
        <v>14</v>
      </c>
      <c r="X68" s="148">
        <v>43</v>
      </c>
      <c r="Y68" s="149">
        <f t="shared" si="29"/>
        <v>2.0714285714285716</v>
      </c>
      <c r="Z68" s="150">
        <f t="shared" si="18"/>
        <v>0.19444444444444442</v>
      </c>
      <c r="AA68" s="148">
        <f t="shared" si="23"/>
        <v>29</v>
      </c>
      <c r="AB68" s="148">
        <f t="shared" si="19"/>
        <v>7</v>
      </c>
      <c r="AC68" s="149">
        <f t="shared" si="20"/>
        <v>1.517718480869688E-3</v>
      </c>
      <c r="AD68" s="151">
        <f t="shared" si="24"/>
        <v>1.583793738489871E-2</v>
      </c>
      <c r="AE68" s="50"/>
      <c r="AF68" s="50"/>
      <c r="AG68" s="50"/>
    </row>
    <row r="69" spans="2:33" x14ac:dyDescent="0.25">
      <c r="B69" s="154" t="s">
        <v>371</v>
      </c>
      <c r="C69" s="155">
        <f>C44-SUM(C45:C68)</f>
        <v>14800</v>
      </c>
      <c r="D69" s="155">
        <f>D44-SUM(D45:D68)</f>
        <v>1388</v>
      </c>
      <c r="E69" s="155">
        <f>E44-SUM(E45:E68)</f>
        <v>10463</v>
      </c>
      <c r="F69" s="155">
        <f>F44-SUM(F45:F68)</f>
        <v>12972</v>
      </c>
      <c r="G69" s="156">
        <f t="shared" si="25"/>
        <v>0.23979738124820793</v>
      </c>
      <c r="H69" s="157">
        <f t="shared" si="26"/>
        <v>-0.12351351351351347</v>
      </c>
      <c r="I69" s="156">
        <f t="shared" si="16"/>
        <v>3.5737998484744127E-2</v>
      </c>
      <c r="J69" s="158">
        <f t="shared" si="21"/>
        <v>0.11486049744547845</v>
      </c>
      <c r="K69" s="155">
        <f>K44-SUM(K45:K68)</f>
        <v>9755</v>
      </c>
      <c r="L69" s="155">
        <f>L44-SUM(L45:L68)</f>
        <v>1382</v>
      </c>
      <c r="M69" s="155">
        <f>M44-SUM(M45:M68)</f>
        <v>7828</v>
      </c>
      <c r="N69" s="155">
        <f>N44-SUM(N45:N68)</f>
        <v>9316</v>
      </c>
      <c r="O69" s="156">
        <f t="shared" si="27"/>
        <v>0.19008686765457328</v>
      </c>
      <c r="P69" s="157">
        <f t="shared" si="28"/>
        <v>-4.5002562788313716E-2</v>
      </c>
      <c r="Q69" s="156">
        <f t="shared" si="17"/>
        <v>2.0082909909307854E-2</v>
      </c>
      <c r="R69" s="158">
        <f t="shared" si="22"/>
        <v>8.2488467021436737E-2</v>
      </c>
      <c r="S69" s="155">
        <f t="shared" ref="S69:X69" si="30">S44-SUM(S45:S68)</f>
        <v>1482</v>
      </c>
      <c r="T69" s="155">
        <f t="shared" si="30"/>
        <v>1571</v>
      </c>
      <c r="U69" s="155">
        <f t="shared" si="30"/>
        <v>1747</v>
      </c>
      <c r="V69" s="155">
        <f t="shared" si="30"/>
        <v>314</v>
      </c>
      <c r="W69" s="155">
        <f t="shared" si="30"/>
        <v>1254</v>
      </c>
      <c r="X69" s="155">
        <f t="shared" si="30"/>
        <v>1807</v>
      </c>
      <c r="Y69" s="156">
        <f t="shared" si="29"/>
        <v>0.44098883572567793</v>
      </c>
      <c r="Z69" s="157">
        <f t="shared" si="18"/>
        <v>0.15022278803309996</v>
      </c>
      <c r="AA69" s="155">
        <f>X69-W69</f>
        <v>553</v>
      </c>
      <c r="AB69" s="155">
        <f t="shared" si="19"/>
        <v>236</v>
      </c>
      <c r="AC69" s="156">
        <f t="shared" si="20"/>
        <v>6.3779471975151769E-2</v>
      </c>
      <c r="AD69" s="158">
        <f t="shared" si="24"/>
        <v>1.6000070835952788E-2</v>
      </c>
      <c r="AE69" s="50"/>
      <c r="AF69" s="50"/>
      <c r="AG69" s="50"/>
    </row>
    <row r="70" spans="2:33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</row>
    <row r="71" spans="2:33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</row>
  </sheetData>
  <mergeCells count="6">
    <mergeCell ref="C38:J38"/>
    <mergeCell ref="K38:R38"/>
    <mergeCell ref="S38:AD38"/>
    <mergeCell ref="C5:J5"/>
    <mergeCell ref="K5:R5"/>
    <mergeCell ref="S5:AD5"/>
  </mergeCells>
  <pageMargins left="0.25" right="0.25" top="0.75" bottom="0.75" header="0.3" footer="0.3"/>
  <pageSetup paperSize="9" scale="4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F457B-876B-4315-9210-5CAC6DC37998}">
  <sheetPr>
    <pageSetUpPr fitToPage="1"/>
  </sheetPr>
  <dimension ref="A1:AJ72"/>
  <sheetViews>
    <sheetView showGridLines="0" workbookViewId="0">
      <selection activeCell="A13" sqref="A13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42" customHeight="1" thickBot="1" x14ac:dyDescent="0.3">
      <c r="B4" s="101" t="s">
        <v>374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</row>
    <row r="5" spans="1:34" ht="6" customHeight="1" x14ac:dyDescent="0.25"/>
    <row r="6" spans="1:34" ht="15.75" x14ac:dyDescent="0.25">
      <c r="B6" s="132"/>
      <c r="C6" s="269" t="s">
        <v>98</v>
      </c>
      <c r="D6" s="266"/>
      <c r="E6" s="266"/>
      <c r="F6" s="266"/>
      <c r="G6" s="266"/>
      <c r="H6" s="266"/>
      <c r="I6" s="266"/>
      <c r="J6" s="266"/>
      <c r="K6" s="267"/>
      <c r="L6" s="265" t="s">
        <v>102</v>
      </c>
      <c r="M6" s="266"/>
      <c r="N6" s="266"/>
      <c r="O6" s="266"/>
      <c r="P6" s="266"/>
      <c r="Q6" s="266"/>
      <c r="R6" s="266"/>
      <c r="S6" s="266"/>
      <c r="T6" s="267"/>
      <c r="U6" s="265" t="s">
        <v>101</v>
      </c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7"/>
    </row>
    <row r="7" spans="1:34" s="137" customFormat="1" ht="72" customHeight="1" x14ac:dyDescent="0.25">
      <c r="B7" s="133"/>
      <c r="C7" s="134" t="s">
        <v>503</v>
      </c>
      <c r="D7" s="134" t="s">
        <v>508</v>
      </c>
      <c r="E7" s="134" t="s">
        <v>504</v>
      </c>
      <c r="F7" s="134" t="s">
        <v>505</v>
      </c>
      <c r="G7" s="134" t="s">
        <v>506</v>
      </c>
      <c r="H7" s="135" t="str">
        <f>CONCATENATE("var. ",RIGHT(G7,2),"/",RIGHT(F7,2))</f>
        <v>var. 23/22</v>
      </c>
      <c r="I7" s="135" t="str">
        <f>CONCATENATE("var. ",RIGHT(G7,2),"/",RIGHT(C7,2))</f>
        <v>var. 23/19</v>
      </c>
      <c r="J7" s="135" t="str">
        <f>CONCATENATE("Cuota s/ total lugares de residencia ",RIGHT(G7,4))</f>
        <v>Cuota s/ total lugares de residencia 2023</v>
      </c>
      <c r="K7" s="136" t="str">
        <f>CONCATENATE("cuota s/ Canarias ",RIGHT(G7,4))</f>
        <v>cuota s/ Canarias 2023</v>
      </c>
      <c r="L7" s="134" t="s">
        <v>503</v>
      </c>
      <c r="M7" s="134" t="s">
        <v>508</v>
      </c>
      <c r="N7" s="134" t="s">
        <v>504</v>
      </c>
      <c r="O7" s="134" t="s">
        <v>505</v>
      </c>
      <c r="P7" s="134" t="s">
        <v>506</v>
      </c>
      <c r="Q7" s="135" t="str">
        <f>CONCATENATE("var. ",RIGHT(P7,2),"/",RIGHT(O7,2))</f>
        <v>var. 23/22</v>
      </c>
      <c r="R7" s="135" t="str">
        <f>CONCATENATE("var. ",RIGHT(P7,2),"/",RIGHT(L7,2))</f>
        <v>var. 23/19</v>
      </c>
      <c r="S7" s="135" t="str">
        <f>CONCATENATE("Cuota s/ total lugares de residencia ",RIGHT(P7,4))</f>
        <v>Cuota s/ total lugares de residencia 2023</v>
      </c>
      <c r="T7" s="136" t="str">
        <f>CONCATENATE("cuota s/ Canarias ",RIGHT(P7,4))</f>
        <v>cuota s/ Canarias 2023</v>
      </c>
      <c r="U7" s="134" t="s">
        <v>507</v>
      </c>
      <c r="V7" s="134" t="s">
        <v>503</v>
      </c>
      <c r="W7" s="134" t="s">
        <v>508</v>
      </c>
      <c r="X7" s="134" t="s">
        <v>504</v>
      </c>
      <c r="Y7" s="134" t="s">
        <v>505</v>
      </c>
      <c r="Z7" s="134" t="s">
        <v>506</v>
      </c>
      <c r="AA7" s="135" t="str">
        <f>CONCATENATE("var. ",RIGHT(Z7,2),"/",RIGHT(Y7,2))</f>
        <v>var. 23/22</v>
      </c>
      <c r="AB7" s="135" t="str">
        <f>CONCATENATE("var. ",RIGHT(Z7,2),"/",RIGHT(V7,2))</f>
        <v>var. 23/19</v>
      </c>
      <c r="AC7" s="134" t="str">
        <f>CONCATENATE("dif. ",RIGHT(Z7,2),"/",RIGHT(Y7,2))</f>
        <v>dif. 23/22</v>
      </c>
      <c r="AD7" s="134" t="str">
        <f>CONCATENATE("dif. ",RIGHT(Z7,2),"/",RIGHT(V7,2))</f>
        <v>dif. 23/19</v>
      </c>
      <c r="AE7" s="135" t="str">
        <f>CONCATENATE("Cuota s/ total lugares de residencia ",RIGHT(Z7,4))</f>
        <v>Cuota s/ total lugares de residencia 2023</v>
      </c>
      <c r="AF7" s="136" t="str">
        <f>CONCATENATE("cuota s/ Canarias ",RIGHT(V7,4))</f>
        <v>cuota s/ Canarias 2019</v>
      </c>
      <c r="AG7" s="136" t="str">
        <f>CONCATENATE("cuota s/ Canarias ",RIGHT(Z7,4))</f>
        <v>cuota s/ Canarias 2023</v>
      </c>
    </row>
    <row r="8" spans="1:34" x14ac:dyDescent="0.25">
      <c r="A8" s="1"/>
      <c r="B8" s="138" t="s">
        <v>123</v>
      </c>
      <c r="C8" s="139">
        <v>2023310</v>
      </c>
      <c r="D8" s="139">
        <v>2061985</v>
      </c>
      <c r="E8" s="139">
        <v>247262</v>
      </c>
      <c r="F8" s="139">
        <v>1606967</v>
      </c>
      <c r="G8" s="139">
        <v>2095529</v>
      </c>
      <c r="H8" s="140">
        <f>IFERROR(G8/F8-1,"-")</f>
        <v>0.30402740068713308</v>
      </c>
      <c r="I8" s="140">
        <f>IFERROR(G8/C8-1,"-")</f>
        <v>3.5693492346699163E-2</v>
      </c>
      <c r="J8" s="140">
        <f>G8/G$8</f>
        <v>1</v>
      </c>
      <c r="K8" s="141">
        <f>G8/$G8</f>
        <v>1</v>
      </c>
      <c r="L8" s="139">
        <v>599483</v>
      </c>
      <c r="M8" s="139">
        <v>607748</v>
      </c>
      <c r="N8" s="139">
        <v>80043</v>
      </c>
      <c r="O8" s="139">
        <v>444470</v>
      </c>
      <c r="P8" s="139">
        <v>571305</v>
      </c>
      <c r="Q8" s="140">
        <f>IFERROR(P8/O8-1,"-")</f>
        <v>0.28536234166535435</v>
      </c>
      <c r="R8" s="140">
        <f>IFERROR(P8/L8-1,"-")</f>
        <v>-4.7003834971133474E-2</v>
      </c>
      <c r="S8" s="140">
        <f>P8/P$8</f>
        <v>1</v>
      </c>
      <c r="T8" s="141">
        <f>P8/$G8</f>
        <v>0.27263044319596624</v>
      </c>
      <c r="U8" s="139">
        <v>732301</v>
      </c>
      <c r="V8" s="139">
        <v>737730</v>
      </c>
      <c r="W8" s="139">
        <v>790860</v>
      </c>
      <c r="X8" s="139">
        <v>103153</v>
      </c>
      <c r="Y8" s="139">
        <v>622796</v>
      </c>
      <c r="Z8" s="139">
        <v>814759</v>
      </c>
      <c r="AA8" s="140">
        <f>IFERROR(Z8/Y8-1,"-")</f>
        <v>0.30822773428217265</v>
      </c>
      <c r="AB8" s="140">
        <f>IFERROR(Z8/V8-1,"-")</f>
        <v>0.10441353882856874</v>
      </c>
      <c r="AC8" s="139">
        <f>Z8-Y8</f>
        <v>191963</v>
      </c>
      <c r="AD8" s="139">
        <f>Z8-V8</f>
        <v>77029</v>
      </c>
      <c r="AE8" s="140">
        <f>Z8/Z$8</f>
        <v>1</v>
      </c>
      <c r="AF8" s="141">
        <f t="shared" ref="AF8:AF37" si="0">V8/$C8</f>
        <v>0.36461540742644477</v>
      </c>
      <c r="AG8" s="141">
        <f t="shared" ref="AG8:AG16" si="1">Z8/$G8</f>
        <v>0.3888082675066773</v>
      </c>
      <c r="AH8" s="124"/>
    </row>
    <row r="9" spans="1:34" x14ac:dyDescent="0.25">
      <c r="A9" s="1" t="s">
        <v>155</v>
      </c>
      <c r="B9" s="142" t="s">
        <v>156</v>
      </c>
      <c r="C9" s="143">
        <v>230303</v>
      </c>
      <c r="D9" s="143">
        <v>266927</v>
      </c>
      <c r="E9" s="143">
        <v>111923</v>
      </c>
      <c r="F9" s="143">
        <v>249301</v>
      </c>
      <c r="G9" s="143">
        <v>271746</v>
      </c>
      <c r="H9" s="144">
        <f>IFERROR(G9/F9-1,"-")</f>
        <v>9.0031728713482861E-2</v>
      </c>
      <c r="I9" s="145">
        <f>IFERROR(G9/C9-1,"-")</f>
        <v>0.17994989209866996</v>
      </c>
      <c r="J9" s="144">
        <f>G9/G$8</f>
        <v>0.12967894980217406</v>
      </c>
      <c r="K9" s="146">
        <f>G9/$G9</f>
        <v>1</v>
      </c>
      <c r="L9" s="143">
        <v>68131</v>
      </c>
      <c r="M9" s="143">
        <v>80650</v>
      </c>
      <c r="N9" s="143">
        <v>42731</v>
      </c>
      <c r="O9" s="143">
        <v>75255</v>
      </c>
      <c r="P9" s="143">
        <v>73708</v>
      </c>
      <c r="Q9" s="144">
        <f>IFERROR(P9/O9-1,"-")</f>
        <v>-2.055677363630326E-2</v>
      </c>
      <c r="R9" s="145">
        <f>IFERROR(P9/L9-1,"-")</f>
        <v>8.1857010758685567E-2</v>
      </c>
      <c r="S9" s="144">
        <f>P9/P$8</f>
        <v>0.12901689990460438</v>
      </c>
      <c r="T9" s="146">
        <f>P9/$G9</f>
        <v>0.27123858308861953</v>
      </c>
      <c r="U9" s="143">
        <v>100287</v>
      </c>
      <c r="V9" s="143">
        <v>98134</v>
      </c>
      <c r="W9" s="143">
        <v>117688</v>
      </c>
      <c r="X9" s="143">
        <v>46227</v>
      </c>
      <c r="Y9" s="143">
        <v>98841</v>
      </c>
      <c r="Z9" s="143">
        <v>116505</v>
      </c>
      <c r="AA9" s="144">
        <f>IFERROR(Z9/Y9-1,"-")</f>
        <v>0.17871126354448053</v>
      </c>
      <c r="AB9" s="145">
        <f t="shared" ref="AB9:AB37" si="2">IFERROR(Z9/V9-1,"-")</f>
        <v>0.18720321193470157</v>
      </c>
      <c r="AC9" s="143">
        <f t="shared" ref="AC9:AC36" si="3">Z9-Y9</f>
        <v>17664</v>
      </c>
      <c r="AD9" s="143">
        <f t="shared" ref="AD9:AD37" si="4">Z9-V9</f>
        <v>18371</v>
      </c>
      <c r="AE9" s="144">
        <f>Z9/Z$8</f>
        <v>0.14299320412539168</v>
      </c>
      <c r="AF9" s="146">
        <f t="shared" si="0"/>
        <v>0.42610821396160709</v>
      </c>
      <c r="AG9" s="146">
        <f t="shared" si="1"/>
        <v>0.42872756176723853</v>
      </c>
      <c r="AH9" s="124"/>
    </row>
    <row r="10" spans="1:34" x14ac:dyDescent="0.25">
      <c r="A10" s="152" t="s">
        <v>98</v>
      </c>
      <c r="B10" s="147" t="s">
        <v>98</v>
      </c>
      <c r="C10" s="148">
        <v>98233</v>
      </c>
      <c r="D10" s="148">
        <v>111650</v>
      </c>
      <c r="E10" s="148">
        <v>76211</v>
      </c>
      <c r="F10" s="148">
        <v>111125</v>
      </c>
      <c r="G10" s="148">
        <v>109202</v>
      </c>
      <c r="H10" s="149">
        <f>IFERROR(G10/F10-1,"-")</f>
        <v>-1.7304836895388087E-2</v>
      </c>
      <c r="I10" s="150">
        <f>IFERROR(G10/C10-1,"-")</f>
        <v>0.11166308674274439</v>
      </c>
      <c r="J10" s="149">
        <f>G10/G$8</f>
        <v>5.2111901099913198E-2</v>
      </c>
      <c r="K10" s="151">
        <f>G10/$G10</f>
        <v>1</v>
      </c>
      <c r="L10" s="148">
        <v>33677</v>
      </c>
      <c r="M10" s="148">
        <v>38094</v>
      </c>
      <c r="N10" s="148">
        <v>29797</v>
      </c>
      <c r="O10" s="148">
        <v>39200</v>
      </c>
      <c r="P10" s="148">
        <v>33965</v>
      </c>
      <c r="Q10" s="149">
        <f>IFERROR(P10/O10-1,"-")</f>
        <v>-0.13354591836734697</v>
      </c>
      <c r="R10" s="150">
        <f>IFERROR(P10/L10-1,"-")</f>
        <v>8.5518306262435395E-3</v>
      </c>
      <c r="S10" s="149">
        <f>P10/P$8</f>
        <v>5.9451606409886136E-2</v>
      </c>
      <c r="T10" s="151">
        <f>P10/$G10</f>
        <v>0.31102910203109835</v>
      </c>
      <c r="U10" s="148">
        <v>40208</v>
      </c>
      <c r="V10" s="148">
        <v>34325</v>
      </c>
      <c r="W10" s="148">
        <v>42738</v>
      </c>
      <c r="X10" s="148">
        <v>33738</v>
      </c>
      <c r="Y10" s="148">
        <v>41357</v>
      </c>
      <c r="Z10" s="148">
        <v>45001</v>
      </c>
      <c r="AA10" s="149">
        <f>IFERROR(Z10/Y10-1,"-")</f>
        <v>8.8110839761104565E-2</v>
      </c>
      <c r="AB10" s="150">
        <f t="shared" si="2"/>
        <v>0.31102694828841959</v>
      </c>
      <c r="AC10" s="148">
        <f t="shared" si="3"/>
        <v>3644</v>
      </c>
      <c r="AD10" s="148">
        <f t="shared" si="4"/>
        <v>10676</v>
      </c>
      <c r="AE10" s="149">
        <f>Z10/Z$8</f>
        <v>5.5232283411413681E-2</v>
      </c>
      <c r="AF10" s="151">
        <f>V10/$C10</f>
        <v>0.34942432787352518</v>
      </c>
      <c r="AG10" s="151">
        <f>Z10/$G10</f>
        <v>0.41208952216992362</v>
      </c>
      <c r="AH10" s="124" t="s">
        <v>375</v>
      </c>
    </row>
    <row r="11" spans="1:34" x14ac:dyDescent="0.25">
      <c r="A11" s="152" t="s">
        <v>160</v>
      </c>
      <c r="B11" s="147" t="s">
        <v>160</v>
      </c>
      <c r="C11" s="148">
        <v>132070</v>
      </c>
      <c r="D11" s="148">
        <v>155277</v>
      </c>
      <c r="E11" s="148">
        <v>35712</v>
      </c>
      <c r="F11" s="148">
        <v>138176</v>
      </c>
      <c r="G11" s="148">
        <v>162544</v>
      </c>
      <c r="H11" s="149">
        <f>IFERROR(G11/F11-1,"-")</f>
        <v>0.17635479388605835</v>
      </c>
      <c r="I11" s="150">
        <f>IFERROR(G11/C11-1,"-")</f>
        <v>0.23074127356704777</v>
      </c>
      <c r="J11" s="149">
        <f>G11/G$8</f>
        <v>7.756704870226086E-2</v>
      </c>
      <c r="K11" s="151">
        <f>G11/$G11</f>
        <v>1</v>
      </c>
      <c r="L11" s="148">
        <v>34454</v>
      </c>
      <c r="M11" s="148">
        <v>42556</v>
      </c>
      <c r="N11" s="148">
        <v>12934</v>
      </c>
      <c r="O11" s="148">
        <v>36055</v>
      </c>
      <c r="P11" s="148">
        <v>39743</v>
      </c>
      <c r="Q11" s="149">
        <f>IFERROR(P11/O11-1,"-")</f>
        <v>0.10228817085009023</v>
      </c>
      <c r="R11" s="150">
        <f>IFERROR(P11/L11-1,"-")</f>
        <v>0.15350902652812448</v>
      </c>
      <c r="S11" s="149">
        <f>P11/P$8</f>
        <v>6.9565293494718239E-2</v>
      </c>
      <c r="T11" s="151">
        <f>P11/$G11</f>
        <v>0.24450610296289005</v>
      </c>
      <c r="U11" s="148">
        <v>60079</v>
      </c>
      <c r="V11" s="148">
        <v>63809</v>
      </c>
      <c r="W11" s="148">
        <v>74950</v>
      </c>
      <c r="X11" s="148">
        <v>12489</v>
      </c>
      <c r="Y11" s="148">
        <v>57484</v>
      </c>
      <c r="Z11" s="148">
        <v>71504</v>
      </c>
      <c r="AA11" s="149">
        <f>IFERROR(Z11/Y11-1,"-")</f>
        <v>0.24389395309999307</v>
      </c>
      <c r="AB11" s="150">
        <f t="shared" si="2"/>
        <v>0.12059427353508134</v>
      </c>
      <c r="AC11" s="148">
        <f t="shared" si="3"/>
        <v>14020</v>
      </c>
      <c r="AD11" s="148">
        <f t="shared" si="4"/>
        <v>7695</v>
      </c>
      <c r="AE11" s="149">
        <f>Z11/Z$8</f>
        <v>8.7760920713977994E-2</v>
      </c>
      <c r="AF11" s="151">
        <f>V11/$C11</f>
        <v>0.483145301733929</v>
      </c>
      <c r="AG11" s="151">
        <f t="shared" si="1"/>
        <v>0.43990550251008959</v>
      </c>
      <c r="AH11" s="124"/>
    </row>
    <row r="12" spans="1:34" x14ac:dyDescent="0.25">
      <c r="A12" s="1"/>
      <c r="B12" s="142" t="s">
        <v>168</v>
      </c>
      <c r="C12" s="143">
        <v>1793007</v>
      </c>
      <c r="D12" s="143">
        <v>1795058</v>
      </c>
      <c r="E12" s="143">
        <v>135339</v>
      </c>
      <c r="F12" s="143">
        <v>1357666</v>
      </c>
      <c r="G12" s="143">
        <v>1823783</v>
      </c>
      <c r="H12" s="144">
        <f>IFERROR(G12/F12-1,"-")</f>
        <v>0.34332228987099911</v>
      </c>
      <c r="I12" s="145">
        <f>IFERROR(G12/C12-1,"-")</f>
        <v>1.7164461711526968E-2</v>
      </c>
      <c r="J12" s="144">
        <f>G12/G$8</f>
        <v>0.87032105019782591</v>
      </c>
      <c r="K12" s="146">
        <f>G12/$G12</f>
        <v>1</v>
      </c>
      <c r="L12" s="143">
        <v>531352</v>
      </c>
      <c r="M12" s="143">
        <v>527098</v>
      </c>
      <c r="N12" s="143">
        <v>37312</v>
      </c>
      <c r="O12" s="143">
        <v>369215</v>
      </c>
      <c r="P12" s="143">
        <v>497597</v>
      </c>
      <c r="Q12" s="144">
        <f>IFERROR(P12/O12-1,"-")</f>
        <v>0.34771610037512013</v>
      </c>
      <c r="R12" s="145">
        <f>IFERROR(P12/L12-1,"-")</f>
        <v>-6.3526626417139687E-2</v>
      </c>
      <c r="S12" s="144">
        <f>P12/P$8</f>
        <v>0.87098310009539559</v>
      </c>
      <c r="T12" s="146">
        <f>P12/$G12</f>
        <v>0.27283783213244117</v>
      </c>
      <c r="U12" s="143">
        <v>632014</v>
      </c>
      <c r="V12" s="143">
        <v>639596</v>
      </c>
      <c r="W12" s="143">
        <v>673172</v>
      </c>
      <c r="X12" s="143">
        <v>56926</v>
      </c>
      <c r="Y12" s="143">
        <v>523955</v>
      </c>
      <c r="Z12" s="143">
        <v>698254</v>
      </c>
      <c r="AA12" s="144">
        <f>IFERROR(Z12/Y12-1,"-")</f>
        <v>0.33266024754034218</v>
      </c>
      <c r="AB12" s="145">
        <f t="shared" si="2"/>
        <v>9.1711017579847232E-2</v>
      </c>
      <c r="AC12" s="143">
        <f t="shared" si="3"/>
        <v>174299</v>
      </c>
      <c r="AD12" s="143">
        <f t="shared" si="4"/>
        <v>58658</v>
      </c>
      <c r="AE12" s="144">
        <f>Z12/Z$8</f>
        <v>0.85700679587460837</v>
      </c>
      <c r="AF12" s="146">
        <f t="shared" si="0"/>
        <v>0.35671695648706336</v>
      </c>
      <c r="AG12" s="146">
        <f t="shared" si="1"/>
        <v>0.38286024159672505</v>
      </c>
      <c r="AH12" s="124"/>
    </row>
    <row r="13" spans="1:34" s="93" customFormat="1" x14ac:dyDescent="0.25">
      <c r="B13" s="147" t="s">
        <v>172</v>
      </c>
      <c r="C13" s="148">
        <v>576457</v>
      </c>
      <c r="D13" s="148">
        <v>571503</v>
      </c>
      <c r="E13" s="148">
        <v>7072</v>
      </c>
      <c r="F13" s="148">
        <v>409674</v>
      </c>
      <c r="G13" s="148">
        <v>606800</v>
      </c>
      <c r="H13" s="149">
        <f t="shared" ref="H13:H37" si="5">IFERROR(G13/F13-1,"-")</f>
        <v>0.48117771691637734</v>
      </c>
      <c r="I13" s="150">
        <f t="shared" ref="I13:I37" si="6">IFERROR(G13/C13-1,"-")</f>
        <v>5.2637057057161263E-2</v>
      </c>
      <c r="J13" s="149">
        <f t="shared" ref="J13:J37" si="7">G13/G$8</f>
        <v>0.28956888690158905</v>
      </c>
      <c r="K13" s="151">
        <f t="shared" ref="K13:K37" si="8">G13/$G13</f>
        <v>1</v>
      </c>
      <c r="L13" s="148">
        <v>78266</v>
      </c>
      <c r="M13" s="148">
        <v>86814</v>
      </c>
      <c r="N13" s="148">
        <v>1673</v>
      </c>
      <c r="O13" s="148">
        <v>58853</v>
      </c>
      <c r="P13" s="148">
        <v>90331</v>
      </c>
      <c r="Q13" s="149">
        <f t="shared" ref="Q13:Q37" si="9">IFERROR(P13/O13-1,"-")</f>
        <v>0.53485803612390193</v>
      </c>
      <c r="R13" s="150">
        <f t="shared" ref="R13:R37" si="10">IFERROR(P13/L13-1,"-")</f>
        <v>0.15415378325198681</v>
      </c>
      <c r="S13" s="149">
        <f t="shared" ref="S13:S30" si="11">P13/P$8</f>
        <v>0.15811344203183939</v>
      </c>
      <c r="T13" s="151">
        <f t="shared" ref="T13:T37" si="12">P13/$G13</f>
        <v>0.1488645352669743</v>
      </c>
      <c r="U13" s="148">
        <v>242126</v>
      </c>
      <c r="V13" s="148">
        <v>257207</v>
      </c>
      <c r="W13" s="148">
        <v>269757</v>
      </c>
      <c r="X13" s="148">
        <v>3519</v>
      </c>
      <c r="Y13" s="148">
        <v>189556</v>
      </c>
      <c r="Z13" s="148">
        <v>270401</v>
      </c>
      <c r="AA13" s="149">
        <f t="shared" ref="AA13:AA37" si="13">IFERROR(Z13/Y13-1,"-")</f>
        <v>0.42649665534195691</v>
      </c>
      <c r="AB13" s="150">
        <f t="shared" si="2"/>
        <v>5.1297204197397361E-2</v>
      </c>
      <c r="AC13" s="148">
        <f t="shared" si="3"/>
        <v>80845</v>
      </c>
      <c r="AD13" s="148">
        <f t="shared" si="4"/>
        <v>13194</v>
      </c>
      <c r="AE13" s="149">
        <f t="shared" ref="AE13:AE37" si="14">Z13/Z$8</f>
        <v>0.33187850640496147</v>
      </c>
      <c r="AF13" s="151">
        <f t="shared" si="0"/>
        <v>0.4461859254029355</v>
      </c>
      <c r="AG13" s="151">
        <f t="shared" si="1"/>
        <v>0.44561799604482533</v>
      </c>
      <c r="AH13" s="160"/>
    </row>
    <row r="14" spans="1:34" s="93" customFormat="1" x14ac:dyDescent="0.25">
      <c r="B14" s="147" t="s">
        <v>176</v>
      </c>
      <c r="C14" s="148">
        <v>342725</v>
      </c>
      <c r="D14" s="148">
        <v>335896</v>
      </c>
      <c r="E14" s="148">
        <v>32400</v>
      </c>
      <c r="F14" s="148">
        <v>218146</v>
      </c>
      <c r="G14" s="148">
        <v>302583</v>
      </c>
      <c r="H14" s="149">
        <f t="shared" si="5"/>
        <v>0.38706646007719603</v>
      </c>
      <c r="I14" s="150">
        <f t="shared" si="6"/>
        <v>-0.11712597563644322</v>
      </c>
      <c r="J14" s="149">
        <f t="shared" si="7"/>
        <v>0.14439456576358523</v>
      </c>
      <c r="K14" s="151">
        <f t="shared" si="8"/>
        <v>1</v>
      </c>
      <c r="L14" s="148">
        <v>95736</v>
      </c>
      <c r="M14" s="148">
        <v>91539</v>
      </c>
      <c r="N14" s="148">
        <v>8663</v>
      </c>
      <c r="O14" s="148">
        <v>61098</v>
      </c>
      <c r="P14" s="148">
        <v>85362</v>
      </c>
      <c r="Q14" s="149">
        <f t="shared" si="9"/>
        <v>0.39713247569478538</v>
      </c>
      <c r="R14" s="150">
        <f t="shared" si="10"/>
        <v>-0.10836049135121584</v>
      </c>
      <c r="S14" s="149">
        <f t="shared" si="11"/>
        <v>0.14941581116916533</v>
      </c>
      <c r="T14" s="151">
        <f t="shared" si="12"/>
        <v>0.28211102408264838</v>
      </c>
      <c r="U14" s="148">
        <v>93965</v>
      </c>
      <c r="V14" s="148">
        <v>87403</v>
      </c>
      <c r="W14" s="148">
        <v>81748</v>
      </c>
      <c r="X14" s="148">
        <v>8001</v>
      </c>
      <c r="Y14" s="148">
        <v>54334</v>
      </c>
      <c r="Z14" s="148">
        <v>77594</v>
      </c>
      <c r="AA14" s="149">
        <f t="shared" si="13"/>
        <v>0.42809290683549905</v>
      </c>
      <c r="AB14" s="150">
        <f t="shared" si="2"/>
        <v>-0.11222726908687342</v>
      </c>
      <c r="AC14" s="148">
        <f t="shared" si="3"/>
        <v>23260</v>
      </c>
      <c r="AD14" s="148">
        <f t="shared" si="4"/>
        <v>-9809</v>
      </c>
      <c r="AE14" s="149">
        <f t="shared" si="14"/>
        <v>9.5235523633368888E-2</v>
      </c>
      <c r="AF14" s="151">
        <f t="shared" si="0"/>
        <v>0.25502370705376032</v>
      </c>
      <c r="AG14" s="151">
        <f t="shared" si="1"/>
        <v>0.25643872920818422</v>
      </c>
      <c r="AH14" s="160"/>
    </row>
    <row r="15" spans="1:34" x14ac:dyDescent="0.25">
      <c r="A15" s="1"/>
      <c r="B15" s="147" t="s">
        <v>180</v>
      </c>
      <c r="C15" s="148">
        <v>73940</v>
      </c>
      <c r="D15" s="148">
        <v>80518</v>
      </c>
      <c r="E15" s="148">
        <v>23765</v>
      </c>
      <c r="F15" s="148">
        <v>79217</v>
      </c>
      <c r="G15" s="148">
        <v>100732</v>
      </c>
      <c r="H15" s="149">
        <f t="shared" si="5"/>
        <v>0.27159574333791991</v>
      </c>
      <c r="I15" s="150">
        <f t="shared" si="6"/>
        <v>0.3623478496077901</v>
      </c>
      <c r="J15" s="149">
        <f t="shared" si="7"/>
        <v>4.8069962286372558E-2</v>
      </c>
      <c r="K15" s="151">
        <f t="shared" si="8"/>
        <v>1</v>
      </c>
      <c r="L15" s="148">
        <v>10715</v>
      </c>
      <c r="M15" s="148">
        <v>12449</v>
      </c>
      <c r="N15" s="148">
        <v>3928</v>
      </c>
      <c r="O15" s="148">
        <v>10857</v>
      </c>
      <c r="P15" s="148">
        <v>16589</v>
      </c>
      <c r="Q15" s="149">
        <f t="shared" si="9"/>
        <v>0.52795431518835767</v>
      </c>
      <c r="R15" s="150">
        <f t="shared" si="10"/>
        <v>0.54820345310312635</v>
      </c>
      <c r="S15" s="149">
        <f t="shared" si="11"/>
        <v>2.9037029257576952E-2</v>
      </c>
      <c r="T15" s="151">
        <f t="shared" si="12"/>
        <v>0.16468450939125601</v>
      </c>
      <c r="U15" s="148">
        <v>25664</v>
      </c>
      <c r="V15" s="148">
        <v>28310</v>
      </c>
      <c r="W15" s="148">
        <v>31767</v>
      </c>
      <c r="X15" s="148">
        <v>12412</v>
      </c>
      <c r="Y15" s="148">
        <v>30355</v>
      </c>
      <c r="Z15" s="148">
        <v>38844</v>
      </c>
      <c r="AA15" s="149">
        <f t="shared" si="13"/>
        <v>0.27965738758029968</v>
      </c>
      <c r="AB15" s="150">
        <f t="shared" si="2"/>
        <v>0.37209466619569054</v>
      </c>
      <c r="AC15" s="148">
        <f t="shared" si="3"/>
        <v>8489</v>
      </c>
      <c r="AD15" s="148">
        <f t="shared" si="4"/>
        <v>10534</v>
      </c>
      <c r="AE15" s="149">
        <f t="shared" si="14"/>
        <v>4.7675447586341485E-2</v>
      </c>
      <c r="AF15" s="151">
        <f t="shared" si="0"/>
        <v>0.38287800919664594</v>
      </c>
      <c r="AG15" s="151">
        <f t="shared" si="1"/>
        <v>0.3856172814994242</v>
      </c>
      <c r="AH15" s="124"/>
    </row>
    <row r="16" spans="1:34" x14ac:dyDescent="0.25">
      <c r="A16" s="1"/>
      <c r="B16" s="147" t="s">
        <v>189</v>
      </c>
      <c r="C16" s="148">
        <v>73134</v>
      </c>
      <c r="D16" s="148">
        <v>77825</v>
      </c>
      <c r="E16" s="148">
        <v>2290</v>
      </c>
      <c r="F16" s="148">
        <v>89924</v>
      </c>
      <c r="G16" s="148">
        <v>83607</v>
      </c>
      <c r="H16" s="149">
        <f t="shared" si="5"/>
        <v>-7.0248209599217071E-2</v>
      </c>
      <c r="I16" s="150">
        <f t="shared" si="6"/>
        <v>0.14320288784970048</v>
      </c>
      <c r="J16" s="149">
        <f t="shared" si="7"/>
        <v>3.9897801462065188E-2</v>
      </c>
      <c r="K16" s="151">
        <f t="shared" si="8"/>
        <v>1</v>
      </c>
      <c r="L16" s="148">
        <v>28424</v>
      </c>
      <c r="M16" s="148">
        <v>30495</v>
      </c>
      <c r="N16" s="148">
        <v>848</v>
      </c>
      <c r="O16" s="148">
        <v>34525</v>
      </c>
      <c r="P16" s="148">
        <v>34069</v>
      </c>
      <c r="Q16" s="149">
        <f t="shared" si="9"/>
        <v>-1.3207820419985472E-2</v>
      </c>
      <c r="R16" s="150">
        <f t="shared" si="10"/>
        <v>0.19859977483816493</v>
      </c>
      <c r="S16" s="149">
        <f t="shared" si="11"/>
        <v>5.9633645775899038E-2</v>
      </c>
      <c r="T16" s="151">
        <f t="shared" si="12"/>
        <v>0.40748980348535407</v>
      </c>
      <c r="U16" s="148">
        <v>22222</v>
      </c>
      <c r="V16" s="148">
        <v>20901</v>
      </c>
      <c r="W16" s="148">
        <v>22766</v>
      </c>
      <c r="X16" s="148">
        <v>1026</v>
      </c>
      <c r="Y16" s="148">
        <v>28670</v>
      </c>
      <c r="Z16" s="148">
        <v>25658</v>
      </c>
      <c r="AA16" s="149">
        <f t="shared" si="13"/>
        <v>-0.10505755144750606</v>
      </c>
      <c r="AB16" s="150">
        <f t="shared" si="2"/>
        <v>0.22759676570499021</v>
      </c>
      <c r="AC16" s="148">
        <f t="shared" si="3"/>
        <v>-3012</v>
      </c>
      <c r="AD16" s="148">
        <f t="shared" si="4"/>
        <v>4757</v>
      </c>
      <c r="AE16" s="149">
        <f t="shared" si="14"/>
        <v>3.1491520805538818E-2</v>
      </c>
      <c r="AF16" s="151">
        <f t="shared" si="0"/>
        <v>0.28579046681434078</v>
      </c>
      <c r="AG16" s="151">
        <f t="shared" si="1"/>
        <v>0.30688817921944334</v>
      </c>
      <c r="AH16" s="124"/>
    </row>
    <row r="17" spans="1:34" x14ac:dyDescent="0.25">
      <c r="A17" s="1"/>
      <c r="B17" s="147" t="s">
        <v>184</v>
      </c>
      <c r="C17" s="148">
        <v>39462</v>
      </c>
      <c r="D17" s="148">
        <v>42766</v>
      </c>
      <c r="E17" s="148">
        <v>4477</v>
      </c>
      <c r="F17" s="148">
        <v>46341</v>
      </c>
      <c r="G17" s="148">
        <v>46520</v>
      </c>
      <c r="H17" s="149">
        <f t="shared" si="5"/>
        <v>3.8626702056494544E-3</v>
      </c>
      <c r="I17" s="150">
        <f t="shared" si="6"/>
        <v>0.17885560792661304</v>
      </c>
      <c r="J17" s="149">
        <f t="shared" si="7"/>
        <v>2.2199645053826503E-2</v>
      </c>
      <c r="K17" s="151">
        <f t="shared" si="8"/>
        <v>1</v>
      </c>
      <c r="L17" s="148">
        <v>9832</v>
      </c>
      <c r="M17" s="148">
        <v>9880</v>
      </c>
      <c r="N17" s="148">
        <v>1566</v>
      </c>
      <c r="O17" s="148">
        <v>11706</v>
      </c>
      <c r="P17" s="148">
        <v>11180</v>
      </c>
      <c r="Q17" s="149">
        <f t="shared" si="9"/>
        <v>-4.4934221766615434E-2</v>
      </c>
      <c r="R17" s="150">
        <f t="shared" si="10"/>
        <v>0.13710333604556557</v>
      </c>
      <c r="S17" s="149">
        <f t="shared" si="11"/>
        <v>1.956923184638678E-2</v>
      </c>
      <c r="T17" s="151">
        <f t="shared" si="12"/>
        <v>0.24032674118658642</v>
      </c>
      <c r="U17" s="148">
        <v>24226</v>
      </c>
      <c r="V17" s="148">
        <v>21836</v>
      </c>
      <c r="W17" s="148">
        <v>24677</v>
      </c>
      <c r="X17" s="148">
        <v>1862</v>
      </c>
      <c r="Y17" s="148">
        <v>25252</v>
      </c>
      <c r="Z17" s="148">
        <v>25732</v>
      </c>
      <c r="AA17" s="149">
        <f t="shared" si="13"/>
        <v>1.9008395374623843E-2</v>
      </c>
      <c r="AB17" s="150">
        <f t="shared" si="2"/>
        <v>0.17842095621908771</v>
      </c>
      <c r="AC17" s="148">
        <f t="shared" si="3"/>
        <v>480</v>
      </c>
      <c r="AD17" s="148">
        <f t="shared" si="4"/>
        <v>3896</v>
      </c>
      <c r="AE17" s="149">
        <f t="shared" si="14"/>
        <v>3.1582345208828626E-2</v>
      </c>
      <c r="AF17" s="151">
        <f t="shared" si="0"/>
        <v>0.55334245603365262</v>
      </c>
      <c r="AG17" s="151">
        <f>Z17/$G17</f>
        <v>0.55313843508168525</v>
      </c>
      <c r="AH17" s="124"/>
    </row>
    <row r="18" spans="1:34" x14ac:dyDescent="0.25">
      <c r="A18" s="1"/>
      <c r="B18" s="147" t="s">
        <v>193</v>
      </c>
      <c r="C18" s="148">
        <v>52214</v>
      </c>
      <c r="D18" s="148">
        <v>46961</v>
      </c>
      <c r="E18" s="148">
        <v>6085</v>
      </c>
      <c r="F18" s="148">
        <v>46149</v>
      </c>
      <c r="G18" s="148">
        <v>61182</v>
      </c>
      <c r="H18" s="149">
        <f t="shared" si="5"/>
        <v>0.32574920366638493</v>
      </c>
      <c r="I18" s="150">
        <f t="shared" si="6"/>
        <v>0.1717547018041139</v>
      </c>
      <c r="J18" s="149">
        <f t="shared" si="7"/>
        <v>2.9196446338848089E-2</v>
      </c>
      <c r="K18" s="151">
        <f t="shared" si="8"/>
        <v>1</v>
      </c>
      <c r="L18" s="148">
        <v>12419</v>
      </c>
      <c r="M18" s="148">
        <v>10335</v>
      </c>
      <c r="N18" s="148">
        <v>1667</v>
      </c>
      <c r="O18" s="148">
        <v>10086</v>
      </c>
      <c r="P18" s="148">
        <v>14295</v>
      </c>
      <c r="Q18" s="149">
        <f t="shared" si="9"/>
        <v>0.41731112433075546</v>
      </c>
      <c r="R18" s="150">
        <f t="shared" si="10"/>
        <v>0.15105886142201475</v>
      </c>
      <c r="S18" s="149">
        <f t="shared" si="11"/>
        <v>2.5021660934177015E-2</v>
      </c>
      <c r="T18" s="151">
        <f t="shared" si="12"/>
        <v>0.23364715112287929</v>
      </c>
      <c r="U18" s="148">
        <v>24025</v>
      </c>
      <c r="V18" s="148">
        <v>24471</v>
      </c>
      <c r="W18" s="148">
        <v>21872</v>
      </c>
      <c r="X18" s="148">
        <v>2896</v>
      </c>
      <c r="Y18" s="148">
        <v>20883</v>
      </c>
      <c r="Z18" s="148">
        <v>29188</v>
      </c>
      <c r="AA18" s="149">
        <f t="shared" si="13"/>
        <v>0.39769190250442943</v>
      </c>
      <c r="AB18" s="150">
        <f t="shared" si="2"/>
        <v>0.19275877569367816</v>
      </c>
      <c r="AC18" s="148">
        <f t="shared" si="3"/>
        <v>8305</v>
      </c>
      <c r="AD18" s="148">
        <f t="shared" si="4"/>
        <v>4717</v>
      </c>
      <c r="AE18" s="149">
        <f t="shared" si="14"/>
        <v>3.5824090313822859E-2</v>
      </c>
      <c r="AF18" s="151">
        <f t="shared" si="0"/>
        <v>0.46866740720879457</v>
      </c>
      <c r="AG18" s="151">
        <f t="shared" ref="AG18:AG37" si="15">Z18/$G18</f>
        <v>0.47706841881599166</v>
      </c>
      <c r="AH18" s="124"/>
    </row>
    <row r="19" spans="1:34" x14ac:dyDescent="0.25">
      <c r="A19" s="1"/>
      <c r="B19" s="147" t="s">
        <v>197</v>
      </c>
      <c r="C19" s="148">
        <v>57122</v>
      </c>
      <c r="D19" s="148">
        <v>58234</v>
      </c>
      <c r="E19" s="148">
        <v>4173</v>
      </c>
      <c r="F19" s="148">
        <v>59593</v>
      </c>
      <c r="G19" s="148">
        <v>79040</v>
      </c>
      <c r="H19" s="149">
        <f t="shared" si="5"/>
        <v>0.326330273689863</v>
      </c>
      <c r="I19" s="150">
        <f t="shared" si="6"/>
        <v>0.38370505234410568</v>
      </c>
      <c r="J19" s="149">
        <f t="shared" si="7"/>
        <v>3.7718399506759391E-2</v>
      </c>
      <c r="K19" s="151">
        <f t="shared" si="8"/>
        <v>1</v>
      </c>
      <c r="L19" s="148">
        <v>7905</v>
      </c>
      <c r="M19" s="148">
        <v>8931</v>
      </c>
      <c r="N19" s="148">
        <v>632</v>
      </c>
      <c r="O19" s="148">
        <v>8595</v>
      </c>
      <c r="P19" s="148">
        <v>13983</v>
      </c>
      <c r="Q19" s="149">
        <f t="shared" si="9"/>
        <v>0.62687609075043627</v>
      </c>
      <c r="R19" s="150">
        <f t="shared" si="10"/>
        <v>0.76888045540796957</v>
      </c>
      <c r="S19" s="149">
        <f t="shared" si="11"/>
        <v>2.4475542836138314E-2</v>
      </c>
      <c r="T19" s="151">
        <f t="shared" si="12"/>
        <v>0.17691042510121457</v>
      </c>
      <c r="U19" s="148">
        <v>13592</v>
      </c>
      <c r="V19" s="148">
        <v>15188</v>
      </c>
      <c r="W19" s="148">
        <v>18027</v>
      </c>
      <c r="X19" s="148">
        <v>1679</v>
      </c>
      <c r="Y19" s="148">
        <v>22314</v>
      </c>
      <c r="Z19" s="148">
        <v>23270</v>
      </c>
      <c r="AA19" s="149">
        <f t="shared" si="13"/>
        <v>4.2843058169758974E-2</v>
      </c>
      <c r="AB19" s="150">
        <f t="shared" si="2"/>
        <v>0.53213062944429823</v>
      </c>
      <c r="AC19" s="148">
        <f t="shared" si="3"/>
        <v>956</v>
      </c>
      <c r="AD19" s="148">
        <f t="shared" si="4"/>
        <v>8082</v>
      </c>
      <c r="AE19" s="149">
        <f t="shared" si="14"/>
        <v>2.8560592764240715E-2</v>
      </c>
      <c r="AF19" s="151">
        <f t="shared" si="0"/>
        <v>0.26588704877280206</v>
      </c>
      <c r="AG19" s="151">
        <f t="shared" si="15"/>
        <v>0.29440789473684209</v>
      </c>
      <c r="AH19" s="124"/>
    </row>
    <row r="20" spans="1:34" x14ac:dyDescent="0.25">
      <c r="A20" s="1"/>
      <c r="B20" s="147" t="s">
        <v>217</v>
      </c>
      <c r="C20" s="148">
        <v>27285</v>
      </c>
      <c r="D20" s="148">
        <v>31237</v>
      </c>
      <c r="E20" s="148">
        <v>9248</v>
      </c>
      <c r="F20" s="148">
        <v>41516</v>
      </c>
      <c r="G20" s="148">
        <v>52112</v>
      </c>
      <c r="H20" s="149">
        <f t="shared" si="5"/>
        <v>0.25522690047210705</v>
      </c>
      <c r="I20" s="150">
        <f t="shared" si="6"/>
        <v>0.90991387209089236</v>
      </c>
      <c r="J20" s="149">
        <f t="shared" si="7"/>
        <v>2.4868183642412011E-2</v>
      </c>
      <c r="K20" s="151">
        <f t="shared" si="8"/>
        <v>1</v>
      </c>
      <c r="L20" s="148">
        <v>6322</v>
      </c>
      <c r="M20" s="148">
        <v>7075</v>
      </c>
      <c r="N20" s="148">
        <v>1549</v>
      </c>
      <c r="O20" s="148">
        <v>7766</v>
      </c>
      <c r="P20" s="148">
        <v>11291</v>
      </c>
      <c r="Q20" s="149">
        <f t="shared" si="9"/>
        <v>0.45390162245686327</v>
      </c>
      <c r="R20" s="150">
        <f t="shared" si="10"/>
        <v>0.78598544764315093</v>
      </c>
      <c r="S20" s="149">
        <f t="shared" si="11"/>
        <v>1.9763523862035164E-2</v>
      </c>
      <c r="T20" s="151">
        <f t="shared" si="12"/>
        <v>0.21666794596254221</v>
      </c>
      <c r="U20" s="148">
        <v>7951</v>
      </c>
      <c r="V20" s="148">
        <v>7871</v>
      </c>
      <c r="W20" s="148">
        <v>11827</v>
      </c>
      <c r="X20" s="148">
        <v>4139</v>
      </c>
      <c r="Y20" s="148">
        <v>15493</v>
      </c>
      <c r="Z20" s="148">
        <v>19544</v>
      </c>
      <c r="AA20" s="149">
        <f t="shared" si="13"/>
        <v>0.26147292325566385</v>
      </c>
      <c r="AB20" s="150">
        <f t="shared" si="2"/>
        <v>1.4830390039385084</v>
      </c>
      <c r="AC20" s="148">
        <f t="shared" si="3"/>
        <v>4051</v>
      </c>
      <c r="AD20" s="148">
        <f t="shared" si="4"/>
        <v>11673</v>
      </c>
      <c r="AE20" s="149">
        <f t="shared" si="14"/>
        <v>2.3987461322918801E-2</v>
      </c>
      <c r="AF20" s="151">
        <f t="shared" si="0"/>
        <v>0.28847352024922118</v>
      </c>
      <c r="AG20" s="151">
        <f t="shared" si="15"/>
        <v>0.37503837887626651</v>
      </c>
      <c r="AH20" s="124"/>
    </row>
    <row r="21" spans="1:34" x14ac:dyDescent="0.25">
      <c r="A21" s="1"/>
      <c r="B21" s="147" t="s">
        <v>207</v>
      </c>
      <c r="C21" s="148">
        <v>74144</v>
      </c>
      <c r="D21" s="148">
        <v>73617</v>
      </c>
      <c r="E21" s="148">
        <v>616</v>
      </c>
      <c r="F21" s="148">
        <v>60934</v>
      </c>
      <c r="G21" s="148">
        <v>70623</v>
      </c>
      <c r="H21" s="149">
        <f t="shared" si="5"/>
        <v>0.15900810713230706</v>
      </c>
      <c r="I21" s="150">
        <f t="shared" si="6"/>
        <v>-4.7488670694864066E-2</v>
      </c>
      <c r="J21" s="149">
        <f t="shared" si="7"/>
        <v>3.3701752636207852E-2</v>
      </c>
      <c r="K21" s="151">
        <f t="shared" si="8"/>
        <v>1</v>
      </c>
      <c r="L21" s="148">
        <v>35866</v>
      </c>
      <c r="M21" s="148">
        <v>33305</v>
      </c>
      <c r="N21" s="148">
        <v>295</v>
      </c>
      <c r="O21" s="148">
        <v>30989</v>
      </c>
      <c r="P21" s="148">
        <v>29330</v>
      </c>
      <c r="Q21" s="149">
        <f t="shared" si="9"/>
        <v>-5.3535125367065728E-2</v>
      </c>
      <c r="R21" s="150">
        <f t="shared" si="10"/>
        <v>-0.18223387051803941</v>
      </c>
      <c r="S21" s="149">
        <f t="shared" si="11"/>
        <v>5.133860197267659E-2</v>
      </c>
      <c r="T21" s="151">
        <f t="shared" si="12"/>
        <v>0.41530379621369806</v>
      </c>
      <c r="U21" s="148">
        <v>21680</v>
      </c>
      <c r="V21" s="148">
        <v>23076</v>
      </c>
      <c r="W21" s="148">
        <v>23509</v>
      </c>
      <c r="X21" s="148">
        <v>237</v>
      </c>
      <c r="Y21" s="148">
        <v>16894</v>
      </c>
      <c r="Z21" s="148">
        <v>24736</v>
      </c>
      <c r="AA21" s="149">
        <f t="shared" si="13"/>
        <v>0.4641884692790339</v>
      </c>
      <c r="AB21" s="150">
        <f t="shared" si="2"/>
        <v>7.1936210781764709E-2</v>
      </c>
      <c r="AC21" s="148">
        <f t="shared" si="3"/>
        <v>7842</v>
      </c>
      <c r="AD21" s="148">
        <f t="shared" si="4"/>
        <v>1660</v>
      </c>
      <c r="AE21" s="149">
        <f t="shared" si="14"/>
        <v>3.0359897834819866E-2</v>
      </c>
      <c r="AF21" s="151">
        <f t="shared" si="0"/>
        <v>0.31123219680621494</v>
      </c>
      <c r="AG21" s="151">
        <f t="shared" si="15"/>
        <v>0.3502541664896705</v>
      </c>
      <c r="AH21" s="124"/>
    </row>
    <row r="22" spans="1:34" x14ac:dyDescent="0.25">
      <c r="A22" s="152" t="s">
        <v>176</v>
      </c>
      <c r="B22" s="147" t="s">
        <v>219</v>
      </c>
      <c r="C22" s="148">
        <v>6859</v>
      </c>
      <c r="D22" s="148">
        <v>9254</v>
      </c>
      <c r="E22" s="148">
        <v>568</v>
      </c>
      <c r="F22" s="148">
        <v>10502</v>
      </c>
      <c r="G22" s="148">
        <v>14204</v>
      </c>
      <c r="H22" s="149">
        <f t="shared" si="5"/>
        <v>0.35250428489811458</v>
      </c>
      <c r="I22" s="150">
        <f t="shared" si="6"/>
        <v>1.0708558098848227</v>
      </c>
      <c r="J22" s="149">
        <f t="shared" si="7"/>
        <v>6.7782407210780667E-3</v>
      </c>
      <c r="K22" s="151">
        <f t="shared" si="8"/>
        <v>1</v>
      </c>
      <c r="L22" s="148">
        <v>2365</v>
      </c>
      <c r="M22" s="148">
        <v>2683</v>
      </c>
      <c r="N22" s="148">
        <v>172</v>
      </c>
      <c r="O22" s="148">
        <v>1522</v>
      </c>
      <c r="P22" s="148">
        <v>2767</v>
      </c>
      <c r="Q22" s="149">
        <f t="shared" si="9"/>
        <v>0.81800262812089364</v>
      </c>
      <c r="R22" s="150">
        <f t="shared" si="10"/>
        <v>0.16997885835095139</v>
      </c>
      <c r="S22" s="149">
        <f t="shared" si="11"/>
        <v>4.8432973630547606E-3</v>
      </c>
      <c r="T22" s="151">
        <f t="shared" si="12"/>
        <v>0.1948042804843706</v>
      </c>
      <c r="U22" s="148">
        <v>3852</v>
      </c>
      <c r="V22" s="148">
        <v>4371</v>
      </c>
      <c r="W22" s="148">
        <v>6417</v>
      </c>
      <c r="X22" s="148">
        <v>330</v>
      </c>
      <c r="Y22" s="148">
        <v>8690</v>
      </c>
      <c r="Z22" s="148">
        <v>11030</v>
      </c>
      <c r="AA22" s="149">
        <f t="shared" si="13"/>
        <v>0.26927502876869958</v>
      </c>
      <c r="AB22" s="150">
        <f t="shared" si="2"/>
        <v>1.5234500114390301</v>
      </c>
      <c r="AC22" s="148">
        <f t="shared" si="3"/>
        <v>2340</v>
      </c>
      <c r="AD22" s="148">
        <f t="shared" si="4"/>
        <v>6659</v>
      </c>
      <c r="AE22" s="149">
        <f t="shared" si="14"/>
        <v>1.3537745517386122E-2</v>
      </c>
      <c r="AF22" s="151">
        <f t="shared" si="0"/>
        <v>0.6372649074209068</v>
      </c>
      <c r="AG22" s="151">
        <f t="shared" si="15"/>
        <v>0.77654181920585752</v>
      </c>
      <c r="AH22" s="124"/>
    </row>
    <row r="23" spans="1:34" x14ac:dyDescent="0.25">
      <c r="A23" s="152" t="s">
        <v>367</v>
      </c>
      <c r="B23" s="147" t="s">
        <v>200</v>
      </c>
      <c r="C23" s="148">
        <v>22116</v>
      </c>
      <c r="D23" s="148">
        <v>22167</v>
      </c>
      <c r="E23" s="148">
        <v>2966</v>
      </c>
      <c r="F23" s="148">
        <v>15806</v>
      </c>
      <c r="G23" s="148">
        <v>22596</v>
      </c>
      <c r="H23" s="149">
        <f t="shared" si="5"/>
        <v>0.42958370239149679</v>
      </c>
      <c r="I23" s="150">
        <f t="shared" si="6"/>
        <v>2.1703743895822081E-2</v>
      </c>
      <c r="J23" s="149">
        <f t="shared" si="7"/>
        <v>1.0782957429842298E-2</v>
      </c>
      <c r="K23" s="151">
        <f t="shared" si="8"/>
        <v>1</v>
      </c>
      <c r="L23" s="148">
        <v>8387</v>
      </c>
      <c r="M23" s="148">
        <v>7837</v>
      </c>
      <c r="N23" s="148">
        <v>1112</v>
      </c>
      <c r="O23" s="148">
        <v>5150</v>
      </c>
      <c r="P23" s="148">
        <v>7802</v>
      </c>
      <c r="Q23" s="149">
        <f t="shared" si="9"/>
        <v>0.51495145631067962</v>
      </c>
      <c r="R23" s="150">
        <f t="shared" si="10"/>
        <v>-6.9750804816978706E-2</v>
      </c>
      <c r="S23" s="149">
        <f t="shared" si="11"/>
        <v>1.3656453208006231E-2</v>
      </c>
      <c r="T23" s="151">
        <f t="shared" si="12"/>
        <v>0.34528235085855902</v>
      </c>
      <c r="U23" s="148">
        <v>6844</v>
      </c>
      <c r="V23" s="148">
        <v>6225</v>
      </c>
      <c r="W23" s="148">
        <v>7040</v>
      </c>
      <c r="X23" s="148">
        <v>1053</v>
      </c>
      <c r="Y23" s="148">
        <v>5497</v>
      </c>
      <c r="Z23" s="148">
        <v>7834</v>
      </c>
      <c r="AA23" s="149">
        <f t="shared" si="13"/>
        <v>0.42514098599235939</v>
      </c>
      <c r="AB23" s="150">
        <f t="shared" si="2"/>
        <v>0.25847389558232936</v>
      </c>
      <c r="AC23" s="148">
        <f t="shared" si="3"/>
        <v>2337</v>
      </c>
      <c r="AD23" s="148">
        <f t="shared" si="4"/>
        <v>1609</v>
      </c>
      <c r="AE23" s="149">
        <f t="shared" si="14"/>
        <v>9.6151131807074245E-3</v>
      </c>
      <c r="AF23" s="151">
        <f t="shared" si="0"/>
        <v>0.28147042864894195</v>
      </c>
      <c r="AG23" s="151">
        <f t="shared" si="15"/>
        <v>0.34669853071340062</v>
      </c>
      <c r="AH23" s="124"/>
    </row>
    <row r="24" spans="1:34" x14ac:dyDescent="0.25">
      <c r="A24" s="152" t="s">
        <v>368</v>
      </c>
      <c r="B24" s="147" t="s">
        <v>213</v>
      </c>
      <c r="C24" s="148">
        <v>146165</v>
      </c>
      <c r="D24" s="148">
        <v>143947</v>
      </c>
      <c r="E24" s="148">
        <v>7546</v>
      </c>
      <c r="F24" s="148">
        <v>66001</v>
      </c>
      <c r="G24" s="148">
        <v>93439</v>
      </c>
      <c r="H24" s="149">
        <f t="shared" si="5"/>
        <v>0.41572097392463747</v>
      </c>
      <c r="I24" s="150">
        <f t="shared" si="6"/>
        <v>-0.36072931276297338</v>
      </c>
      <c r="J24" s="149">
        <f t="shared" si="7"/>
        <v>4.4589695489778473E-2</v>
      </c>
      <c r="K24" s="151">
        <f t="shared" si="8"/>
        <v>1</v>
      </c>
      <c r="L24" s="148">
        <v>91727</v>
      </c>
      <c r="M24" s="148">
        <v>89702</v>
      </c>
      <c r="N24" s="148">
        <v>4714</v>
      </c>
      <c r="O24" s="148">
        <v>42708</v>
      </c>
      <c r="P24" s="148">
        <v>58332</v>
      </c>
      <c r="Q24" s="149">
        <f t="shared" si="9"/>
        <v>0.36583309918516438</v>
      </c>
      <c r="R24" s="150">
        <f t="shared" si="10"/>
        <v>-0.36406946700535281</v>
      </c>
      <c r="S24" s="149">
        <f t="shared" si="11"/>
        <v>0.1021030797910048</v>
      </c>
      <c r="T24" s="151">
        <f t="shared" si="12"/>
        <v>0.62427894134140993</v>
      </c>
      <c r="U24" s="148">
        <v>39419</v>
      </c>
      <c r="V24" s="148">
        <v>30733</v>
      </c>
      <c r="W24" s="148">
        <v>34375</v>
      </c>
      <c r="X24" s="148">
        <v>1305</v>
      </c>
      <c r="Y24" s="148">
        <v>13548</v>
      </c>
      <c r="Z24" s="148">
        <v>22419</v>
      </c>
      <c r="AA24" s="149">
        <f t="shared" si="13"/>
        <v>0.65478299379982285</v>
      </c>
      <c r="AB24" s="150">
        <f t="shared" si="2"/>
        <v>-0.27052354147008106</v>
      </c>
      <c r="AC24" s="148">
        <f t="shared" si="3"/>
        <v>8871</v>
      </c>
      <c r="AD24" s="148">
        <f t="shared" si="4"/>
        <v>-8314</v>
      </c>
      <c r="AE24" s="149">
        <f t="shared" si="14"/>
        <v>2.7516112126407932E-2</v>
      </c>
      <c r="AF24" s="151">
        <f t="shared" si="0"/>
        <v>0.2102623747135087</v>
      </c>
      <c r="AG24" s="151">
        <f t="shared" si="15"/>
        <v>0.23993193420306297</v>
      </c>
      <c r="AH24" s="124"/>
    </row>
    <row r="25" spans="1:34" x14ac:dyDescent="0.25">
      <c r="A25" s="152" t="s">
        <v>184</v>
      </c>
      <c r="B25" s="147" t="s">
        <v>369</v>
      </c>
      <c r="C25" s="148">
        <v>5973</v>
      </c>
      <c r="D25" s="148">
        <v>5593</v>
      </c>
      <c r="E25" s="148">
        <v>793</v>
      </c>
      <c r="F25" s="148">
        <v>4890</v>
      </c>
      <c r="G25" s="148">
        <v>8690</v>
      </c>
      <c r="H25" s="149">
        <f t="shared" si="5"/>
        <v>0.77709611451942751</v>
      </c>
      <c r="I25" s="150">
        <f t="shared" si="6"/>
        <v>0.45488029465930024</v>
      </c>
      <c r="J25" s="149">
        <f t="shared" si="7"/>
        <v>4.1469242372689664E-3</v>
      </c>
      <c r="K25" s="151">
        <f t="shared" si="8"/>
        <v>1</v>
      </c>
      <c r="L25" s="148">
        <v>2053</v>
      </c>
      <c r="M25" s="148">
        <v>1577</v>
      </c>
      <c r="N25" s="148">
        <v>287</v>
      </c>
      <c r="O25" s="148">
        <v>1558</v>
      </c>
      <c r="P25" s="148">
        <v>2643</v>
      </c>
      <c r="Q25" s="149">
        <f t="shared" si="9"/>
        <v>0.6964056482670089</v>
      </c>
      <c r="R25" s="150">
        <f t="shared" si="10"/>
        <v>0.28738431563565503</v>
      </c>
      <c r="S25" s="149">
        <f t="shared" si="11"/>
        <v>4.6262504266547638E-3</v>
      </c>
      <c r="T25" s="151">
        <f t="shared" si="12"/>
        <v>0.30414269275028771</v>
      </c>
      <c r="U25" s="148">
        <v>2246</v>
      </c>
      <c r="V25" s="148">
        <v>2676</v>
      </c>
      <c r="W25" s="148">
        <v>2873</v>
      </c>
      <c r="X25" s="148">
        <v>361</v>
      </c>
      <c r="Y25" s="148">
        <v>2378</v>
      </c>
      <c r="Z25" s="148">
        <v>4684</v>
      </c>
      <c r="AA25" s="149">
        <f t="shared" si="13"/>
        <v>0.96972245584524819</v>
      </c>
      <c r="AB25" s="150">
        <f t="shared" si="2"/>
        <v>0.75037369207772797</v>
      </c>
      <c r="AC25" s="148">
        <f t="shared" si="3"/>
        <v>2306</v>
      </c>
      <c r="AD25" s="148">
        <f t="shared" si="4"/>
        <v>2008</v>
      </c>
      <c r="AE25" s="149">
        <f t="shared" si="14"/>
        <v>5.7489392568845507E-3</v>
      </c>
      <c r="AF25" s="151">
        <f t="shared" si="0"/>
        <v>0.44801607232546459</v>
      </c>
      <c r="AG25" s="151">
        <f t="shared" si="15"/>
        <v>0.53901035673187569</v>
      </c>
      <c r="AH25" s="124"/>
    </row>
    <row r="26" spans="1:34" x14ac:dyDescent="0.25">
      <c r="A26" s="152" t="s">
        <v>180</v>
      </c>
      <c r="B26" s="147" t="s">
        <v>209</v>
      </c>
      <c r="C26" s="148">
        <v>69685</v>
      </c>
      <c r="D26" s="148">
        <v>67922</v>
      </c>
      <c r="E26" s="148">
        <v>481</v>
      </c>
      <c r="F26" s="148">
        <v>39624</v>
      </c>
      <c r="G26" s="148">
        <v>53948</v>
      </c>
      <c r="H26" s="149">
        <f t="shared" si="5"/>
        <v>0.36149808197052291</v>
      </c>
      <c r="I26" s="150">
        <f t="shared" si="6"/>
        <v>-0.22583052306809215</v>
      </c>
      <c r="J26" s="149">
        <f t="shared" si="7"/>
        <v>2.574433472407206E-2</v>
      </c>
      <c r="K26" s="151">
        <f t="shared" si="8"/>
        <v>1</v>
      </c>
      <c r="L26" s="148">
        <v>37551</v>
      </c>
      <c r="M26" s="148">
        <v>33457</v>
      </c>
      <c r="N26" s="148">
        <v>214</v>
      </c>
      <c r="O26" s="148">
        <v>19382</v>
      </c>
      <c r="P26" s="148">
        <v>27414</v>
      </c>
      <c r="Q26" s="149">
        <f t="shared" si="9"/>
        <v>0.41440511815086167</v>
      </c>
      <c r="R26" s="150">
        <f t="shared" si="10"/>
        <v>-0.26995286410481745</v>
      </c>
      <c r="S26" s="149">
        <f t="shared" si="11"/>
        <v>4.7984876729592778E-2</v>
      </c>
      <c r="T26" s="151">
        <f t="shared" si="12"/>
        <v>0.50815600207607325</v>
      </c>
      <c r="U26" s="148">
        <v>27102</v>
      </c>
      <c r="V26" s="148">
        <v>26345</v>
      </c>
      <c r="W26" s="148">
        <v>27758</v>
      </c>
      <c r="X26" s="148">
        <v>205</v>
      </c>
      <c r="Y26" s="148">
        <v>15869</v>
      </c>
      <c r="Z26" s="148">
        <v>22056</v>
      </c>
      <c r="AA26" s="149">
        <f t="shared" si="13"/>
        <v>0.38987963954880578</v>
      </c>
      <c r="AB26" s="150">
        <f t="shared" si="2"/>
        <v>-0.16280129056747006</v>
      </c>
      <c r="AC26" s="148">
        <f t="shared" si="3"/>
        <v>6187</v>
      </c>
      <c r="AD26" s="148">
        <f t="shared" si="4"/>
        <v>-4289</v>
      </c>
      <c r="AE26" s="149">
        <f t="shared" si="14"/>
        <v>2.7070581607567392E-2</v>
      </c>
      <c r="AF26" s="151">
        <f t="shared" si="0"/>
        <v>0.37805840568271509</v>
      </c>
      <c r="AG26" s="151">
        <f t="shared" si="15"/>
        <v>0.40883814043152666</v>
      </c>
      <c r="AH26" s="124"/>
    </row>
    <row r="27" spans="1:34" x14ac:dyDescent="0.25">
      <c r="A27" s="152" t="s">
        <v>193</v>
      </c>
      <c r="B27" s="147" t="s">
        <v>232</v>
      </c>
      <c r="C27" s="148">
        <v>2734</v>
      </c>
      <c r="D27" s="148">
        <v>3345</v>
      </c>
      <c r="E27" s="148">
        <v>822</v>
      </c>
      <c r="F27" s="148">
        <v>5443</v>
      </c>
      <c r="G27" s="148">
        <v>7544</v>
      </c>
      <c r="H27" s="149">
        <f t="shared" si="5"/>
        <v>0.38600036744442412</v>
      </c>
      <c r="I27" s="150">
        <f t="shared" si="6"/>
        <v>1.7593269934162401</v>
      </c>
      <c r="J27" s="149">
        <f t="shared" si="7"/>
        <v>3.6000456209386747E-3</v>
      </c>
      <c r="K27" s="151">
        <f t="shared" si="8"/>
        <v>1</v>
      </c>
      <c r="L27" s="148">
        <v>738</v>
      </c>
      <c r="M27" s="148">
        <v>705</v>
      </c>
      <c r="N27" s="148">
        <v>245</v>
      </c>
      <c r="O27" s="148">
        <v>1393</v>
      </c>
      <c r="P27" s="148">
        <v>1818</v>
      </c>
      <c r="Q27" s="149">
        <f t="shared" si="9"/>
        <v>0.30509691313711418</v>
      </c>
      <c r="R27" s="150">
        <f t="shared" si="10"/>
        <v>1.4634146341463414</v>
      </c>
      <c r="S27" s="149">
        <f t="shared" si="11"/>
        <v>3.1821881481870454E-3</v>
      </c>
      <c r="T27" s="151">
        <f t="shared" si="12"/>
        <v>0.24098621420996819</v>
      </c>
      <c r="U27" s="148">
        <v>1302</v>
      </c>
      <c r="V27" s="148">
        <v>1404</v>
      </c>
      <c r="W27" s="148">
        <v>2029</v>
      </c>
      <c r="X27" s="148">
        <v>494</v>
      </c>
      <c r="Y27" s="148">
        <v>3076</v>
      </c>
      <c r="Z27" s="148">
        <v>4338</v>
      </c>
      <c r="AA27" s="149">
        <f t="shared" si="13"/>
        <v>0.41027308192457745</v>
      </c>
      <c r="AB27" s="150">
        <f t="shared" si="2"/>
        <v>2.0897435897435899</v>
      </c>
      <c r="AC27" s="148">
        <f t="shared" si="3"/>
        <v>1262</v>
      </c>
      <c r="AD27" s="148">
        <f t="shared" si="4"/>
        <v>2934</v>
      </c>
      <c r="AE27" s="149">
        <f t="shared" si="14"/>
        <v>5.3242738036646418E-3</v>
      </c>
      <c r="AF27" s="151">
        <f t="shared" si="0"/>
        <v>0.51353328456474034</v>
      </c>
      <c r="AG27" s="151">
        <f t="shared" si="15"/>
        <v>0.57502651113467651</v>
      </c>
      <c r="AH27" s="124"/>
    </row>
    <row r="28" spans="1:34" x14ac:dyDescent="0.25">
      <c r="A28" s="152" t="s">
        <v>200</v>
      </c>
      <c r="B28" s="147" t="s">
        <v>223</v>
      </c>
      <c r="C28" s="148">
        <v>3956</v>
      </c>
      <c r="D28" s="148">
        <v>3343</v>
      </c>
      <c r="E28" s="148">
        <v>2891</v>
      </c>
      <c r="F28" s="148">
        <v>7078</v>
      </c>
      <c r="G28" s="148">
        <v>8840</v>
      </c>
      <c r="H28" s="149">
        <f t="shared" si="5"/>
        <v>0.24894037863803331</v>
      </c>
      <c r="I28" s="150">
        <f t="shared" si="6"/>
        <v>1.2345803842264913</v>
      </c>
      <c r="J28" s="149">
        <f t="shared" si="7"/>
        <v>4.218505207992827E-3</v>
      </c>
      <c r="K28" s="151">
        <f t="shared" si="8"/>
        <v>1</v>
      </c>
      <c r="L28" s="148">
        <v>675</v>
      </c>
      <c r="M28" s="148">
        <v>532</v>
      </c>
      <c r="N28" s="148">
        <v>213</v>
      </c>
      <c r="O28" s="148">
        <v>877</v>
      </c>
      <c r="P28" s="148">
        <v>1459</v>
      </c>
      <c r="Q28" s="149">
        <f t="shared" si="9"/>
        <v>0.66362599771949826</v>
      </c>
      <c r="R28" s="150">
        <f t="shared" si="10"/>
        <v>1.1614814814814816</v>
      </c>
      <c r="S28" s="149">
        <f t="shared" si="11"/>
        <v>2.5538022597386685E-3</v>
      </c>
      <c r="T28" s="151">
        <f t="shared" si="12"/>
        <v>0.16504524886877828</v>
      </c>
      <c r="U28" s="148">
        <v>1888</v>
      </c>
      <c r="V28" s="148">
        <v>1976</v>
      </c>
      <c r="W28" s="148">
        <v>2286</v>
      </c>
      <c r="X28" s="148">
        <v>2472</v>
      </c>
      <c r="Y28" s="148">
        <v>5159</v>
      </c>
      <c r="Z28" s="148">
        <v>6185</v>
      </c>
      <c r="AA28" s="149">
        <f t="shared" si="13"/>
        <v>0.19887575111455713</v>
      </c>
      <c r="AB28" s="150">
        <f t="shared" si="2"/>
        <v>2.1300607287449393</v>
      </c>
      <c r="AC28" s="148">
        <f t="shared" si="3"/>
        <v>1026</v>
      </c>
      <c r="AD28" s="148">
        <f t="shared" si="4"/>
        <v>4209</v>
      </c>
      <c r="AE28" s="149">
        <f t="shared" si="14"/>
        <v>7.5912018155061805E-3</v>
      </c>
      <c r="AF28" s="151">
        <f t="shared" si="0"/>
        <v>0.4994944388270981</v>
      </c>
      <c r="AG28" s="151">
        <f t="shared" si="15"/>
        <v>0.69966063348416285</v>
      </c>
      <c r="AH28" s="124"/>
    </row>
    <row r="29" spans="1:34" x14ac:dyDescent="0.25">
      <c r="A29" s="152" t="s">
        <v>197</v>
      </c>
      <c r="B29" s="147" t="s">
        <v>211</v>
      </c>
      <c r="C29" s="148">
        <v>90210</v>
      </c>
      <c r="D29" s="148">
        <v>89140</v>
      </c>
      <c r="E29" s="148">
        <v>603</v>
      </c>
      <c r="F29" s="148">
        <v>44938</v>
      </c>
      <c r="G29" s="148">
        <v>70864</v>
      </c>
      <c r="H29" s="149">
        <f t="shared" si="5"/>
        <v>0.57692821220348045</v>
      </c>
      <c r="I29" s="150">
        <f t="shared" si="6"/>
        <v>-0.214455160181798</v>
      </c>
      <c r="J29" s="149">
        <f t="shared" si="7"/>
        <v>3.3816759395837517E-2</v>
      </c>
      <c r="K29" s="151">
        <f t="shared" si="8"/>
        <v>1</v>
      </c>
      <c r="L29" s="148">
        <v>67152</v>
      </c>
      <c r="M29" s="148">
        <v>65660</v>
      </c>
      <c r="N29" s="148">
        <v>483</v>
      </c>
      <c r="O29" s="148">
        <v>33732</v>
      </c>
      <c r="P29" s="148">
        <v>50744</v>
      </c>
      <c r="Q29" s="149">
        <f t="shared" si="9"/>
        <v>0.50432823431756191</v>
      </c>
      <c r="R29" s="150">
        <f t="shared" si="10"/>
        <v>-0.24434119609244698</v>
      </c>
      <c r="S29" s="149">
        <f t="shared" si="11"/>
        <v>8.8821207586140496E-2</v>
      </c>
      <c r="T29" s="151">
        <f t="shared" si="12"/>
        <v>0.71607586362610065</v>
      </c>
      <c r="U29" s="148">
        <v>17318</v>
      </c>
      <c r="V29" s="148">
        <v>17564</v>
      </c>
      <c r="W29" s="148">
        <v>17141</v>
      </c>
      <c r="X29" s="148">
        <v>90</v>
      </c>
      <c r="Y29" s="148">
        <v>8601</v>
      </c>
      <c r="Z29" s="148">
        <v>15697</v>
      </c>
      <c r="AA29" s="149">
        <f t="shared" si="13"/>
        <v>0.82502034647134059</v>
      </c>
      <c r="AB29" s="150">
        <f t="shared" si="2"/>
        <v>-0.10629697107720337</v>
      </c>
      <c r="AC29" s="148">
        <f t="shared" si="3"/>
        <v>7096</v>
      </c>
      <c r="AD29" s="148">
        <f t="shared" si="4"/>
        <v>-1867</v>
      </c>
      <c r="AE29" s="149">
        <f t="shared" si="14"/>
        <v>1.9265819708650041E-2</v>
      </c>
      <c r="AF29" s="151">
        <f t="shared" si="0"/>
        <v>0.19470125263274582</v>
      </c>
      <c r="AG29" s="151">
        <f t="shared" si="15"/>
        <v>0.22150880559945813</v>
      </c>
      <c r="AH29" s="124"/>
    </row>
    <row r="30" spans="1:34" x14ac:dyDescent="0.25">
      <c r="A30" s="152" t="s">
        <v>203</v>
      </c>
      <c r="B30" s="147" t="s">
        <v>203</v>
      </c>
      <c r="C30" s="148">
        <v>16055</v>
      </c>
      <c r="D30" s="148">
        <v>14539</v>
      </c>
      <c r="E30" s="148">
        <v>1688</v>
      </c>
      <c r="F30" s="148">
        <v>12556</v>
      </c>
      <c r="G30" s="148">
        <v>15976</v>
      </c>
      <c r="H30" s="149">
        <f t="shared" si="5"/>
        <v>0.27237973877030908</v>
      </c>
      <c r="I30" s="150">
        <f t="shared" si="6"/>
        <v>-4.9205854873870525E-3</v>
      </c>
      <c r="J30" s="149">
        <f t="shared" si="7"/>
        <v>7.623850588562602E-3</v>
      </c>
      <c r="K30" s="151">
        <f t="shared" si="8"/>
        <v>1</v>
      </c>
      <c r="L30" s="148">
        <v>5847</v>
      </c>
      <c r="M30" s="148">
        <v>5144</v>
      </c>
      <c r="N30" s="148">
        <v>485</v>
      </c>
      <c r="O30" s="148">
        <v>4512</v>
      </c>
      <c r="P30" s="148">
        <v>5831</v>
      </c>
      <c r="Q30" s="149">
        <f t="shared" si="9"/>
        <v>0.29233156028368801</v>
      </c>
      <c r="R30" s="150">
        <f t="shared" si="10"/>
        <v>-2.7364460407046654E-3</v>
      </c>
      <c r="S30" s="149">
        <f t="shared" si="11"/>
        <v>1.02064571463579E-2</v>
      </c>
      <c r="T30" s="151">
        <f t="shared" si="12"/>
        <v>0.36498497746619929</v>
      </c>
      <c r="U30" s="148">
        <v>4944</v>
      </c>
      <c r="V30" s="148">
        <v>5640</v>
      </c>
      <c r="W30" s="148">
        <v>5732</v>
      </c>
      <c r="X30" s="148">
        <v>662</v>
      </c>
      <c r="Y30" s="148">
        <v>4932</v>
      </c>
      <c r="Z30" s="148">
        <v>6040</v>
      </c>
      <c r="AA30" s="149">
        <f t="shared" si="13"/>
        <v>0.22465531224655311</v>
      </c>
      <c r="AB30" s="150">
        <f t="shared" si="2"/>
        <v>7.0921985815602939E-2</v>
      </c>
      <c r="AC30" s="148">
        <f t="shared" si="3"/>
        <v>1108</v>
      </c>
      <c r="AD30" s="148">
        <f t="shared" si="4"/>
        <v>400</v>
      </c>
      <c r="AE30" s="149">
        <f t="shared" si="14"/>
        <v>7.4132350793302071E-3</v>
      </c>
      <c r="AF30" s="151">
        <f t="shared" si="0"/>
        <v>0.35129243226409218</v>
      </c>
      <c r="AG30" s="151">
        <f t="shared" si="15"/>
        <v>0.37806710065097648</v>
      </c>
      <c r="AH30" s="124"/>
    </row>
    <row r="31" spans="1:34" x14ac:dyDescent="0.25">
      <c r="A31" s="152" t="s">
        <v>369</v>
      </c>
      <c r="B31" s="147" t="s">
        <v>229</v>
      </c>
      <c r="C31" s="148">
        <v>4094</v>
      </c>
      <c r="D31" s="148">
        <v>4143</v>
      </c>
      <c r="E31" s="148">
        <v>3521</v>
      </c>
      <c r="F31" s="148">
        <v>8492</v>
      </c>
      <c r="G31" s="148">
        <v>8571</v>
      </c>
      <c r="H31" s="149">
        <f t="shared" si="5"/>
        <v>9.3028732925106716E-3</v>
      </c>
      <c r="I31" s="150">
        <f t="shared" si="6"/>
        <v>1.0935515388373229</v>
      </c>
      <c r="J31" s="149">
        <f>G31/G$8</f>
        <v>4.0901366671613707E-3</v>
      </c>
      <c r="K31" s="151">
        <f t="shared" si="8"/>
        <v>1</v>
      </c>
      <c r="L31" s="148">
        <v>1030</v>
      </c>
      <c r="M31" s="148">
        <v>1095</v>
      </c>
      <c r="N31" s="148">
        <v>1058</v>
      </c>
      <c r="O31" s="148">
        <v>1486</v>
      </c>
      <c r="P31" s="148">
        <v>1848</v>
      </c>
      <c r="Q31" s="149">
        <f t="shared" si="9"/>
        <v>0.24360699865410496</v>
      </c>
      <c r="R31" s="150">
        <f t="shared" si="10"/>
        <v>0.7941747572815534</v>
      </c>
      <c r="S31" s="149">
        <f>P31/P$8</f>
        <v>3.2346995037676896E-3</v>
      </c>
      <c r="T31" s="151">
        <f t="shared" si="12"/>
        <v>0.21561078053902696</v>
      </c>
      <c r="U31" s="148">
        <v>995</v>
      </c>
      <c r="V31" s="148">
        <v>1261</v>
      </c>
      <c r="W31" s="148">
        <v>1653</v>
      </c>
      <c r="X31" s="148">
        <v>1887</v>
      </c>
      <c r="Y31" s="148">
        <v>4304</v>
      </c>
      <c r="Z31" s="148">
        <v>4273</v>
      </c>
      <c r="AA31" s="149">
        <f t="shared" si="13"/>
        <v>-7.2026022304833015E-3</v>
      </c>
      <c r="AB31" s="150">
        <f t="shared" si="2"/>
        <v>2.3885804916732751</v>
      </c>
      <c r="AC31" s="148">
        <f t="shared" si="3"/>
        <v>-31</v>
      </c>
      <c r="AD31" s="148">
        <f t="shared" si="4"/>
        <v>3012</v>
      </c>
      <c r="AE31" s="149">
        <f t="shared" si="14"/>
        <v>5.2444956115857569E-3</v>
      </c>
      <c r="AF31" s="151">
        <f t="shared" si="0"/>
        <v>0.30801172447484121</v>
      </c>
      <c r="AG31" s="151">
        <f t="shared" si="15"/>
        <v>0.49854159374635398</v>
      </c>
      <c r="AH31" s="124"/>
    </row>
    <row r="32" spans="1:34" x14ac:dyDescent="0.25">
      <c r="A32" s="152" t="s">
        <v>211</v>
      </c>
      <c r="B32" s="147" t="s">
        <v>215</v>
      </c>
      <c r="C32" s="148">
        <v>2083</v>
      </c>
      <c r="D32" s="148">
        <v>2591</v>
      </c>
      <c r="E32" s="148">
        <v>642</v>
      </c>
      <c r="F32" s="148">
        <v>2788</v>
      </c>
      <c r="G32" s="148">
        <v>4468</v>
      </c>
      <c r="H32" s="149">
        <f t="shared" si="5"/>
        <v>0.60258249641319939</v>
      </c>
      <c r="I32" s="150">
        <f t="shared" si="6"/>
        <v>1.1449831973115701</v>
      </c>
      <c r="J32" s="149">
        <f t="shared" si="7"/>
        <v>2.1321585146280484E-3</v>
      </c>
      <c r="K32" s="151">
        <f t="shared" si="8"/>
        <v>1</v>
      </c>
      <c r="L32" s="148">
        <v>726</v>
      </c>
      <c r="M32" s="148">
        <v>850</v>
      </c>
      <c r="N32" s="148">
        <v>239</v>
      </c>
      <c r="O32" s="148">
        <v>704</v>
      </c>
      <c r="P32" s="148">
        <v>1320</v>
      </c>
      <c r="Q32" s="149">
        <f t="shared" si="9"/>
        <v>0.875</v>
      </c>
      <c r="R32" s="150">
        <f t="shared" si="10"/>
        <v>0.81818181818181812</v>
      </c>
      <c r="S32" s="149">
        <f t="shared" ref="S32:S37" si="16">P32/P$8</f>
        <v>2.3104996455483497E-3</v>
      </c>
      <c r="T32" s="151">
        <f t="shared" si="12"/>
        <v>0.29543419874664278</v>
      </c>
      <c r="U32" s="148">
        <v>667</v>
      </c>
      <c r="V32" s="148">
        <v>795</v>
      </c>
      <c r="W32" s="148">
        <v>1062</v>
      </c>
      <c r="X32" s="148">
        <v>270</v>
      </c>
      <c r="Y32" s="148">
        <v>1078</v>
      </c>
      <c r="Z32" s="148">
        <v>1912</v>
      </c>
      <c r="AA32" s="149">
        <f t="shared" si="13"/>
        <v>0.77365491651205942</v>
      </c>
      <c r="AB32" s="150">
        <f t="shared" si="2"/>
        <v>1.4050314465408804</v>
      </c>
      <c r="AC32" s="148">
        <f t="shared" si="3"/>
        <v>834</v>
      </c>
      <c r="AD32" s="148">
        <f t="shared" si="4"/>
        <v>1117</v>
      </c>
      <c r="AE32" s="149">
        <f t="shared" si="14"/>
        <v>2.3467062039204231E-3</v>
      </c>
      <c r="AF32" s="151">
        <f t="shared" si="0"/>
        <v>0.38166106577052328</v>
      </c>
      <c r="AG32" s="151">
        <f t="shared" si="15"/>
        <v>0.42793196060877348</v>
      </c>
      <c r="AH32" s="124"/>
    </row>
    <row r="33" spans="1:36" x14ac:dyDescent="0.25">
      <c r="A33" s="152" t="s">
        <v>207</v>
      </c>
      <c r="B33" s="147" t="s">
        <v>225</v>
      </c>
      <c r="C33" s="148">
        <v>3058</v>
      </c>
      <c r="D33" s="148">
        <v>3355</v>
      </c>
      <c r="E33" s="148">
        <v>602</v>
      </c>
      <c r="F33" s="148">
        <v>3982</v>
      </c>
      <c r="G33" s="148">
        <v>6975</v>
      </c>
      <c r="H33" s="149">
        <f t="shared" si="5"/>
        <v>0.75163234555499758</v>
      </c>
      <c r="I33" s="150">
        <f t="shared" si="6"/>
        <v>1.2809025506867235</v>
      </c>
      <c r="J33" s="149">
        <f t="shared" si="7"/>
        <v>3.3285151386594986E-3</v>
      </c>
      <c r="K33" s="151">
        <f t="shared" si="8"/>
        <v>1</v>
      </c>
      <c r="L33" s="148">
        <v>769</v>
      </c>
      <c r="M33" s="148">
        <v>798</v>
      </c>
      <c r="N33" s="148">
        <v>163</v>
      </c>
      <c r="O33" s="148">
        <v>877</v>
      </c>
      <c r="P33" s="148">
        <v>1153</v>
      </c>
      <c r="Q33" s="149">
        <f t="shared" si="9"/>
        <v>0.31470923603192702</v>
      </c>
      <c r="R33" s="150">
        <f t="shared" si="10"/>
        <v>0.4993498049414824</v>
      </c>
      <c r="S33" s="149">
        <f t="shared" si="16"/>
        <v>2.0181864328160963E-3</v>
      </c>
      <c r="T33" s="151">
        <f t="shared" si="12"/>
        <v>0.16530465949820788</v>
      </c>
      <c r="U33" s="148">
        <v>1340</v>
      </c>
      <c r="V33" s="148">
        <v>1543</v>
      </c>
      <c r="W33" s="148">
        <v>1984</v>
      </c>
      <c r="X33" s="148">
        <v>349</v>
      </c>
      <c r="Y33" s="148">
        <v>2201</v>
      </c>
      <c r="Z33" s="148">
        <v>2926</v>
      </c>
      <c r="AA33" s="149">
        <f t="shared" si="13"/>
        <v>0.32939572921399374</v>
      </c>
      <c r="AB33" s="150">
        <f t="shared" si="2"/>
        <v>0.89630589760207391</v>
      </c>
      <c r="AC33" s="148">
        <f t="shared" si="3"/>
        <v>725</v>
      </c>
      <c r="AD33" s="148">
        <f t="shared" si="4"/>
        <v>1383</v>
      </c>
      <c r="AE33" s="149">
        <f t="shared" si="14"/>
        <v>3.5912460003510241E-3</v>
      </c>
      <c r="AF33" s="151">
        <f t="shared" si="0"/>
        <v>0.50457815565729236</v>
      </c>
      <c r="AG33" s="151">
        <f t="shared" si="15"/>
        <v>0.41949820788530467</v>
      </c>
      <c r="AH33" s="124"/>
    </row>
    <row r="34" spans="1:36" x14ac:dyDescent="0.25">
      <c r="A34" s="152" t="s">
        <v>213</v>
      </c>
      <c r="B34" s="147" t="s">
        <v>221</v>
      </c>
      <c r="C34" s="148">
        <v>1856</v>
      </c>
      <c r="D34" s="148">
        <v>2090</v>
      </c>
      <c r="E34" s="148">
        <v>1467</v>
      </c>
      <c r="F34" s="148">
        <v>3010</v>
      </c>
      <c r="G34" s="148">
        <v>3290</v>
      </c>
      <c r="H34" s="149">
        <f t="shared" si="5"/>
        <v>9.3023255813953432E-2</v>
      </c>
      <c r="I34" s="150">
        <f t="shared" si="6"/>
        <v>0.77262931034482762</v>
      </c>
      <c r="J34" s="149">
        <f t="shared" si="7"/>
        <v>1.5700092912099999E-3</v>
      </c>
      <c r="K34" s="151">
        <f t="shared" si="8"/>
        <v>1</v>
      </c>
      <c r="L34" s="148">
        <v>726</v>
      </c>
      <c r="M34" s="148">
        <v>743</v>
      </c>
      <c r="N34" s="148">
        <v>450</v>
      </c>
      <c r="O34" s="148">
        <v>1025</v>
      </c>
      <c r="P34" s="148">
        <v>1251</v>
      </c>
      <c r="Q34" s="149">
        <f t="shared" si="9"/>
        <v>0.22048780487804875</v>
      </c>
      <c r="R34" s="150">
        <f t="shared" si="10"/>
        <v>0.72314049586776852</v>
      </c>
      <c r="S34" s="149">
        <f t="shared" si="16"/>
        <v>2.189723527712868E-3</v>
      </c>
      <c r="T34" s="151">
        <f t="shared" si="12"/>
        <v>0.3802431610942249</v>
      </c>
      <c r="U34" s="148">
        <v>567</v>
      </c>
      <c r="V34" s="148">
        <v>486</v>
      </c>
      <c r="W34" s="148">
        <v>631</v>
      </c>
      <c r="X34" s="148">
        <v>470</v>
      </c>
      <c r="Y34" s="148">
        <v>1050</v>
      </c>
      <c r="Z34" s="148">
        <v>999</v>
      </c>
      <c r="AA34" s="149">
        <f t="shared" si="13"/>
        <v>-4.8571428571428599E-2</v>
      </c>
      <c r="AB34" s="150">
        <f t="shared" si="2"/>
        <v>1.0555555555555554</v>
      </c>
      <c r="AC34" s="148">
        <f t="shared" si="3"/>
        <v>-51</v>
      </c>
      <c r="AD34" s="148">
        <f t="shared" si="4"/>
        <v>513</v>
      </c>
      <c r="AE34" s="149">
        <f t="shared" si="14"/>
        <v>1.2261294444123967E-3</v>
      </c>
      <c r="AF34" s="151">
        <f t="shared" si="0"/>
        <v>0.26185344827586204</v>
      </c>
      <c r="AG34" s="151">
        <f t="shared" si="15"/>
        <v>0.30364741641337384</v>
      </c>
      <c r="AH34" s="124"/>
    </row>
    <row r="35" spans="1:36" x14ac:dyDescent="0.25">
      <c r="A35" s="152" t="s">
        <v>209</v>
      </c>
      <c r="B35" s="147" t="s">
        <v>227</v>
      </c>
      <c r="C35" s="148">
        <v>10007</v>
      </c>
      <c r="D35" s="148">
        <v>11245</v>
      </c>
      <c r="E35" s="148">
        <v>1137</v>
      </c>
      <c r="F35" s="148">
        <v>3006</v>
      </c>
      <c r="G35" s="148">
        <v>3038</v>
      </c>
      <c r="H35" s="149">
        <f t="shared" si="5"/>
        <v>1.0645375914837052E-2</v>
      </c>
      <c r="I35" s="150">
        <f t="shared" si="6"/>
        <v>-0.69641251124213044</v>
      </c>
      <c r="J35" s="149">
        <f t="shared" si="7"/>
        <v>1.4497532603939148E-3</v>
      </c>
      <c r="K35" s="151">
        <f t="shared" si="8"/>
        <v>1</v>
      </c>
      <c r="L35" s="148">
        <v>1289</v>
      </c>
      <c r="M35" s="148">
        <v>1330</v>
      </c>
      <c r="N35" s="148">
        <v>274</v>
      </c>
      <c r="O35" s="148">
        <v>624</v>
      </c>
      <c r="P35" s="148">
        <v>642</v>
      </c>
      <c r="Q35" s="149">
        <f t="shared" si="9"/>
        <v>2.8846153846153744E-2</v>
      </c>
      <c r="R35" s="150">
        <f t="shared" si="10"/>
        <v>-0.50193948797517463</v>
      </c>
      <c r="S35" s="149">
        <f t="shared" si="16"/>
        <v>1.1237430094257882E-3</v>
      </c>
      <c r="T35" s="151">
        <f t="shared" si="12"/>
        <v>0.21132323897300856</v>
      </c>
      <c r="U35" s="148">
        <v>7533</v>
      </c>
      <c r="V35" s="148">
        <v>8029</v>
      </c>
      <c r="W35" s="148">
        <v>9186</v>
      </c>
      <c r="X35" s="148">
        <v>714</v>
      </c>
      <c r="Y35" s="148">
        <v>2003</v>
      </c>
      <c r="Z35" s="148">
        <v>1941</v>
      </c>
      <c r="AA35" s="149">
        <f t="shared" si="13"/>
        <v>-3.0953569645531753E-2</v>
      </c>
      <c r="AB35" s="150">
        <f t="shared" si="2"/>
        <v>-0.7582513388965002</v>
      </c>
      <c r="AC35" s="148">
        <f t="shared" si="3"/>
        <v>-62</v>
      </c>
      <c r="AD35" s="148">
        <f t="shared" si="4"/>
        <v>-6088</v>
      </c>
      <c r="AE35" s="149">
        <f t="shared" si="14"/>
        <v>2.3822995511556177E-3</v>
      </c>
      <c r="AF35" s="151">
        <f t="shared" si="0"/>
        <v>0.80233836314579798</v>
      </c>
      <c r="AG35" s="151">
        <f t="shared" si="15"/>
        <v>0.63890717577353517</v>
      </c>
      <c r="AH35" s="124"/>
    </row>
    <row r="36" spans="1:36" x14ac:dyDescent="0.25">
      <c r="A36" s="152" t="s">
        <v>370</v>
      </c>
      <c r="B36" s="147" t="s">
        <v>205</v>
      </c>
      <c r="C36" s="148">
        <v>1570</v>
      </c>
      <c r="D36" s="148">
        <v>2026</v>
      </c>
      <c r="E36" s="148">
        <v>154</v>
      </c>
      <c r="F36" s="148">
        <v>1246</v>
      </c>
      <c r="G36" s="148">
        <v>2398</v>
      </c>
      <c r="H36" s="149">
        <f t="shared" si="5"/>
        <v>0.9245585874799358</v>
      </c>
      <c r="I36" s="150">
        <f t="shared" si="6"/>
        <v>0.52738853503184724</v>
      </c>
      <c r="J36" s="149">
        <f t="shared" si="7"/>
        <v>1.1443411186387782E-3</v>
      </c>
      <c r="K36" s="151">
        <f t="shared" si="8"/>
        <v>1</v>
      </c>
      <c r="L36" s="148">
        <v>512</v>
      </c>
      <c r="M36" s="148">
        <v>611</v>
      </c>
      <c r="N36" s="148">
        <v>81</v>
      </c>
      <c r="O36" s="148">
        <v>294</v>
      </c>
      <c r="P36" s="148">
        <v>618</v>
      </c>
      <c r="Q36" s="149">
        <f t="shared" si="9"/>
        <v>1.1020408163265305</v>
      </c>
      <c r="R36" s="150">
        <f t="shared" si="10"/>
        <v>0.20703125</v>
      </c>
      <c r="S36" s="149">
        <f t="shared" si="16"/>
        <v>1.0817339249612728E-3</v>
      </c>
      <c r="T36" s="151">
        <f t="shared" si="12"/>
        <v>0.25771476230191825</v>
      </c>
      <c r="U36" s="148">
        <v>563</v>
      </c>
      <c r="V36" s="148">
        <v>722</v>
      </c>
      <c r="W36" s="148">
        <v>921</v>
      </c>
      <c r="X36" s="148">
        <v>53</v>
      </c>
      <c r="Y36" s="148">
        <v>658</v>
      </c>
      <c r="Z36" s="148">
        <v>1218</v>
      </c>
      <c r="AA36" s="149">
        <f t="shared" si="13"/>
        <v>0.85106382978723394</v>
      </c>
      <c r="AB36" s="150">
        <f t="shared" si="2"/>
        <v>0.68698060941828265</v>
      </c>
      <c r="AC36" s="148">
        <f t="shared" si="3"/>
        <v>560</v>
      </c>
      <c r="AD36" s="148">
        <f t="shared" si="4"/>
        <v>496</v>
      </c>
      <c r="AE36" s="149">
        <f t="shared" si="14"/>
        <v>1.4949205838781774E-3</v>
      </c>
      <c r="AF36" s="151">
        <f t="shared" si="0"/>
        <v>0.45987261146496816</v>
      </c>
      <c r="AG36" s="151">
        <f t="shared" si="15"/>
        <v>0.50792326939115928</v>
      </c>
      <c r="AH36" s="124"/>
    </row>
    <row r="37" spans="1:36" x14ac:dyDescent="0.25">
      <c r="A37" s="153" t="s">
        <v>371</v>
      </c>
      <c r="B37" s="154" t="s">
        <v>371</v>
      </c>
      <c r="C37" s="155">
        <f>C12-SUM(C13:C36)</f>
        <v>90103</v>
      </c>
      <c r="D37" s="155">
        <f>D12-SUM(D13:D36)</f>
        <v>91801</v>
      </c>
      <c r="E37" s="155">
        <f>E12-SUM(E13:E36)</f>
        <v>19332</v>
      </c>
      <c r="F37" s="155">
        <f>F12-SUM(F13:F36)</f>
        <v>76810</v>
      </c>
      <c r="G37" s="155">
        <f>G12-SUM(G13:G36)</f>
        <v>95743</v>
      </c>
      <c r="H37" s="156">
        <f t="shared" si="5"/>
        <v>0.24649134227314162</v>
      </c>
      <c r="I37" s="157">
        <f t="shared" si="6"/>
        <v>6.2595030132182039E-2</v>
      </c>
      <c r="J37" s="156">
        <f t="shared" si="7"/>
        <v>4.568917920009697E-2</v>
      </c>
      <c r="K37" s="158">
        <f t="shared" si="8"/>
        <v>1</v>
      </c>
      <c r="L37" s="155">
        <f>L12-SUM(L13:L36)</f>
        <v>24320</v>
      </c>
      <c r="M37" s="155">
        <f>M12-SUM(M13:M36)</f>
        <v>23551</v>
      </c>
      <c r="N37" s="155">
        <f>N12-SUM(N13:N36)</f>
        <v>6301</v>
      </c>
      <c r="O37" s="155">
        <f>O12-SUM(O13:O36)</f>
        <v>18896</v>
      </c>
      <c r="P37" s="155">
        <f>P12-SUM(P13:P36)</f>
        <v>25525</v>
      </c>
      <c r="Q37" s="156">
        <f t="shared" si="9"/>
        <v>0.35081498729889926</v>
      </c>
      <c r="R37" s="157">
        <f t="shared" si="10"/>
        <v>4.9547697368421018E-2</v>
      </c>
      <c r="S37" s="156">
        <f t="shared" si="16"/>
        <v>4.4678411706531536E-2</v>
      </c>
      <c r="T37" s="158">
        <f t="shared" si="12"/>
        <v>0.26659912474018987</v>
      </c>
      <c r="U37" s="155">
        <f t="shared" ref="U37:Z37" si="17">U12-SUM(U13:U36)</f>
        <v>39983</v>
      </c>
      <c r="V37" s="155">
        <f t="shared" si="17"/>
        <v>43563</v>
      </c>
      <c r="W37" s="155">
        <f t="shared" si="17"/>
        <v>46134</v>
      </c>
      <c r="X37" s="155">
        <f t="shared" si="17"/>
        <v>10440</v>
      </c>
      <c r="Y37" s="155">
        <f t="shared" si="17"/>
        <v>41160</v>
      </c>
      <c r="Z37" s="155">
        <f t="shared" si="17"/>
        <v>49735</v>
      </c>
      <c r="AA37" s="156">
        <f t="shared" si="13"/>
        <v>0.20833333333333326</v>
      </c>
      <c r="AB37" s="157">
        <f t="shared" si="2"/>
        <v>0.14167986594128035</v>
      </c>
      <c r="AC37" s="155">
        <f>Z37-Y37</f>
        <v>8575</v>
      </c>
      <c r="AD37" s="155">
        <f t="shared" si="4"/>
        <v>6172</v>
      </c>
      <c r="AE37" s="156">
        <f t="shared" si="14"/>
        <v>6.1042590508358911E-2</v>
      </c>
      <c r="AF37" s="158">
        <f t="shared" si="0"/>
        <v>0.48348001731351897</v>
      </c>
      <c r="AG37" s="158">
        <f t="shared" si="15"/>
        <v>0.51946356391589987</v>
      </c>
      <c r="AH37" s="124"/>
    </row>
    <row r="38" spans="1:36" ht="6" customHeight="1" x14ac:dyDescent="0.25">
      <c r="C38" s="124"/>
      <c r="D38" s="124"/>
      <c r="E38" s="124"/>
      <c r="F38" s="124"/>
      <c r="G38" s="124"/>
      <c r="H38" s="124"/>
      <c r="L38" s="124"/>
      <c r="M38" s="124"/>
      <c r="N38" s="124"/>
      <c r="O38" s="124"/>
      <c r="P38" s="124"/>
      <c r="Q38" s="124"/>
      <c r="U38" s="124"/>
      <c r="V38" s="124"/>
      <c r="W38" s="124"/>
      <c r="X38" s="124"/>
      <c r="Y38" s="124"/>
      <c r="Z38" s="124"/>
      <c r="AA38" s="124"/>
      <c r="AB38" s="124"/>
      <c r="AH38" s="124"/>
      <c r="AI38" s="124"/>
    </row>
    <row r="39" spans="1:36" ht="15.75" x14ac:dyDescent="0.25">
      <c r="B39" s="132"/>
      <c r="C39" s="265" t="s">
        <v>104</v>
      </c>
      <c r="D39" s="266"/>
      <c r="E39" s="266"/>
      <c r="F39" s="266"/>
      <c r="G39" s="266"/>
      <c r="H39" s="266"/>
      <c r="I39" s="266"/>
      <c r="J39" s="266"/>
      <c r="K39" s="267"/>
      <c r="L39" s="265" t="s">
        <v>103</v>
      </c>
      <c r="M39" s="266"/>
      <c r="N39" s="266"/>
      <c r="O39" s="266"/>
      <c r="P39" s="266"/>
      <c r="Q39" s="266"/>
      <c r="R39" s="266"/>
      <c r="S39" s="266"/>
      <c r="T39" s="267"/>
      <c r="U39" s="265" t="s">
        <v>105</v>
      </c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7"/>
      <c r="AH39" s="50"/>
      <c r="AI39" s="50"/>
      <c r="AJ39" s="50"/>
    </row>
    <row r="40" spans="1:36" s="137" customFormat="1" ht="75" x14ac:dyDescent="0.25">
      <c r="B40" s="133"/>
      <c r="C40" s="134" t="s">
        <v>503</v>
      </c>
      <c r="D40" s="134" t="s">
        <v>508</v>
      </c>
      <c r="E40" s="134" t="s">
        <v>504</v>
      </c>
      <c r="F40" s="134" t="s">
        <v>505</v>
      </c>
      <c r="G40" s="134" t="s">
        <v>506</v>
      </c>
      <c r="H40" s="135" t="str">
        <f>CONCATENATE("var. ",RIGHT(G40,2),"/",RIGHT(F40,2))</f>
        <v>var. 23/22</v>
      </c>
      <c r="I40" s="135" t="str">
        <f>CONCATENATE("var. ",RIGHT(G40,2),"/",RIGHT(C40,2))</f>
        <v>var. 23/19</v>
      </c>
      <c r="J40" s="135" t="str">
        <f>CONCATENATE("Cuota s/ total lugares de residencia ",RIGHT(G40,4))</f>
        <v>Cuota s/ total lugares de residencia 2023</v>
      </c>
      <c r="K40" s="136" t="str">
        <f>CONCATENATE("cuota s/ Canarias ",RIGHT(G40,4))</f>
        <v>cuota s/ Canarias 2023</v>
      </c>
      <c r="L40" s="134" t="s">
        <v>503</v>
      </c>
      <c r="M40" s="134" t="s">
        <v>508</v>
      </c>
      <c r="N40" s="134" t="s">
        <v>504</v>
      </c>
      <c r="O40" s="134" t="s">
        <v>505</v>
      </c>
      <c r="P40" s="134" t="s">
        <v>506</v>
      </c>
      <c r="Q40" s="135" t="str">
        <f>CONCATENATE("var. ",RIGHT(P40,2),"/",RIGHT(O40,2))</f>
        <v>var. 23/22</v>
      </c>
      <c r="R40" s="135" t="str">
        <f>CONCATENATE("var. ",RIGHT(P40,2),"/",RIGHT(L40,2))</f>
        <v>var. 23/19</v>
      </c>
      <c r="S40" s="135" t="str">
        <f>CONCATENATE("Cuota s/ total lugares de residencia ",RIGHT(P40,4))</f>
        <v>Cuota s/ total lugares de residencia 2023</v>
      </c>
      <c r="T40" s="136" t="str">
        <f>CONCATENATE("cuota s/ Canarias ",RIGHT(P40,4))</f>
        <v>cuota s/ Canarias 2023</v>
      </c>
      <c r="U40" s="134" t="s">
        <v>507</v>
      </c>
      <c r="V40" s="134" t="s">
        <v>503</v>
      </c>
      <c r="W40" s="134" t="s">
        <v>508</v>
      </c>
      <c r="X40" s="134" t="s">
        <v>504</v>
      </c>
      <c r="Y40" s="134" t="s">
        <v>505</v>
      </c>
      <c r="Z40" s="134" t="s">
        <v>506</v>
      </c>
      <c r="AA40" s="135" t="str">
        <f>CONCATENATE("var. ",RIGHT(Z40,2),"/",RIGHT(Y40,2))</f>
        <v>var. 23/22</v>
      </c>
      <c r="AB40" s="135" t="str">
        <f>CONCATENATE("var. ",RIGHT(Z40,2),"/",RIGHT(V40,2))</f>
        <v>var. 23/19</v>
      </c>
      <c r="AC40" s="134" t="str">
        <f>CONCATENATE("dif. ",RIGHT(Z40,2),"/",RIGHT(Y40,2))</f>
        <v>dif. 23/22</v>
      </c>
      <c r="AD40" s="134" t="str">
        <f>CONCATENATE("dif. ",RIGHT(Z40,2),"/",RIGHT(V40,2))</f>
        <v>dif. 23/19</v>
      </c>
      <c r="AE40" s="135" t="str">
        <f>CONCATENATE("Cuota s/ total lugares de residencia ",RIGHT(Z40,4))</f>
        <v>Cuota s/ total lugares de residencia 2023</v>
      </c>
      <c r="AF40" s="136" t="str">
        <f>CONCATENATE("cuota s/ Canarias ",RIGHT(Z40,4))</f>
        <v>cuota s/ Canarias 2023</v>
      </c>
      <c r="AG40" s="136" t="str">
        <f>CONCATENATE("cuota s/ Canarias ",RIGHT(AA40,4))</f>
        <v>cuota s/ Canarias 3/22</v>
      </c>
      <c r="AH40" s="159"/>
      <c r="AI40" s="159"/>
      <c r="AJ40" s="159"/>
    </row>
    <row r="41" spans="1:36" x14ac:dyDescent="0.25">
      <c r="B41" s="138" t="s">
        <v>123</v>
      </c>
      <c r="C41" s="139">
        <v>255866</v>
      </c>
      <c r="D41" s="139">
        <v>265517</v>
      </c>
      <c r="E41" s="139">
        <v>29848</v>
      </c>
      <c r="F41" s="139">
        <v>220509</v>
      </c>
      <c r="G41" s="139">
        <v>287323</v>
      </c>
      <c r="H41" s="140">
        <f>IFERROR(G41/F41-1,"-")</f>
        <v>0.30299897056355984</v>
      </c>
      <c r="I41" s="140">
        <f>IFERROR(G41/C41-1,"-")</f>
        <v>0.12294325936232253</v>
      </c>
      <c r="J41" s="140">
        <f t="shared" ref="J41:J70" si="18">G41/G$41</f>
        <v>1</v>
      </c>
      <c r="K41" s="141">
        <f>G41/$G8</f>
        <v>0.13711239500861119</v>
      </c>
      <c r="L41" s="139">
        <v>365322</v>
      </c>
      <c r="M41" s="139">
        <v>332787</v>
      </c>
      <c r="N41" s="139">
        <v>20865</v>
      </c>
      <c r="O41" s="139">
        <v>284747</v>
      </c>
      <c r="P41" s="139">
        <v>375312</v>
      </c>
      <c r="Q41" s="140">
        <f>IFERROR(P41/O41-1,"-")</f>
        <v>0.31805427274036258</v>
      </c>
      <c r="R41" s="140">
        <f>IFERROR(P41/L41-1,"-")</f>
        <v>2.7345738827664334E-2</v>
      </c>
      <c r="S41" s="140">
        <f t="shared" ref="S41:S70" si="19">P41/P$41</f>
        <v>1</v>
      </c>
      <c r="T41" s="141">
        <f>P41/$G8</f>
        <v>0.17910131522875608</v>
      </c>
      <c r="U41" s="139">
        <v>41442</v>
      </c>
      <c r="V41" s="139">
        <v>34691</v>
      </c>
      <c r="W41" s="139">
        <v>36617</v>
      </c>
      <c r="X41" s="139">
        <v>5670</v>
      </c>
      <c r="Y41" s="139">
        <v>12938</v>
      </c>
      <c r="Z41" s="139">
        <v>23927</v>
      </c>
      <c r="AA41" s="140">
        <f>IFERROR(Z41/Y41-1,"-")</f>
        <v>0.84935847889936622</v>
      </c>
      <c r="AB41" s="140">
        <f t="shared" ref="AB41:AB70" si="20">IFERROR(Z41/V41-1,"-")</f>
        <v>-0.31028220575941889</v>
      </c>
      <c r="AC41" s="139">
        <f>Z41-Y41</f>
        <v>10989</v>
      </c>
      <c r="AD41" s="139">
        <f>Z41-V41</f>
        <v>-10764</v>
      </c>
      <c r="AE41" s="140">
        <f t="shared" ref="AE41:AE70" si="21">Z41/Z$41</f>
        <v>1</v>
      </c>
      <c r="AF41" s="141">
        <f>Z41/$G8</f>
        <v>1.1418119243398684E-2</v>
      </c>
      <c r="AG41" s="141">
        <f>AA41/$G8</f>
        <v>4.0531936274771965E-7</v>
      </c>
      <c r="AH41" s="50"/>
      <c r="AI41" s="50"/>
      <c r="AJ41" s="50"/>
    </row>
    <row r="42" spans="1:36" x14ac:dyDescent="0.25">
      <c r="B42" s="142" t="s">
        <v>156</v>
      </c>
      <c r="C42" s="143">
        <v>15546</v>
      </c>
      <c r="D42" s="143">
        <v>18985</v>
      </c>
      <c r="E42" s="143">
        <v>6015</v>
      </c>
      <c r="F42" s="143">
        <v>19891</v>
      </c>
      <c r="G42" s="143">
        <v>24546</v>
      </c>
      <c r="H42" s="144">
        <f>IFERROR(G42/F42-1,"-")</f>
        <v>0.23402543864059133</v>
      </c>
      <c r="I42" s="145">
        <f>IFERROR(G42/C42-1,"-")</f>
        <v>0.57892705519104593</v>
      </c>
      <c r="J42" s="144">
        <f t="shared" si="18"/>
        <v>8.542998646123004E-2</v>
      </c>
      <c r="K42" s="146">
        <f t="shared" ref="K42:K70" si="22">G42/$G9</f>
        <v>9.0326996533527631E-2</v>
      </c>
      <c r="L42" s="143">
        <v>31090</v>
      </c>
      <c r="M42" s="143">
        <v>32843</v>
      </c>
      <c r="N42" s="143">
        <v>8817</v>
      </c>
      <c r="O42" s="143">
        <v>39421</v>
      </c>
      <c r="P42" s="143">
        <v>41077</v>
      </c>
      <c r="Q42" s="144">
        <f>IFERROR(P42/O42-1,"-")</f>
        <v>4.2008066766444196E-2</v>
      </c>
      <c r="R42" s="145">
        <f>IFERROR(P42/L42-1,"-")</f>
        <v>0.3212286908973947</v>
      </c>
      <c r="S42" s="144">
        <f t="shared" si="19"/>
        <v>0.10944760625825979</v>
      </c>
      <c r="T42" s="146">
        <f t="shared" ref="T42:T70" si="23">P42/$G9</f>
        <v>0.15115953868686199</v>
      </c>
      <c r="U42" s="143">
        <v>8554</v>
      </c>
      <c r="V42" s="143">
        <v>8345</v>
      </c>
      <c r="W42" s="143">
        <v>9407</v>
      </c>
      <c r="X42" s="143">
        <v>3431</v>
      </c>
      <c r="Y42" s="143">
        <v>9198</v>
      </c>
      <c r="Z42" s="143">
        <v>9516</v>
      </c>
      <c r="AA42" s="144">
        <f>IFERROR(Z42/Y42-1,"-")</f>
        <v>3.4572733202870243E-2</v>
      </c>
      <c r="AB42" s="145">
        <f t="shared" si="20"/>
        <v>0.14032354703415217</v>
      </c>
      <c r="AC42" s="143">
        <f t="shared" ref="AC42:AC69" si="24">Z42-Y42</f>
        <v>318</v>
      </c>
      <c r="AD42" s="143">
        <f t="shared" ref="AD42:AD70" si="25">Z42-V42</f>
        <v>1171</v>
      </c>
      <c r="AE42" s="144">
        <f t="shared" si="21"/>
        <v>0.3977097003385297</v>
      </c>
      <c r="AF42" s="146">
        <f t="shared" ref="AF42:AG57" si="26">Z42/$G9</f>
        <v>3.5017994745092845E-2</v>
      </c>
      <c r="AG42" s="146">
        <f t="shared" si="26"/>
        <v>1.2722444195266993E-7</v>
      </c>
      <c r="AH42" s="50"/>
      <c r="AI42" s="50"/>
      <c r="AJ42" s="50"/>
    </row>
    <row r="43" spans="1:36" x14ac:dyDescent="0.25">
      <c r="B43" s="147" t="s">
        <v>98</v>
      </c>
      <c r="C43" s="148">
        <v>6827</v>
      </c>
      <c r="D43" s="148">
        <v>8171</v>
      </c>
      <c r="E43" s="148">
        <v>2979</v>
      </c>
      <c r="F43" s="148">
        <v>8988</v>
      </c>
      <c r="G43" s="148">
        <v>9791</v>
      </c>
      <c r="H43" s="149">
        <f>IFERROR(G43/F43-1,"-")</f>
        <v>8.9341344014241209E-2</v>
      </c>
      <c r="I43" s="150">
        <f>IFERROR(G43/C43-1,"-")</f>
        <v>0.43415848835506088</v>
      </c>
      <c r="J43" s="149">
        <f t="shared" si="18"/>
        <v>3.4076631526191774E-2</v>
      </c>
      <c r="K43" s="151">
        <f t="shared" si="22"/>
        <v>8.9659530045237273E-2</v>
      </c>
      <c r="L43" s="148">
        <v>10776</v>
      </c>
      <c r="M43" s="148">
        <v>10539</v>
      </c>
      <c r="N43" s="148">
        <v>3972</v>
      </c>
      <c r="O43" s="148">
        <v>12305</v>
      </c>
      <c r="P43" s="148">
        <v>10894</v>
      </c>
      <c r="Q43" s="149">
        <f>IFERROR(P43/O43-1,"-")</f>
        <v>-0.11466883380739534</v>
      </c>
      <c r="R43" s="150">
        <f>IFERROR(P43/L43-1,"-")</f>
        <v>1.0950259836674192E-2</v>
      </c>
      <c r="S43" s="149">
        <f t="shared" si="19"/>
        <v>2.9026516604851432E-2</v>
      </c>
      <c r="T43" s="151">
        <f t="shared" si="23"/>
        <v>9.9760077654255416E-2</v>
      </c>
      <c r="U43" s="148">
        <v>5367</v>
      </c>
      <c r="V43" s="148">
        <v>4596</v>
      </c>
      <c r="W43" s="148">
        <v>5798</v>
      </c>
      <c r="X43" s="148">
        <v>1519</v>
      </c>
      <c r="Y43" s="148">
        <v>3747</v>
      </c>
      <c r="Z43" s="148">
        <v>3965</v>
      </c>
      <c r="AA43" s="149">
        <f>IFERROR(Z43/Y43-1,"-")</f>
        <v>5.8179877235121413E-2</v>
      </c>
      <c r="AB43" s="150">
        <f t="shared" si="20"/>
        <v>-0.13729329852045258</v>
      </c>
      <c r="AC43" s="148">
        <f t="shared" si="24"/>
        <v>218</v>
      </c>
      <c r="AD43" s="148">
        <f t="shared" si="25"/>
        <v>-631</v>
      </c>
      <c r="AE43" s="149">
        <f t="shared" si="21"/>
        <v>0.16571237514105405</v>
      </c>
      <c r="AF43" s="151">
        <f t="shared" si="26"/>
        <v>3.6308858812109671E-2</v>
      </c>
      <c r="AG43" s="151">
        <f t="shared" si="26"/>
        <v>5.3277300081611519E-7</v>
      </c>
      <c r="AH43" s="50"/>
      <c r="AI43" s="50"/>
      <c r="AJ43" s="50"/>
    </row>
    <row r="44" spans="1:36" x14ac:dyDescent="0.25">
      <c r="B44" s="147" t="s">
        <v>160</v>
      </c>
      <c r="C44" s="148">
        <v>8719</v>
      </c>
      <c r="D44" s="148">
        <v>10814</v>
      </c>
      <c r="E44" s="148">
        <v>3036</v>
      </c>
      <c r="F44" s="148">
        <v>10903</v>
      </c>
      <c r="G44" s="148">
        <v>14755</v>
      </c>
      <c r="H44" s="149">
        <f>IFERROR(G44/F44-1,"-")</f>
        <v>0.35329725763551312</v>
      </c>
      <c r="I44" s="150">
        <f>IFERROR(G44/C44-1,"-")</f>
        <v>0.69228122491111366</v>
      </c>
      <c r="J44" s="149">
        <f t="shared" si="18"/>
        <v>5.1353354935038266E-2</v>
      </c>
      <c r="K44" s="151">
        <f t="shared" si="22"/>
        <v>9.0775420809134755E-2</v>
      </c>
      <c r="L44" s="148">
        <v>20314</v>
      </c>
      <c r="M44" s="148">
        <v>22304</v>
      </c>
      <c r="N44" s="148">
        <v>4845</v>
      </c>
      <c r="O44" s="148">
        <v>27116</v>
      </c>
      <c r="P44" s="148">
        <v>30183</v>
      </c>
      <c r="Q44" s="149">
        <f>IFERROR(P44/O44-1,"-")</f>
        <v>0.11310665289865751</v>
      </c>
      <c r="R44" s="150">
        <f>IFERROR(P44/L44-1,"-")</f>
        <v>0.48582258540907741</v>
      </c>
      <c r="S44" s="149">
        <f t="shared" si="19"/>
        <v>8.042108965340837E-2</v>
      </c>
      <c r="T44" s="151">
        <f t="shared" si="23"/>
        <v>0.18569125898218328</v>
      </c>
      <c r="U44" s="148">
        <v>3187</v>
      </c>
      <c r="V44" s="148">
        <v>3749</v>
      </c>
      <c r="W44" s="148">
        <v>3609</v>
      </c>
      <c r="X44" s="148">
        <v>1912</v>
      </c>
      <c r="Y44" s="148">
        <v>5451</v>
      </c>
      <c r="Z44" s="148">
        <v>5551</v>
      </c>
      <c r="AA44" s="149">
        <f>IFERROR(Z44/Y44-1,"-")</f>
        <v>1.8345257750871369E-2</v>
      </c>
      <c r="AB44" s="150">
        <f t="shared" si="20"/>
        <v>0.48066150973592947</v>
      </c>
      <c r="AC44" s="148">
        <f t="shared" si="24"/>
        <v>100</v>
      </c>
      <c r="AD44" s="148">
        <f t="shared" si="25"/>
        <v>1802</v>
      </c>
      <c r="AE44" s="149">
        <f t="shared" si="21"/>
        <v>0.23199732519747565</v>
      </c>
      <c r="AF44" s="151">
        <f t="shared" si="26"/>
        <v>3.4150753026872725E-2</v>
      </c>
      <c r="AG44" s="151">
        <f t="shared" si="26"/>
        <v>1.1286333393340492E-7</v>
      </c>
      <c r="AH44" s="50"/>
      <c r="AI44" s="50"/>
      <c r="AJ44" s="50"/>
    </row>
    <row r="45" spans="1:36" x14ac:dyDescent="0.25">
      <c r="B45" s="142" t="s">
        <v>168</v>
      </c>
      <c r="C45" s="143">
        <v>240320</v>
      </c>
      <c r="D45" s="143">
        <v>246532</v>
      </c>
      <c r="E45" s="143">
        <v>23833</v>
      </c>
      <c r="F45" s="143">
        <v>200618</v>
      </c>
      <c r="G45" s="143">
        <v>262777</v>
      </c>
      <c r="H45" s="144">
        <f>IFERROR(G45/F45-1,"-")</f>
        <v>0.30983760181040587</v>
      </c>
      <c r="I45" s="145">
        <f>IFERROR(G45/C45-1,"-")</f>
        <v>9.3446238348868116E-2</v>
      </c>
      <c r="J45" s="144">
        <f t="shared" si="18"/>
        <v>0.91457001353876999</v>
      </c>
      <c r="K45" s="146">
        <f t="shared" si="22"/>
        <v>0.14408347922971099</v>
      </c>
      <c r="L45" s="143">
        <v>334232</v>
      </c>
      <c r="M45" s="143">
        <v>299944</v>
      </c>
      <c r="N45" s="143">
        <v>12048</v>
      </c>
      <c r="O45" s="143">
        <v>245326</v>
      </c>
      <c r="P45" s="143">
        <v>334235</v>
      </c>
      <c r="Q45" s="144">
        <f>IFERROR(P45/O45-1,"-")</f>
        <v>0.36241164817426608</v>
      </c>
      <c r="R45" s="145">
        <f>IFERROR(P45/L45-1,"-")</f>
        <v>8.9758012398188924E-6</v>
      </c>
      <c r="S45" s="144">
        <f t="shared" si="19"/>
        <v>0.89055239374174022</v>
      </c>
      <c r="T45" s="146">
        <f t="shared" si="23"/>
        <v>0.18326467567687604</v>
      </c>
      <c r="U45" s="143">
        <v>32888</v>
      </c>
      <c r="V45" s="143">
        <v>26346</v>
      </c>
      <c r="W45" s="143">
        <v>27210</v>
      </c>
      <c r="X45" s="143">
        <v>2239</v>
      </c>
      <c r="Y45" s="143">
        <v>3740</v>
      </c>
      <c r="Z45" s="143">
        <v>14411</v>
      </c>
      <c r="AA45" s="144">
        <f>IFERROR(Z45/Y45-1,"-")</f>
        <v>2.8532085561497325</v>
      </c>
      <c r="AB45" s="145">
        <f t="shared" si="20"/>
        <v>-0.45300994458361799</v>
      </c>
      <c r="AC45" s="143">
        <f t="shared" si="24"/>
        <v>10671</v>
      </c>
      <c r="AD45" s="143">
        <f t="shared" si="25"/>
        <v>-11935</v>
      </c>
      <c r="AE45" s="144">
        <f t="shared" si="21"/>
        <v>0.6022902996614703</v>
      </c>
      <c r="AF45" s="146">
        <f t="shared" si="26"/>
        <v>7.901707604468294E-3</v>
      </c>
      <c r="AG45" s="146">
        <f t="shared" si="26"/>
        <v>1.5644451977838002E-6</v>
      </c>
      <c r="AH45" s="50"/>
      <c r="AI45" s="50"/>
      <c r="AJ45" s="50"/>
    </row>
    <row r="46" spans="1:36" x14ac:dyDescent="0.25">
      <c r="B46" s="147" t="s">
        <v>172</v>
      </c>
      <c r="C46" s="148">
        <v>66042</v>
      </c>
      <c r="D46" s="148">
        <v>58872</v>
      </c>
      <c r="E46" s="148">
        <v>635</v>
      </c>
      <c r="F46" s="148">
        <v>45922</v>
      </c>
      <c r="G46" s="148">
        <v>74901</v>
      </c>
      <c r="H46" s="149">
        <f t="shared" ref="H46:H70" si="27">IFERROR(G46/F46-1,"-")</f>
        <v>0.63104829929010053</v>
      </c>
      <c r="I46" s="150">
        <f t="shared" ref="I46:I70" si="28">IFERROR(G46/C46-1,"-")</f>
        <v>0.13414190969383122</v>
      </c>
      <c r="J46" s="149">
        <f t="shared" si="18"/>
        <v>0.26068570911482897</v>
      </c>
      <c r="K46" s="151">
        <f t="shared" si="22"/>
        <v>0.12343605800922874</v>
      </c>
      <c r="L46" s="148">
        <v>166159</v>
      </c>
      <c r="M46" s="148">
        <v>147587</v>
      </c>
      <c r="N46" s="148">
        <v>1069</v>
      </c>
      <c r="O46" s="148">
        <v>112362</v>
      </c>
      <c r="P46" s="148">
        <v>166527</v>
      </c>
      <c r="Q46" s="149">
        <f t="shared" ref="Q46:Q70" si="29">IFERROR(P46/O46-1,"-")</f>
        <v>0.48205799113579317</v>
      </c>
      <c r="R46" s="150">
        <f t="shared" ref="R46:R70" si="30">IFERROR(P46/L46-1,"-")</f>
        <v>2.2147461166712734E-3</v>
      </c>
      <c r="S46" s="149">
        <f t="shared" si="19"/>
        <v>0.44370283923775417</v>
      </c>
      <c r="T46" s="151">
        <f t="shared" si="23"/>
        <v>0.27443473961766646</v>
      </c>
      <c r="U46" s="148">
        <v>6044</v>
      </c>
      <c r="V46" s="148">
        <v>4446</v>
      </c>
      <c r="W46" s="148">
        <v>4557</v>
      </c>
      <c r="X46" s="148">
        <v>43</v>
      </c>
      <c r="Y46" s="148">
        <v>151</v>
      </c>
      <c r="Z46" s="148">
        <v>1667</v>
      </c>
      <c r="AA46" s="149">
        <f t="shared" ref="AA46:AA70" si="31">IFERROR(Z46/Y46-1,"-")</f>
        <v>10.039735099337749</v>
      </c>
      <c r="AB46" s="150">
        <f t="shared" si="20"/>
        <v>-0.62505623031938828</v>
      </c>
      <c r="AC46" s="148">
        <f t="shared" si="24"/>
        <v>1516</v>
      </c>
      <c r="AD46" s="148">
        <f t="shared" si="25"/>
        <v>-2779</v>
      </c>
      <c r="AE46" s="149">
        <f t="shared" si="21"/>
        <v>6.9670247001295607E-2</v>
      </c>
      <c r="AF46" s="151">
        <f t="shared" si="26"/>
        <v>2.7471984179301251E-3</v>
      </c>
      <c r="AG46" s="151">
        <f t="shared" si="26"/>
        <v>1.6545377553292268E-5</v>
      </c>
      <c r="AH46" s="50"/>
      <c r="AI46" s="50"/>
      <c r="AJ46" s="50"/>
    </row>
    <row r="47" spans="1:36" x14ac:dyDescent="0.25">
      <c r="B47" s="147" t="s">
        <v>176</v>
      </c>
      <c r="C47" s="148">
        <v>90681</v>
      </c>
      <c r="D47" s="148">
        <v>103795</v>
      </c>
      <c r="E47" s="148">
        <v>11259</v>
      </c>
      <c r="F47" s="148">
        <v>68729</v>
      </c>
      <c r="G47" s="148">
        <v>90616</v>
      </c>
      <c r="H47" s="149">
        <f t="shared" si="27"/>
        <v>0.3184536367472246</v>
      </c>
      <c r="I47" s="150">
        <f t="shared" si="28"/>
        <v>-7.1679844730432318E-4</v>
      </c>
      <c r="J47" s="149">
        <f t="shared" si="18"/>
        <v>0.31538025149396326</v>
      </c>
      <c r="K47" s="151">
        <f t="shared" si="22"/>
        <v>0.29947485483321934</v>
      </c>
      <c r="L47" s="148">
        <v>47661</v>
      </c>
      <c r="M47" s="148">
        <v>38038</v>
      </c>
      <c r="N47" s="148">
        <v>1955</v>
      </c>
      <c r="O47" s="148">
        <v>26705</v>
      </c>
      <c r="P47" s="148">
        <v>37055</v>
      </c>
      <c r="Q47" s="149">
        <f t="shared" si="29"/>
        <v>0.38756787118517133</v>
      </c>
      <c r="R47" s="150">
        <f t="shared" si="30"/>
        <v>-0.22252995111306939</v>
      </c>
      <c r="S47" s="149">
        <f t="shared" si="19"/>
        <v>9.8731188984098564E-2</v>
      </c>
      <c r="T47" s="151">
        <f t="shared" si="23"/>
        <v>0.1224622665516569</v>
      </c>
      <c r="U47" s="148">
        <v>12618</v>
      </c>
      <c r="V47" s="148">
        <v>10877</v>
      </c>
      <c r="W47" s="148">
        <v>10647</v>
      </c>
      <c r="X47" s="148">
        <v>1104</v>
      </c>
      <c r="Y47" s="148">
        <v>1123</v>
      </c>
      <c r="Z47" s="148">
        <v>4439</v>
      </c>
      <c r="AA47" s="149">
        <f t="shared" si="31"/>
        <v>2.9528049866429207</v>
      </c>
      <c r="AB47" s="150">
        <f t="shared" si="20"/>
        <v>-0.59189114645582419</v>
      </c>
      <c r="AC47" s="148">
        <f t="shared" si="24"/>
        <v>3316</v>
      </c>
      <c r="AD47" s="148">
        <f t="shared" si="25"/>
        <v>-6438</v>
      </c>
      <c r="AE47" s="149">
        <f t="shared" si="21"/>
        <v>0.18552263133698332</v>
      </c>
      <c r="AF47" s="151">
        <f t="shared" si="26"/>
        <v>1.4670354910883955E-2</v>
      </c>
      <c r="AG47" s="151">
        <f t="shared" si="26"/>
        <v>9.7586612157421955E-6</v>
      </c>
      <c r="AH47" s="50"/>
      <c r="AI47" s="50"/>
      <c r="AJ47" s="50"/>
    </row>
    <row r="48" spans="1:36" x14ac:dyDescent="0.25">
      <c r="B48" s="147" t="s">
        <v>180</v>
      </c>
      <c r="C48" s="148">
        <v>14763</v>
      </c>
      <c r="D48" s="148">
        <v>14377</v>
      </c>
      <c r="E48" s="148">
        <v>2871</v>
      </c>
      <c r="F48" s="148">
        <v>17772</v>
      </c>
      <c r="G48" s="148">
        <v>19420</v>
      </c>
      <c r="H48" s="149">
        <f t="shared" si="27"/>
        <v>9.2730137294620762E-2</v>
      </c>
      <c r="I48" s="150">
        <f t="shared" si="28"/>
        <v>0.31545078913499958</v>
      </c>
      <c r="J48" s="149">
        <f t="shared" si="18"/>
        <v>6.7589437671192354E-2</v>
      </c>
      <c r="K48" s="151">
        <f t="shared" si="22"/>
        <v>0.19278878608585157</v>
      </c>
      <c r="L48" s="148">
        <v>18487</v>
      </c>
      <c r="M48" s="148">
        <v>20219</v>
      </c>
      <c r="N48" s="148">
        <v>3900</v>
      </c>
      <c r="O48" s="148">
        <v>19242</v>
      </c>
      <c r="P48" s="148">
        <v>24687</v>
      </c>
      <c r="Q48" s="149">
        <f t="shared" si="29"/>
        <v>0.28297474275023382</v>
      </c>
      <c r="R48" s="150">
        <f t="shared" si="30"/>
        <v>0.33537080110347817</v>
      </c>
      <c r="S48" s="149">
        <f t="shared" si="19"/>
        <v>6.5777273308607234E-2</v>
      </c>
      <c r="T48" s="151">
        <f t="shared" si="23"/>
        <v>0.24507604336258587</v>
      </c>
      <c r="U48" s="148">
        <v>1136</v>
      </c>
      <c r="V48" s="148">
        <v>890</v>
      </c>
      <c r="W48" s="148">
        <v>819</v>
      </c>
      <c r="X48" s="148">
        <v>226</v>
      </c>
      <c r="Y48" s="148">
        <v>292</v>
      </c>
      <c r="Z48" s="148">
        <v>592</v>
      </c>
      <c r="AA48" s="149">
        <f t="shared" si="31"/>
        <v>1.0273972602739727</v>
      </c>
      <c r="AB48" s="150">
        <f t="shared" si="20"/>
        <v>-0.33483146067415726</v>
      </c>
      <c r="AC48" s="148">
        <f t="shared" si="24"/>
        <v>300</v>
      </c>
      <c r="AD48" s="148">
        <f t="shared" si="25"/>
        <v>-298</v>
      </c>
      <c r="AE48" s="149">
        <f t="shared" si="21"/>
        <v>2.4741923350190161E-2</v>
      </c>
      <c r="AF48" s="151">
        <f t="shared" si="26"/>
        <v>5.876980502720089E-3</v>
      </c>
      <c r="AG48" s="151">
        <f t="shared" si="26"/>
        <v>1.0199313626990159E-5</v>
      </c>
      <c r="AH48" s="50"/>
      <c r="AI48" s="50"/>
      <c r="AJ48" s="50"/>
    </row>
    <row r="49" spans="2:36" x14ac:dyDescent="0.25">
      <c r="B49" s="147" t="s">
        <v>189</v>
      </c>
      <c r="C49" s="148">
        <v>6742</v>
      </c>
      <c r="D49" s="148">
        <v>7962</v>
      </c>
      <c r="E49" s="148">
        <v>193</v>
      </c>
      <c r="F49" s="148">
        <v>10298</v>
      </c>
      <c r="G49" s="148">
        <v>8932</v>
      </c>
      <c r="H49" s="149">
        <f t="shared" si="27"/>
        <v>-0.13264711594484369</v>
      </c>
      <c r="I49" s="150">
        <f t="shared" si="28"/>
        <v>0.32482942746959353</v>
      </c>
      <c r="J49" s="149">
        <f t="shared" si="18"/>
        <v>3.1086964844443361E-2</v>
      </c>
      <c r="K49" s="151">
        <f t="shared" si="22"/>
        <v>0.10683315990287895</v>
      </c>
      <c r="L49" s="148">
        <v>13726</v>
      </c>
      <c r="M49" s="148">
        <v>13293</v>
      </c>
      <c r="N49" s="148">
        <v>157</v>
      </c>
      <c r="O49" s="148">
        <v>15471</v>
      </c>
      <c r="P49" s="148">
        <v>13384</v>
      </c>
      <c r="Q49" s="149">
        <f t="shared" si="29"/>
        <v>-0.13489755025531636</v>
      </c>
      <c r="R49" s="150">
        <f t="shared" si="30"/>
        <v>-2.4916217397639495E-2</v>
      </c>
      <c r="S49" s="149">
        <f t="shared" si="19"/>
        <v>3.5660996717397794E-2</v>
      </c>
      <c r="T49" s="151">
        <f t="shared" si="23"/>
        <v>0.16008228976042677</v>
      </c>
      <c r="U49" s="148">
        <v>2917</v>
      </c>
      <c r="V49" s="148">
        <v>2661</v>
      </c>
      <c r="W49" s="148">
        <v>2563</v>
      </c>
      <c r="X49" s="148">
        <v>30</v>
      </c>
      <c r="Y49" s="148">
        <v>220</v>
      </c>
      <c r="Z49" s="148">
        <v>986</v>
      </c>
      <c r="AA49" s="149">
        <f t="shared" si="31"/>
        <v>3.4818181818181815</v>
      </c>
      <c r="AB49" s="150">
        <f t="shared" si="20"/>
        <v>-0.62946260804208942</v>
      </c>
      <c r="AC49" s="148">
        <f t="shared" si="24"/>
        <v>766</v>
      </c>
      <c r="AD49" s="148">
        <f t="shared" si="25"/>
        <v>-1675</v>
      </c>
      <c r="AE49" s="149">
        <f t="shared" si="21"/>
        <v>4.1208676390688342E-2</v>
      </c>
      <c r="AF49" s="151">
        <f t="shared" si="26"/>
        <v>1.1793270898369753E-2</v>
      </c>
      <c r="AG49" s="151">
        <f t="shared" si="26"/>
        <v>4.1645055818510193E-5</v>
      </c>
      <c r="AH49" s="50"/>
      <c r="AI49" s="50"/>
      <c r="AJ49" s="50"/>
    </row>
    <row r="50" spans="2:36" x14ac:dyDescent="0.25">
      <c r="B50" s="147" t="s">
        <v>184</v>
      </c>
      <c r="C50" s="148">
        <v>1514</v>
      </c>
      <c r="D50" s="148">
        <v>2142</v>
      </c>
      <c r="E50" s="148">
        <v>371</v>
      </c>
      <c r="F50" s="148">
        <v>2627</v>
      </c>
      <c r="G50" s="148">
        <v>2531</v>
      </c>
      <c r="H50" s="149">
        <f t="shared" si="27"/>
        <v>-3.654358583936046E-2</v>
      </c>
      <c r="I50" s="150">
        <f t="shared" si="28"/>
        <v>0.67173051519154559</v>
      </c>
      <c r="J50" s="149">
        <f t="shared" si="18"/>
        <v>8.808901480215646E-3</v>
      </c>
      <c r="K50" s="151">
        <f t="shared" si="22"/>
        <v>5.4406706792777301E-2</v>
      </c>
      <c r="L50" s="148">
        <v>5138</v>
      </c>
      <c r="M50" s="148">
        <v>4840</v>
      </c>
      <c r="N50" s="148">
        <v>409</v>
      </c>
      <c r="O50" s="148">
        <v>6138</v>
      </c>
      <c r="P50" s="148">
        <v>5852</v>
      </c>
      <c r="Q50" s="149">
        <f t="shared" si="29"/>
        <v>-4.6594982078853042E-2</v>
      </c>
      <c r="R50" s="150">
        <f t="shared" si="30"/>
        <v>0.13896457765667569</v>
      </c>
      <c r="S50" s="149">
        <f t="shared" si="19"/>
        <v>1.5592360489406147E-2</v>
      </c>
      <c r="T50" s="151">
        <f t="shared" si="23"/>
        <v>0.12579535683576956</v>
      </c>
      <c r="U50" s="148">
        <v>601</v>
      </c>
      <c r="V50" s="148">
        <v>593</v>
      </c>
      <c r="W50" s="148">
        <v>672</v>
      </c>
      <c r="X50" s="148">
        <v>170</v>
      </c>
      <c r="Y50" s="148">
        <v>59</v>
      </c>
      <c r="Z50" s="148">
        <v>639</v>
      </c>
      <c r="AA50" s="149">
        <f t="shared" si="31"/>
        <v>9.8305084745762716</v>
      </c>
      <c r="AB50" s="150">
        <f t="shared" si="20"/>
        <v>7.7571669477234373E-2</v>
      </c>
      <c r="AC50" s="148">
        <f t="shared" si="24"/>
        <v>580</v>
      </c>
      <c r="AD50" s="148">
        <f t="shared" si="25"/>
        <v>46</v>
      </c>
      <c r="AE50" s="149">
        <f t="shared" si="21"/>
        <v>2.6706231454005934E-2</v>
      </c>
      <c r="AF50" s="151">
        <f t="shared" si="26"/>
        <v>1.3736027515047291E-2</v>
      </c>
      <c r="AG50" s="151">
        <f>AA50/$G17</f>
        <v>2.1131789498229304E-4</v>
      </c>
      <c r="AH50" s="50"/>
      <c r="AI50" s="50"/>
      <c r="AJ50" s="50"/>
    </row>
    <row r="51" spans="2:36" x14ac:dyDescent="0.25">
      <c r="B51" s="147" t="s">
        <v>193</v>
      </c>
      <c r="C51" s="148">
        <v>7230</v>
      </c>
      <c r="D51" s="148">
        <v>7602</v>
      </c>
      <c r="E51" s="148">
        <v>729</v>
      </c>
      <c r="F51" s="148">
        <v>8417</v>
      </c>
      <c r="G51" s="148">
        <v>8239</v>
      </c>
      <c r="H51" s="149">
        <f t="shared" si="27"/>
        <v>-2.1147677319710123E-2</v>
      </c>
      <c r="I51" s="150">
        <f t="shared" si="28"/>
        <v>0.13955739972337478</v>
      </c>
      <c r="J51" s="149">
        <f t="shared" si="18"/>
        <v>2.8675045158236549E-2</v>
      </c>
      <c r="K51" s="151">
        <f t="shared" si="22"/>
        <v>0.13466379000359582</v>
      </c>
      <c r="L51" s="148">
        <v>7547</v>
      </c>
      <c r="M51" s="148">
        <v>6630</v>
      </c>
      <c r="N51" s="148">
        <v>584</v>
      </c>
      <c r="O51" s="148">
        <v>6275</v>
      </c>
      <c r="P51" s="148">
        <v>8926</v>
      </c>
      <c r="Q51" s="149">
        <f t="shared" si="29"/>
        <v>0.42247011952191227</v>
      </c>
      <c r="R51" s="150">
        <f t="shared" si="30"/>
        <v>0.18272161123625286</v>
      </c>
      <c r="S51" s="149">
        <f t="shared" si="19"/>
        <v>2.3782879311079849E-2</v>
      </c>
      <c r="T51" s="151">
        <f t="shared" si="23"/>
        <v>0.14589258278578668</v>
      </c>
      <c r="U51" s="148">
        <v>358</v>
      </c>
      <c r="V51" s="148">
        <v>278</v>
      </c>
      <c r="W51" s="148">
        <v>312</v>
      </c>
      <c r="X51" s="148">
        <v>100</v>
      </c>
      <c r="Y51" s="148">
        <v>242</v>
      </c>
      <c r="Z51" s="148">
        <v>270</v>
      </c>
      <c r="AA51" s="149">
        <f t="shared" si="31"/>
        <v>0.11570247933884303</v>
      </c>
      <c r="AB51" s="150">
        <f t="shared" si="20"/>
        <v>-2.877697841726623E-2</v>
      </c>
      <c r="AC51" s="148">
        <f t="shared" si="24"/>
        <v>28</v>
      </c>
      <c r="AD51" s="148">
        <f t="shared" si="25"/>
        <v>-8</v>
      </c>
      <c r="AE51" s="149">
        <f t="shared" si="21"/>
        <v>1.1284323149579972E-2</v>
      </c>
      <c r="AF51" s="151">
        <f t="shared" si="26"/>
        <v>4.4130626654898496E-3</v>
      </c>
      <c r="AG51" s="151">
        <f t="shared" si="26"/>
        <v>1.8911195995365145E-6</v>
      </c>
      <c r="AH51" s="50"/>
      <c r="AI51" s="50"/>
      <c r="AJ51" s="50"/>
    </row>
    <row r="52" spans="2:36" x14ac:dyDescent="0.25">
      <c r="B52" s="147" t="s">
        <v>197</v>
      </c>
      <c r="C52" s="148">
        <v>3413</v>
      </c>
      <c r="D52" s="148">
        <v>3401</v>
      </c>
      <c r="E52" s="148">
        <v>527</v>
      </c>
      <c r="F52" s="148">
        <v>3818</v>
      </c>
      <c r="G52" s="148">
        <v>5624</v>
      </c>
      <c r="H52" s="149">
        <f t="shared" si="27"/>
        <v>0.47302252488213714</v>
      </c>
      <c r="I52" s="150">
        <f t="shared" si="28"/>
        <v>0.64781716964547309</v>
      </c>
      <c r="J52" s="149">
        <f t="shared" si="18"/>
        <v>1.9573789776662503E-2</v>
      </c>
      <c r="K52" s="151">
        <f t="shared" si="22"/>
        <v>7.1153846153846151E-2</v>
      </c>
      <c r="L52" s="148">
        <v>30141</v>
      </c>
      <c r="M52" s="148">
        <v>27372</v>
      </c>
      <c r="N52" s="148">
        <v>1283</v>
      </c>
      <c r="O52" s="148">
        <v>24473</v>
      </c>
      <c r="P52" s="148">
        <v>35764</v>
      </c>
      <c r="Q52" s="149">
        <f t="shared" si="29"/>
        <v>0.46136558656478566</v>
      </c>
      <c r="R52" s="150">
        <f t="shared" si="30"/>
        <v>0.1865565177001427</v>
      </c>
      <c r="S52" s="149">
        <f t="shared" si="19"/>
        <v>9.5291384234983165E-2</v>
      </c>
      <c r="T52" s="151">
        <f t="shared" si="23"/>
        <v>0.45247975708502025</v>
      </c>
      <c r="U52" s="148">
        <v>60</v>
      </c>
      <c r="V52" s="148">
        <v>127</v>
      </c>
      <c r="W52" s="148">
        <v>99</v>
      </c>
      <c r="X52" s="148">
        <v>11</v>
      </c>
      <c r="Y52" s="148">
        <v>6</v>
      </c>
      <c r="Z52" s="148">
        <v>71</v>
      </c>
      <c r="AA52" s="149">
        <f t="shared" si="31"/>
        <v>10.833333333333334</v>
      </c>
      <c r="AB52" s="150">
        <f t="shared" si="20"/>
        <v>-0.44094488188976377</v>
      </c>
      <c r="AC52" s="148">
        <f t="shared" si="24"/>
        <v>65</v>
      </c>
      <c r="AD52" s="148">
        <f t="shared" si="25"/>
        <v>-56</v>
      </c>
      <c r="AE52" s="149">
        <f t="shared" si="21"/>
        <v>2.967359050445104E-3</v>
      </c>
      <c r="AF52" s="151">
        <f t="shared" si="26"/>
        <v>8.9827935222672065E-4</v>
      </c>
      <c r="AG52" s="151">
        <f t="shared" si="26"/>
        <v>1.3706140350877195E-4</v>
      </c>
      <c r="AH52" s="50"/>
      <c r="AI52" s="50"/>
      <c r="AJ52" s="50"/>
    </row>
    <row r="53" spans="2:36" x14ac:dyDescent="0.25">
      <c r="B53" s="147" t="s">
        <v>217</v>
      </c>
      <c r="C53" s="148">
        <v>6107</v>
      </c>
      <c r="D53" s="148">
        <v>6421</v>
      </c>
      <c r="E53" s="148">
        <v>2952</v>
      </c>
      <c r="F53" s="148">
        <v>12799</v>
      </c>
      <c r="G53" s="148">
        <v>15262</v>
      </c>
      <c r="H53" s="149">
        <f t="shared" si="27"/>
        <v>0.19243690913352607</v>
      </c>
      <c r="I53" s="150">
        <f t="shared" si="28"/>
        <v>1.4990993941378745</v>
      </c>
      <c r="J53" s="149">
        <f t="shared" si="18"/>
        <v>5.3117919553951475E-2</v>
      </c>
      <c r="K53" s="151">
        <f t="shared" si="22"/>
        <v>0.29286920478968376</v>
      </c>
      <c r="L53" s="148">
        <v>6682</v>
      </c>
      <c r="M53" s="148">
        <v>5558</v>
      </c>
      <c r="N53" s="148">
        <v>523</v>
      </c>
      <c r="O53" s="148">
        <v>5303</v>
      </c>
      <c r="P53" s="148">
        <v>5738</v>
      </c>
      <c r="Q53" s="149">
        <f t="shared" si="29"/>
        <v>8.2029040165943812E-2</v>
      </c>
      <c r="R53" s="150">
        <f t="shared" si="30"/>
        <v>-0.14127506734510631</v>
      </c>
      <c r="S53" s="149">
        <f t="shared" si="19"/>
        <v>1.5288613207144988E-2</v>
      </c>
      <c r="T53" s="151">
        <f t="shared" si="23"/>
        <v>0.11010899600859687</v>
      </c>
      <c r="U53" s="148">
        <v>76</v>
      </c>
      <c r="V53" s="148">
        <v>205</v>
      </c>
      <c r="W53" s="148">
        <v>258</v>
      </c>
      <c r="X53" s="148">
        <v>40</v>
      </c>
      <c r="Y53" s="148">
        <v>89</v>
      </c>
      <c r="Z53" s="148">
        <v>201</v>
      </c>
      <c r="AA53" s="149">
        <f t="shared" si="31"/>
        <v>1.2584269662921348</v>
      </c>
      <c r="AB53" s="150">
        <f t="shared" si="20"/>
        <v>-1.9512195121951237E-2</v>
      </c>
      <c r="AC53" s="148">
        <f t="shared" si="24"/>
        <v>112</v>
      </c>
      <c r="AD53" s="148">
        <f t="shared" si="25"/>
        <v>-4</v>
      </c>
      <c r="AE53" s="149">
        <f t="shared" si="21"/>
        <v>8.4005516780206457E-3</v>
      </c>
      <c r="AF53" s="151">
        <f t="shared" si="26"/>
        <v>3.8570770647835431E-3</v>
      </c>
      <c r="AG53" s="151">
        <f t="shared" si="26"/>
        <v>2.4148506414878239E-5</v>
      </c>
      <c r="AH53" s="50"/>
      <c r="AI53" s="50"/>
      <c r="AJ53" s="50"/>
    </row>
    <row r="54" spans="2:36" x14ac:dyDescent="0.25">
      <c r="B54" s="147" t="s">
        <v>207</v>
      </c>
      <c r="C54" s="148">
        <v>6014</v>
      </c>
      <c r="D54" s="148">
        <v>6036</v>
      </c>
      <c r="E54" s="148">
        <v>9</v>
      </c>
      <c r="F54" s="148">
        <v>5378</v>
      </c>
      <c r="G54" s="148">
        <v>6613</v>
      </c>
      <c r="H54" s="149">
        <f t="shared" si="27"/>
        <v>0.22963927110449989</v>
      </c>
      <c r="I54" s="150">
        <f t="shared" si="28"/>
        <v>9.9600931160625183E-2</v>
      </c>
      <c r="J54" s="149">
        <f t="shared" si="18"/>
        <v>2.301590892479892E-2</v>
      </c>
      <c r="K54" s="151">
        <f t="shared" si="22"/>
        <v>9.3638049927077582E-2</v>
      </c>
      <c r="L54" s="148">
        <v>7118</v>
      </c>
      <c r="M54" s="148">
        <v>7353</v>
      </c>
      <c r="N54" s="148">
        <v>44</v>
      </c>
      <c r="O54" s="148">
        <v>6983</v>
      </c>
      <c r="P54" s="148">
        <v>6595</v>
      </c>
      <c r="Q54" s="149">
        <f t="shared" si="29"/>
        <v>-5.5563511384791653E-2</v>
      </c>
      <c r="R54" s="150">
        <f t="shared" si="30"/>
        <v>-7.3475695420061826E-2</v>
      </c>
      <c r="S54" s="149">
        <f t="shared" si="19"/>
        <v>1.7572046723792471E-2</v>
      </c>
      <c r="T54" s="151">
        <f t="shared" si="23"/>
        <v>9.3383175452756179E-2</v>
      </c>
      <c r="U54" s="148">
        <v>2467</v>
      </c>
      <c r="V54" s="148">
        <v>1455</v>
      </c>
      <c r="W54" s="148">
        <v>2560</v>
      </c>
      <c r="X54" s="148">
        <v>16</v>
      </c>
      <c r="Y54" s="148">
        <v>35</v>
      </c>
      <c r="Z54" s="148">
        <v>2793</v>
      </c>
      <c r="AA54" s="149">
        <f t="shared" si="31"/>
        <v>78.8</v>
      </c>
      <c r="AB54" s="150">
        <f t="shared" si="20"/>
        <v>0.91958762886597945</v>
      </c>
      <c r="AC54" s="148">
        <f t="shared" si="24"/>
        <v>2758</v>
      </c>
      <c r="AD54" s="148">
        <f t="shared" si="25"/>
        <v>1338</v>
      </c>
      <c r="AE54" s="149">
        <f t="shared" si="21"/>
        <v>0.11673005391398839</v>
      </c>
      <c r="AF54" s="151">
        <f t="shared" si="26"/>
        <v>3.954802259887006E-2</v>
      </c>
      <c r="AG54" s="151">
        <f t="shared" si="26"/>
        <v>1.1157838098070033E-3</v>
      </c>
      <c r="AH54" s="50"/>
      <c r="AI54" s="50"/>
      <c r="AJ54" s="50"/>
    </row>
    <row r="55" spans="2:36" x14ac:dyDescent="0.25">
      <c r="B55" s="147" t="s">
        <v>219</v>
      </c>
      <c r="C55" s="148">
        <v>10</v>
      </c>
      <c r="D55" s="148">
        <v>10</v>
      </c>
      <c r="E55" s="148">
        <v>2</v>
      </c>
      <c r="F55" s="148">
        <v>46</v>
      </c>
      <c r="G55" s="148">
        <v>65</v>
      </c>
      <c r="H55" s="149">
        <f t="shared" si="27"/>
        <v>0.41304347826086962</v>
      </c>
      <c r="I55" s="150">
        <f t="shared" si="28"/>
        <v>5.5</v>
      </c>
      <c r="J55" s="149">
        <f t="shared" si="18"/>
        <v>2.2622623319400116E-4</v>
      </c>
      <c r="K55" s="151">
        <f t="shared" si="22"/>
        <v>4.5761757251478455E-3</v>
      </c>
      <c r="L55" s="148">
        <v>26</v>
      </c>
      <c r="M55" s="148">
        <v>21</v>
      </c>
      <c r="N55" s="148">
        <v>0</v>
      </c>
      <c r="O55" s="148">
        <v>42</v>
      </c>
      <c r="P55" s="148">
        <v>36</v>
      </c>
      <c r="Q55" s="149">
        <f t="shared" si="29"/>
        <v>-0.1428571428571429</v>
      </c>
      <c r="R55" s="150">
        <f t="shared" si="30"/>
        <v>0.38461538461538458</v>
      </c>
      <c r="S55" s="149">
        <f t="shared" si="19"/>
        <v>9.5920194398260649E-5</v>
      </c>
      <c r="T55" s="151">
        <f t="shared" si="23"/>
        <v>2.5344973246972683E-3</v>
      </c>
      <c r="U55" s="148">
        <v>2</v>
      </c>
      <c r="V55" s="148">
        <v>2</v>
      </c>
      <c r="W55" s="148">
        <v>2</v>
      </c>
      <c r="X55" s="148">
        <v>0</v>
      </c>
      <c r="Y55" s="148">
        <v>9</v>
      </c>
      <c r="Z55" s="148">
        <v>0</v>
      </c>
      <c r="AA55" s="149">
        <f t="shared" si="31"/>
        <v>-1</v>
      </c>
      <c r="AB55" s="150">
        <f t="shared" si="20"/>
        <v>-1</v>
      </c>
      <c r="AC55" s="148">
        <f t="shared" si="24"/>
        <v>-9</v>
      </c>
      <c r="AD55" s="148">
        <f t="shared" si="25"/>
        <v>-2</v>
      </c>
      <c r="AE55" s="149">
        <f t="shared" si="21"/>
        <v>0</v>
      </c>
      <c r="AF55" s="151">
        <f t="shared" si="26"/>
        <v>0</v>
      </c>
      <c r="AG55" s="151">
        <f t="shared" si="26"/>
        <v>-7.0402703463813007E-5</v>
      </c>
      <c r="AH55" s="50"/>
      <c r="AI55" s="50"/>
      <c r="AJ55" s="50"/>
    </row>
    <row r="56" spans="2:36" x14ac:dyDescent="0.25">
      <c r="B56" s="147" t="s">
        <v>200</v>
      </c>
      <c r="C56" s="148">
        <v>3199</v>
      </c>
      <c r="D56" s="148">
        <v>3007</v>
      </c>
      <c r="E56" s="148">
        <v>320</v>
      </c>
      <c r="F56" s="148">
        <v>2623</v>
      </c>
      <c r="G56" s="148">
        <v>3094</v>
      </c>
      <c r="H56" s="149">
        <f t="shared" si="27"/>
        <v>0.179565383149066</v>
      </c>
      <c r="I56" s="150">
        <f t="shared" si="28"/>
        <v>-3.2822757111597323E-2</v>
      </c>
      <c r="J56" s="149">
        <f t="shared" si="18"/>
        <v>1.0768368700034456E-2</v>
      </c>
      <c r="K56" s="151">
        <f t="shared" si="22"/>
        <v>0.13692688971499381</v>
      </c>
      <c r="L56" s="148">
        <v>3016</v>
      </c>
      <c r="M56" s="148">
        <v>3098</v>
      </c>
      <c r="N56" s="148">
        <v>257</v>
      </c>
      <c r="O56" s="148">
        <v>2004</v>
      </c>
      <c r="P56" s="148">
        <v>3038</v>
      </c>
      <c r="Q56" s="149">
        <f t="shared" si="29"/>
        <v>0.51596806387225547</v>
      </c>
      <c r="R56" s="150">
        <f t="shared" si="30"/>
        <v>7.2944297082229159E-3</v>
      </c>
      <c r="S56" s="149">
        <f t="shared" si="19"/>
        <v>8.0945986272754396E-3</v>
      </c>
      <c r="T56" s="151">
        <f t="shared" si="23"/>
        <v>0.13444857496902107</v>
      </c>
      <c r="U56" s="148">
        <v>447</v>
      </c>
      <c r="V56" s="148">
        <v>728</v>
      </c>
      <c r="W56" s="148">
        <v>553</v>
      </c>
      <c r="X56" s="148">
        <v>71</v>
      </c>
      <c r="Y56" s="148">
        <v>104</v>
      </c>
      <c r="Z56" s="148">
        <v>323</v>
      </c>
      <c r="AA56" s="149">
        <f t="shared" si="31"/>
        <v>2.1057692307692308</v>
      </c>
      <c r="AB56" s="150">
        <f t="shared" si="20"/>
        <v>-0.55631868131868134</v>
      </c>
      <c r="AC56" s="148">
        <f t="shared" si="24"/>
        <v>219</v>
      </c>
      <c r="AD56" s="148">
        <f t="shared" si="25"/>
        <v>-405</v>
      </c>
      <c r="AE56" s="149">
        <f t="shared" si="21"/>
        <v>1.3499393990053078E-2</v>
      </c>
      <c r="AF56" s="151">
        <f t="shared" si="26"/>
        <v>1.4294565409807046E-2</v>
      </c>
      <c r="AG56" s="151">
        <f t="shared" si="26"/>
        <v>9.3192123861268842E-5</v>
      </c>
      <c r="AH56" s="50"/>
      <c r="AI56" s="50"/>
      <c r="AJ56" s="50"/>
    </row>
    <row r="57" spans="2:36" x14ac:dyDescent="0.25">
      <c r="B57" s="147" t="s">
        <v>213</v>
      </c>
      <c r="C57" s="148">
        <v>12111</v>
      </c>
      <c r="D57" s="148">
        <v>9585</v>
      </c>
      <c r="E57" s="148">
        <v>1420</v>
      </c>
      <c r="F57" s="148">
        <v>5049</v>
      </c>
      <c r="G57" s="148">
        <v>5927</v>
      </c>
      <c r="H57" s="149">
        <f t="shared" si="27"/>
        <v>0.1738958209546444</v>
      </c>
      <c r="I57" s="150">
        <f t="shared" si="28"/>
        <v>-0.51061018908430356</v>
      </c>
      <c r="J57" s="149">
        <f t="shared" si="18"/>
        <v>2.0628352063705307E-2</v>
      </c>
      <c r="K57" s="151">
        <f t="shared" si="22"/>
        <v>6.3431757617269019E-2</v>
      </c>
      <c r="L57" s="148">
        <v>9394</v>
      </c>
      <c r="M57" s="148">
        <v>8485</v>
      </c>
      <c r="N57" s="148">
        <v>29</v>
      </c>
      <c r="O57" s="148">
        <v>4211</v>
      </c>
      <c r="P57" s="148">
        <v>6084</v>
      </c>
      <c r="Q57" s="149">
        <f t="shared" si="29"/>
        <v>0.44478746141059133</v>
      </c>
      <c r="R57" s="150">
        <f t="shared" si="30"/>
        <v>-0.35235256546731952</v>
      </c>
      <c r="S57" s="149">
        <f t="shared" si="19"/>
        <v>1.6210512853306051E-2</v>
      </c>
      <c r="T57" s="151">
        <f t="shared" si="23"/>
        <v>6.5111998202035559E-2</v>
      </c>
      <c r="U57" s="148">
        <v>2438</v>
      </c>
      <c r="V57" s="148">
        <v>1498</v>
      </c>
      <c r="W57" s="148">
        <v>1170</v>
      </c>
      <c r="X57" s="148">
        <v>12</v>
      </c>
      <c r="Y57" s="148">
        <v>40</v>
      </c>
      <c r="Z57" s="148">
        <v>151</v>
      </c>
      <c r="AA57" s="149">
        <f t="shared" si="31"/>
        <v>2.7749999999999999</v>
      </c>
      <c r="AB57" s="150">
        <f t="shared" si="20"/>
        <v>-0.8991989319092123</v>
      </c>
      <c r="AC57" s="148">
        <f t="shared" si="24"/>
        <v>111</v>
      </c>
      <c r="AD57" s="148">
        <f t="shared" si="25"/>
        <v>-1347</v>
      </c>
      <c r="AE57" s="149">
        <f t="shared" si="21"/>
        <v>6.3108622058762071E-3</v>
      </c>
      <c r="AF57" s="151">
        <f t="shared" si="26"/>
        <v>1.6160275687881933E-3</v>
      </c>
      <c r="AG57" s="151">
        <f t="shared" si="26"/>
        <v>2.9698519889981698E-5</v>
      </c>
      <c r="AH57" s="50"/>
      <c r="AI57" s="50"/>
      <c r="AJ57" s="50"/>
    </row>
    <row r="58" spans="2:36" x14ac:dyDescent="0.25">
      <c r="B58" s="147" t="s">
        <v>369</v>
      </c>
      <c r="C58" s="148">
        <v>452</v>
      </c>
      <c r="D58" s="148">
        <v>326</v>
      </c>
      <c r="E58" s="148">
        <v>62</v>
      </c>
      <c r="F58" s="148">
        <v>318</v>
      </c>
      <c r="G58" s="148">
        <v>367</v>
      </c>
      <c r="H58" s="149">
        <f t="shared" si="27"/>
        <v>0.15408805031446549</v>
      </c>
      <c r="I58" s="150">
        <f t="shared" si="28"/>
        <v>-0.18805309734513276</v>
      </c>
      <c r="J58" s="149">
        <f t="shared" si="18"/>
        <v>1.2773081166492066E-3</v>
      </c>
      <c r="K58" s="151">
        <f t="shared" si="22"/>
        <v>4.2232451093210589E-2</v>
      </c>
      <c r="L58" s="148">
        <v>577</v>
      </c>
      <c r="M58" s="148">
        <v>574</v>
      </c>
      <c r="N58" s="148">
        <v>58</v>
      </c>
      <c r="O58" s="148">
        <v>559</v>
      </c>
      <c r="P58" s="148">
        <v>802</v>
      </c>
      <c r="Q58" s="149">
        <f t="shared" si="29"/>
        <v>0.43470483005366733</v>
      </c>
      <c r="R58" s="150">
        <f t="shared" si="30"/>
        <v>0.38994800693240905</v>
      </c>
      <c r="S58" s="149">
        <f t="shared" si="19"/>
        <v>2.1368887752056956E-3</v>
      </c>
      <c r="T58" s="151">
        <f t="shared" si="23"/>
        <v>9.2289988492520139E-2</v>
      </c>
      <c r="U58" s="148">
        <v>73</v>
      </c>
      <c r="V58" s="148">
        <v>101</v>
      </c>
      <c r="W58" s="148">
        <v>131</v>
      </c>
      <c r="X58" s="148">
        <v>11</v>
      </c>
      <c r="Y58" s="148">
        <v>22</v>
      </c>
      <c r="Z58" s="148">
        <v>70</v>
      </c>
      <c r="AA58" s="149">
        <f t="shared" si="31"/>
        <v>2.1818181818181817</v>
      </c>
      <c r="AB58" s="150">
        <f t="shared" si="20"/>
        <v>-0.30693069306930698</v>
      </c>
      <c r="AC58" s="148">
        <f t="shared" si="24"/>
        <v>48</v>
      </c>
      <c r="AD58" s="148">
        <f t="shared" si="25"/>
        <v>-31</v>
      </c>
      <c r="AE58" s="149">
        <f t="shared" si="21"/>
        <v>2.9255652610022153E-3</v>
      </c>
      <c r="AF58" s="151">
        <f t="shared" ref="AF58:AG70" si="32">Z58/$G25</f>
        <v>8.0552359033371698E-3</v>
      </c>
      <c r="AG58" s="151">
        <f t="shared" si="32"/>
        <v>2.5107228789622343E-4</v>
      </c>
      <c r="AH58" s="50"/>
      <c r="AI58" s="50"/>
      <c r="AJ58" s="50"/>
    </row>
    <row r="59" spans="2:36" x14ac:dyDescent="0.25">
      <c r="B59" s="147" t="s">
        <v>209</v>
      </c>
      <c r="C59" s="148">
        <v>3193</v>
      </c>
      <c r="D59" s="148">
        <v>3350</v>
      </c>
      <c r="E59" s="148">
        <v>12</v>
      </c>
      <c r="F59" s="148">
        <v>1742</v>
      </c>
      <c r="G59" s="148">
        <v>1615</v>
      </c>
      <c r="H59" s="149">
        <f t="shared" si="27"/>
        <v>-7.2904707233065413E-2</v>
      </c>
      <c r="I59" s="150">
        <f t="shared" si="28"/>
        <v>-0.49420607579079234</v>
      </c>
      <c r="J59" s="149">
        <f t="shared" si="18"/>
        <v>5.6208517939740294E-3</v>
      </c>
      <c r="K59" s="151">
        <f t="shared" si="22"/>
        <v>2.9936234892859792E-2</v>
      </c>
      <c r="L59" s="148">
        <v>2113</v>
      </c>
      <c r="M59" s="148">
        <v>2625</v>
      </c>
      <c r="N59" s="148">
        <v>41</v>
      </c>
      <c r="O59" s="148">
        <v>2326</v>
      </c>
      <c r="P59" s="148">
        <v>2416</v>
      </c>
      <c r="Q59" s="149">
        <f t="shared" si="29"/>
        <v>3.8693035253654307E-2</v>
      </c>
      <c r="R59" s="150">
        <f t="shared" si="30"/>
        <v>0.14339801230478</v>
      </c>
      <c r="S59" s="149">
        <f t="shared" si="19"/>
        <v>6.4373108240610476E-3</v>
      </c>
      <c r="T59" s="151">
        <f t="shared" si="23"/>
        <v>4.4783865944984055E-2</v>
      </c>
      <c r="U59" s="148">
        <v>906</v>
      </c>
      <c r="V59" s="148">
        <v>157</v>
      </c>
      <c r="W59" s="148">
        <v>374</v>
      </c>
      <c r="X59" s="148">
        <v>2</v>
      </c>
      <c r="Y59" s="148">
        <v>15</v>
      </c>
      <c r="Z59" s="148">
        <v>72</v>
      </c>
      <c r="AA59" s="149">
        <f t="shared" si="31"/>
        <v>3.8</v>
      </c>
      <c r="AB59" s="150">
        <f t="shared" si="20"/>
        <v>-0.54140127388535031</v>
      </c>
      <c r="AC59" s="148">
        <f t="shared" si="24"/>
        <v>57</v>
      </c>
      <c r="AD59" s="148">
        <f t="shared" si="25"/>
        <v>-85</v>
      </c>
      <c r="AE59" s="149">
        <f t="shared" si="21"/>
        <v>3.0091528398879927E-3</v>
      </c>
      <c r="AF59" s="151">
        <f t="shared" si="32"/>
        <v>1.33461852153926E-3</v>
      </c>
      <c r="AG59" s="151">
        <f t="shared" si="32"/>
        <v>7.0438199747905383E-5</v>
      </c>
      <c r="AH59" s="50"/>
      <c r="AI59" s="50"/>
      <c r="AJ59" s="50"/>
    </row>
    <row r="60" spans="2:36" x14ac:dyDescent="0.25">
      <c r="B60" s="147" t="s">
        <v>232</v>
      </c>
      <c r="C60" s="148">
        <v>153</v>
      </c>
      <c r="D60" s="148">
        <v>247</v>
      </c>
      <c r="E60" s="148">
        <v>36</v>
      </c>
      <c r="F60" s="148">
        <v>531</v>
      </c>
      <c r="G60" s="148">
        <v>633</v>
      </c>
      <c r="H60" s="149">
        <f t="shared" si="27"/>
        <v>0.19209039548022599</v>
      </c>
      <c r="I60" s="150">
        <f t="shared" si="28"/>
        <v>3.1372549019607847</v>
      </c>
      <c r="J60" s="149">
        <f t="shared" si="18"/>
        <v>2.2030954709508113E-3</v>
      </c>
      <c r="K60" s="151">
        <f t="shared" si="22"/>
        <v>8.3907741251325552E-2</v>
      </c>
      <c r="L60" s="148">
        <v>401</v>
      </c>
      <c r="M60" s="148">
        <v>317</v>
      </c>
      <c r="N60" s="148">
        <v>29</v>
      </c>
      <c r="O60" s="148">
        <v>422</v>
      </c>
      <c r="P60" s="148">
        <v>706</v>
      </c>
      <c r="Q60" s="149">
        <f t="shared" si="29"/>
        <v>0.67298578199052139</v>
      </c>
      <c r="R60" s="150">
        <f t="shared" si="30"/>
        <v>0.76059850374064841</v>
      </c>
      <c r="S60" s="149">
        <f t="shared" si="19"/>
        <v>1.881101590143667E-3</v>
      </c>
      <c r="T60" s="151">
        <f t="shared" si="23"/>
        <v>9.3584305408271479E-2</v>
      </c>
      <c r="U60" s="148">
        <v>12</v>
      </c>
      <c r="V60" s="148">
        <v>20</v>
      </c>
      <c r="W60" s="148">
        <v>45</v>
      </c>
      <c r="X60" s="148">
        <v>8</v>
      </c>
      <c r="Y60" s="148">
        <v>9</v>
      </c>
      <c r="Z60" s="148">
        <v>33</v>
      </c>
      <c r="AA60" s="149">
        <f t="shared" si="31"/>
        <v>2.6666666666666665</v>
      </c>
      <c r="AB60" s="150">
        <f t="shared" si="20"/>
        <v>0.64999999999999991</v>
      </c>
      <c r="AC60" s="148">
        <f t="shared" si="24"/>
        <v>24</v>
      </c>
      <c r="AD60" s="148">
        <f t="shared" si="25"/>
        <v>13</v>
      </c>
      <c r="AE60" s="149">
        <f t="shared" si="21"/>
        <v>1.37919505161533E-3</v>
      </c>
      <c r="AF60" s="151">
        <f t="shared" si="32"/>
        <v>4.3743372216330859E-3</v>
      </c>
      <c r="AG60" s="151">
        <f t="shared" si="32"/>
        <v>3.5348179568752205E-4</v>
      </c>
      <c r="AH60" s="50"/>
      <c r="AI60" s="50"/>
      <c r="AJ60" s="50"/>
    </row>
    <row r="61" spans="2:36" x14ac:dyDescent="0.25">
      <c r="B61" s="147" t="s">
        <v>223</v>
      </c>
      <c r="C61" s="148">
        <v>777</v>
      </c>
      <c r="D61" s="148">
        <v>187</v>
      </c>
      <c r="E61" s="148">
        <v>134</v>
      </c>
      <c r="F61" s="148">
        <v>539</v>
      </c>
      <c r="G61" s="148">
        <v>528</v>
      </c>
      <c r="H61" s="149">
        <f t="shared" si="27"/>
        <v>-2.0408163265306145E-2</v>
      </c>
      <c r="I61" s="150">
        <f t="shared" si="28"/>
        <v>-0.32046332046332049</v>
      </c>
      <c r="J61" s="149">
        <f t="shared" si="18"/>
        <v>1.8376530942528096E-3</v>
      </c>
      <c r="K61" s="151">
        <f t="shared" si="22"/>
        <v>5.972850678733032E-2</v>
      </c>
      <c r="L61" s="148">
        <v>436</v>
      </c>
      <c r="M61" s="148">
        <v>305</v>
      </c>
      <c r="N61" s="148">
        <v>48</v>
      </c>
      <c r="O61" s="148">
        <v>460</v>
      </c>
      <c r="P61" s="148">
        <v>621</v>
      </c>
      <c r="Q61" s="149">
        <f t="shared" si="29"/>
        <v>0.35000000000000009</v>
      </c>
      <c r="R61" s="150">
        <f t="shared" si="30"/>
        <v>0.42431192660550465</v>
      </c>
      <c r="S61" s="149">
        <f t="shared" si="19"/>
        <v>1.6546233533699961E-3</v>
      </c>
      <c r="T61" s="151">
        <f t="shared" si="23"/>
        <v>7.0248868778280543E-2</v>
      </c>
      <c r="U61" s="148">
        <v>4</v>
      </c>
      <c r="V61" s="148">
        <v>78</v>
      </c>
      <c r="W61" s="148">
        <v>23</v>
      </c>
      <c r="X61" s="148">
        <v>6</v>
      </c>
      <c r="Y61" s="148">
        <v>33</v>
      </c>
      <c r="Z61" s="148">
        <v>24</v>
      </c>
      <c r="AA61" s="149">
        <f t="shared" si="31"/>
        <v>-0.27272727272727271</v>
      </c>
      <c r="AB61" s="150">
        <f t="shared" si="20"/>
        <v>-0.69230769230769229</v>
      </c>
      <c r="AC61" s="148">
        <f t="shared" si="24"/>
        <v>-9</v>
      </c>
      <c r="AD61" s="148">
        <f t="shared" si="25"/>
        <v>-54</v>
      </c>
      <c r="AE61" s="149">
        <f t="shared" si="21"/>
        <v>1.0030509466293308E-3</v>
      </c>
      <c r="AF61" s="151">
        <f t="shared" si="32"/>
        <v>2.7149321266968325E-3</v>
      </c>
      <c r="AG61" s="151">
        <f t="shared" si="32"/>
        <v>-3.0851501439736731E-5</v>
      </c>
      <c r="AH61" s="50"/>
      <c r="AI61" s="50"/>
      <c r="AJ61" s="50"/>
    </row>
    <row r="62" spans="2:36" x14ac:dyDescent="0.25">
      <c r="B62" s="147" t="s">
        <v>211</v>
      </c>
      <c r="C62" s="148">
        <v>1019</v>
      </c>
      <c r="D62" s="148">
        <v>1651</v>
      </c>
      <c r="E62" s="148">
        <v>9</v>
      </c>
      <c r="F62" s="148">
        <v>194</v>
      </c>
      <c r="G62" s="148">
        <v>847</v>
      </c>
      <c r="H62" s="149">
        <f t="shared" si="27"/>
        <v>3.3659793814432986</v>
      </c>
      <c r="I62" s="150">
        <f t="shared" si="28"/>
        <v>-0.168792934249264</v>
      </c>
      <c r="J62" s="149">
        <f t="shared" si="18"/>
        <v>2.9479018386972151E-3</v>
      </c>
      <c r="K62" s="151">
        <f t="shared" si="22"/>
        <v>1.1952472341386317E-2</v>
      </c>
      <c r="L62" s="148">
        <v>3976</v>
      </c>
      <c r="M62" s="148">
        <v>4038</v>
      </c>
      <c r="N62" s="148">
        <v>13</v>
      </c>
      <c r="O62" s="148">
        <v>2206</v>
      </c>
      <c r="P62" s="148">
        <v>3174</v>
      </c>
      <c r="Q62" s="149">
        <f t="shared" si="29"/>
        <v>0.43880326382592938</v>
      </c>
      <c r="R62" s="150">
        <f t="shared" si="30"/>
        <v>-0.20171026156941652</v>
      </c>
      <c r="S62" s="149">
        <f t="shared" si="19"/>
        <v>8.4569638061133129E-3</v>
      </c>
      <c r="T62" s="151">
        <f t="shared" si="23"/>
        <v>4.4790020320614132E-2</v>
      </c>
      <c r="U62" s="148">
        <v>1021</v>
      </c>
      <c r="V62" s="148">
        <v>210</v>
      </c>
      <c r="W62" s="148">
        <v>279</v>
      </c>
      <c r="X62" s="148">
        <v>0</v>
      </c>
      <c r="Y62" s="148">
        <v>12</v>
      </c>
      <c r="Z62" s="148">
        <v>62</v>
      </c>
      <c r="AA62" s="149">
        <f t="shared" si="31"/>
        <v>4.166666666666667</v>
      </c>
      <c r="AB62" s="150">
        <f t="shared" si="20"/>
        <v>-0.7047619047619047</v>
      </c>
      <c r="AC62" s="148">
        <f t="shared" si="24"/>
        <v>50</v>
      </c>
      <c r="AD62" s="148">
        <f t="shared" si="25"/>
        <v>-148</v>
      </c>
      <c r="AE62" s="149">
        <f t="shared" si="21"/>
        <v>2.5912149454591048E-3</v>
      </c>
      <c r="AF62" s="151">
        <f t="shared" si="32"/>
        <v>8.7491533077444113E-4</v>
      </c>
      <c r="AG62" s="151">
        <f t="shared" si="32"/>
        <v>5.8798073304733955E-5</v>
      </c>
      <c r="AH62" s="50"/>
      <c r="AI62" s="50"/>
      <c r="AJ62" s="50"/>
    </row>
    <row r="63" spans="2:36" x14ac:dyDescent="0.25">
      <c r="B63" s="147" t="s">
        <v>203</v>
      </c>
      <c r="C63" s="148">
        <v>2243</v>
      </c>
      <c r="D63" s="148">
        <v>1949</v>
      </c>
      <c r="E63" s="148">
        <v>344</v>
      </c>
      <c r="F63" s="148">
        <v>1668</v>
      </c>
      <c r="G63" s="148">
        <v>2040</v>
      </c>
      <c r="H63" s="149">
        <f t="shared" si="27"/>
        <v>0.2230215827338129</v>
      </c>
      <c r="I63" s="150">
        <f t="shared" si="28"/>
        <v>-9.0503789567543458E-2</v>
      </c>
      <c r="J63" s="149">
        <f t="shared" si="18"/>
        <v>7.1000233187040367E-3</v>
      </c>
      <c r="K63" s="151">
        <f t="shared" si="22"/>
        <v>0.12769153730595895</v>
      </c>
      <c r="L63" s="148">
        <v>1440</v>
      </c>
      <c r="M63" s="148">
        <v>958</v>
      </c>
      <c r="N63" s="148">
        <v>80</v>
      </c>
      <c r="O63" s="148">
        <v>999</v>
      </c>
      <c r="P63" s="148">
        <v>1517</v>
      </c>
      <c r="Q63" s="149">
        <f t="shared" si="29"/>
        <v>0.5185185185185186</v>
      </c>
      <c r="R63" s="150">
        <f t="shared" si="30"/>
        <v>5.3472222222222143E-2</v>
      </c>
      <c r="S63" s="149">
        <f t="shared" si="19"/>
        <v>4.0419704139489279E-3</v>
      </c>
      <c r="T63" s="151">
        <f t="shared" si="23"/>
        <v>9.4954932398597897E-2</v>
      </c>
      <c r="U63" s="148">
        <v>209</v>
      </c>
      <c r="V63" s="148">
        <v>351</v>
      </c>
      <c r="W63" s="148">
        <v>264</v>
      </c>
      <c r="X63" s="148">
        <v>29</v>
      </c>
      <c r="Y63" s="148">
        <v>78</v>
      </c>
      <c r="Z63" s="148">
        <v>176</v>
      </c>
      <c r="AA63" s="149">
        <f t="shared" si="31"/>
        <v>1.2564102564102564</v>
      </c>
      <c r="AB63" s="150">
        <f t="shared" si="20"/>
        <v>-0.49857549857549854</v>
      </c>
      <c r="AC63" s="148">
        <f t="shared" si="24"/>
        <v>98</v>
      </c>
      <c r="AD63" s="148">
        <f t="shared" si="25"/>
        <v>-175</v>
      </c>
      <c r="AE63" s="149">
        <f t="shared" si="21"/>
        <v>7.3557069419484264E-3</v>
      </c>
      <c r="AF63" s="151">
        <f t="shared" si="32"/>
        <v>1.1016524787180772E-2</v>
      </c>
      <c r="AG63" s="151">
        <f t="shared" si="32"/>
        <v>7.8643606435293962E-5</v>
      </c>
      <c r="AH63" s="50"/>
      <c r="AI63" s="50"/>
      <c r="AJ63" s="50"/>
    </row>
    <row r="64" spans="2:36" x14ac:dyDescent="0.25">
      <c r="B64" s="147" t="s">
        <v>229</v>
      </c>
      <c r="C64" s="148">
        <v>1125</v>
      </c>
      <c r="D64" s="148">
        <v>914</v>
      </c>
      <c r="E64" s="148">
        <v>446</v>
      </c>
      <c r="F64" s="148">
        <v>1923</v>
      </c>
      <c r="G64" s="148">
        <v>1623</v>
      </c>
      <c r="H64" s="149">
        <f t="shared" si="27"/>
        <v>-0.15600624024960996</v>
      </c>
      <c r="I64" s="150">
        <f t="shared" si="28"/>
        <v>0.44266666666666676</v>
      </c>
      <c r="J64" s="149">
        <f t="shared" si="18"/>
        <v>5.6486950226748295E-3</v>
      </c>
      <c r="K64" s="151">
        <f t="shared" si="22"/>
        <v>0.18935946797339867</v>
      </c>
      <c r="L64" s="148">
        <v>598</v>
      </c>
      <c r="M64" s="148">
        <v>403</v>
      </c>
      <c r="N64" s="148">
        <v>80</v>
      </c>
      <c r="O64" s="148">
        <v>694</v>
      </c>
      <c r="P64" s="148">
        <v>730</v>
      </c>
      <c r="Q64" s="149">
        <f t="shared" si="29"/>
        <v>5.187319884726227E-2</v>
      </c>
      <c r="R64" s="150">
        <f t="shared" si="30"/>
        <v>0.22073578595317733</v>
      </c>
      <c r="S64" s="149">
        <f t="shared" si="19"/>
        <v>1.9450483864091742E-3</v>
      </c>
      <c r="T64" s="151">
        <f t="shared" si="23"/>
        <v>8.5170925212927309E-2</v>
      </c>
      <c r="U64" s="148">
        <v>39</v>
      </c>
      <c r="V64" s="148">
        <v>43</v>
      </c>
      <c r="W64" s="148">
        <v>37</v>
      </c>
      <c r="X64" s="148">
        <v>23</v>
      </c>
      <c r="Y64" s="148">
        <v>21</v>
      </c>
      <c r="Z64" s="148">
        <v>62</v>
      </c>
      <c r="AA64" s="149">
        <f t="shared" si="31"/>
        <v>1.9523809523809526</v>
      </c>
      <c r="AB64" s="150">
        <f t="shared" si="20"/>
        <v>0.44186046511627897</v>
      </c>
      <c r="AC64" s="148">
        <f t="shared" si="24"/>
        <v>41</v>
      </c>
      <c r="AD64" s="148">
        <f t="shared" si="25"/>
        <v>19</v>
      </c>
      <c r="AE64" s="149">
        <f t="shared" si="21"/>
        <v>2.5912149454591048E-3</v>
      </c>
      <c r="AF64" s="151">
        <f t="shared" si="32"/>
        <v>7.2336950180842373E-3</v>
      </c>
      <c r="AG64" s="151">
        <f t="shared" si="32"/>
        <v>2.2778916723613959E-4</v>
      </c>
      <c r="AH64" s="50"/>
      <c r="AI64" s="50"/>
      <c r="AJ64" s="50"/>
    </row>
    <row r="65" spans="2:36" x14ac:dyDescent="0.25">
      <c r="B65" s="147" t="s">
        <v>215</v>
      </c>
      <c r="C65" s="148">
        <v>200</v>
      </c>
      <c r="D65" s="148">
        <v>190</v>
      </c>
      <c r="E65" s="148">
        <v>50</v>
      </c>
      <c r="F65" s="148">
        <v>355</v>
      </c>
      <c r="G65" s="148">
        <v>656</v>
      </c>
      <c r="H65" s="149">
        <f t="shared" si="27"/>
        <v>0.84788732394366195</v>
      </c>
      <c r="I65" s="150">
        <f t="shared" si="28"/>
        <v>2.2799999999999998</v>
      </c>
      <c r="J65" s="149">
        <f t="shared" si="18"/>
        <v>2.2831447534656119E-3</v>
      </c>
      <c r="K65" s="151">
        <f t="shared" si="22"/>
        <v>0.14682184422560429</v>
      </c>
      <c r="L65" s="148">
        <v>329</v>
      </c>
      <c r="M65" s="148">
        <v>399</v>
      </c>
      <c r="N65" s="148">
        <v>61</v>
      </c>
      <c r="O65" s="148">
        <v>603</v>
      </c>
      <c r="P65" s="148">
        <v>512</v>
      </c>
      <c r="Q65" s="149">
        <f t="shared" si="29"/>
        <v>-0.15091210613598671</v>
      </c>
      <c r="R65" s="150">
        <f t="shared" si="30"/>
        <v>0.55623100303951367</v>
      </c>
      <c r="S65" s="149">
        <f t="shared" si="19"/>
        <v>1.3641983203308181E-3</v>
      </c>
      <c r="T65" s="151">
        <f t="shared" si="23"/>
        <v>0.11459265890778872</v>
      </c>
      <c r="U65" s="148">
        <v>14</v>
      </c>
      <c r="V65" s="148">
        <v>30</v>
      </c>
      <c r="W65" s="148">
        <v>73</v>
      </c>
      <c r="X65" s="148">
        <v>18</v>
      </c>
      <c r="Y65" s="148">
        <v>33</v>
      </c>
      <c r="Z65" s="148">
        <v>52</v>
      </c>
      <c r="AA65" s="149">
        <f t="shared" si="31"/>
        <v>0.57575757575757569</v>
      </c>
      <c r="AB65" s="150">
        <f t="shared" si="20"/>
        <v>0.73333333333333339</v>
      </c>
      <c r="AC65" s="148">
        <f t="shared" si="24"/>
        <v>19</v>
      </c>
      <c r="AD65" s="148">
        <f t="shared" si="25"/>
        <v>22</v>
      </c>
      <c r="AE65" s="149">
        <f t="shared" si="21"/>
        <v>2.1732770510302169E-3</v>
      </c>
      <c r="AF65" s="151">
        <f t="shared" si="32"/>
        <v>1.1638316920322292E-2</v>
      </c>
      <c r="AG65" s="151">
        <f t="shared" si="32"/>
        <v>1.2886248338352186E-4</v>
      </c>
      <c r="AH65" s="50"/>
      <c r="AI65" s="50"/>
      <c r="AJ65" s="50"/>
    </row>
    <row r="66" spans="2:36" x14ac:dyDescent="0.25">
      <c r="B66" s="147" t="s">
        <v>225</v>
      </c>
      <c r="C66" s="148">
        <v>390</v>
      </c>
      <c r="D66" s="148">
        <v>271</v>
      </c>
      <c r="E66" s="148">
        <v>48</v>
      </c>
      <c r="F66" s="148">
        <v>698</v>
      </c>
      <c r="G66" s="148">
        <v>1967</v>
      </c>
      <c r="H66" s="149">
        <f t="shared" si="27"/>
        <v>1.8180515759312321</v>
      </c>
      <c r="I66" s="150">
        <f t="shared" si="28"/>
        <v>4.0435897435897434</v>
      </c>
      <c r="J66" s="149">
        <f t="shared" si="18"/>
        <v>6.8459538568092356E-3</v>
      </c>
      <c r="K66" s="151">
        <f t="shared" si="22"/>
        <v>0.28200716845878138</v>
      </c>
      <c r="L66" s="148">
        <v>316</v>
      </c>
      <c r="M66" s="148">
        <v>267</v>
      </c>
      <c r="N66" s="148">
        <v>14</v>
      </c>
      <c r="O66" s="148">
        <v>190</v>
      </c>
      <c r="P66" s="148">
        <v>884</v>
      </c>
      <c r="Q66" s="149">
        <f t="shared" si="29"/>
        <v>3.6526315789473687</v>
      </c>
      <c r="R66" s="150">
        <f t="shared" si="30"/>
        <v>1.7974683544303796</v>
      </c>
      <c r="S66" s="149">
        <f t="shared" si="19"/>
        <v>2.3553736624461782E-3</v>
      </c>
      <c r="T66" s="151">
        <f t="shared" si="23"/>
        <v>0.1267383512544803</v>
      </c>
      <c r="U66" s="148">
        <v>23</v>
      </c>
      <c r="V66" s="148">
        <v>24</v>
      </c>
      <c r="W66" s="148">
        <v>20</v>
      </c>
      <c r="X66" s="148">
        <v>13</v>
      </c>
      <c r="Y66" s="148">
        <v>7</v>
      </c>
      <c r="Z66" s="148">
        <v>32</v>
      </c>
      <c r="AA66" s="149">
        <f t="shared" si="31"/>
        <v>3.5714285714285712</v>
      </c>
      <c r="AB66" s="150">
        <f t="shared" si="20"/>
        <v>0.33333333333333326</v>
      </c>
      <c r="AC66" s="148">
        <f t="shared" si="24"/>
        <v>25</v>
      </c>
      <c r="AD66" s="148">
        <f t="shared" si="25"/>
        <v>8</v>
      </c>
      <c r="AE66" s="149">
        <f t="shared" si="21"/>
        <v>1.3374012621724411E-3</v>
      </c>
      <c r="AF66" s="151">
        <f t="shared" si="32"/>
        <v>4.5878136200716846E-3</v>
      </c>
      <c r="AG66" s="151">
        <f t="shared" si="32"/>
        <v>5.1203277009728623E-4</v>
      </c>
      <c r="AH66" s="50"/>
      <c r="AI66" s="50"/>
      <c r="AJ66" s="50"/>
    </row>
    <row r="67" spans="2:36" x14ac:dyDescent="0.25">
      <c r="B67" s="147" t="s">
        <v>221</v>
      </c>
      <c r="C67" s="148">
        <v>256</v>
      </c>
      <c r="D67" s="148">
        <v>271</v>
      </c>
      <c r="E67" s="148">
        <v>268</v>
      </c>
      <c r="F67" s="148">
        <v>350</v>
      </c>
      <c r="G67" s="148">
        <v>411</v>
      </c>
      <c r="H67" s="149">
        <f t="shared" si="27"/>
        <v>0.17428571428571438</v>
      </c>
      <c r="I67" s="150">
        <f t="shared" si="28"/>
        <v>0.60546875</v>
      </c>
      <c r="J67" s="149">
        <f t="shared" si="18"/>
        <v>1.4304458745036074E-3</v>
      </c>
      <c r="K67" s="151">
        <f t="shared" si="22"/>
        <v>0.12492401215805471</v>
      </c>
      <c r="L67" s="148">
        <v>343</v>
      </c>
      <c r="M67" s="148">
        <v>406</v>
      </c>
      <c r="N67" s="148">
        <v>241</v>
      </c>
      <c r="O67" s="148">
        <v>542</v>
      </c>
      <c r="P67" s="148">
        <v>610</v>
      </c>
      <c r="Q67" s="149">
        <f t="shared" si="29"/>
        <v>0.1254612546125462</v>
      </c>
      <c r="R67" s="150">
        <f t="shared" si="30"/>
        <v>0.77842565597667646</v>
      </c>
      <c r="S67" s="149">
        <f t="shared" si="19"/>
        <v>1.6253144050816387E-3</v>
      </c>
      <c r="T67" s="151">
        <f t="shared" si="23"/>
        <v>0.18541033434650456</v>
      </c>
      <c r="U67" s="148">
        <v>8</v>
      </c>
      <c r="V67" s="148">
        <v>8</v>
      </c>
      <c r="W67" s="148">
        <v>4</v>
      </c>
      <c r="X67" s="148">
        <v>0</v>
      </c>
      <c r="Y67" s="148">
        <v>6</v>
      </c>
      <c r="Z67" s="148">
        <v>6</v>
      </c>
      <c r="AA67" s="149">
        <f t="shared" si="31"/>
        <v>0</v>
      </c>
      <c r="AB67" s="150">
        <f t="shared" si="20"/>
        <v>-0.25</v>
      </c>
      <c r="AC67" s="148">
        <f t="shared" si="24"/>
        <v>0</v>
      </c>
      <c r="AD67" s="148">
        <f t="shared" si="25"/>
        <v>-2</v>
      </c>
      <c r="AE67" s="149">
        <f t="shared" si="21"/>
        <v>2.507627366573327E-4</v>
      </c>
      <c r="AF67" s="151">
        <f t="shared" si="32"/>
        <v>1.82370820668693E-3</v>
      </c>
      <c r="AG67" s="151">
        <f t="shared" si="32"/>
        <v>0</v>
      </c>
      <c r="AH67" s="50"/>
      <c r="AI67" s="50"/>
      <c r="AJ67" s="50"/>
    </row>
    <row r="68" spans="2:36" x14ac:dyDescent="0.25">
      <c r="B68" s="147" t="s">
        <v>227</v>
      </c>
      <c r="C68" s="148">
        <v>268</v>
      </c>
      <c r="D68" s="148">
        <v>291</v>
      </c>
      <c r="E68" s="148">
        <v>49</v>
      </c>
      <c r="F68" s="148">
        <v>122</v>
      </c>
      <c r="G68" s="148">
        <v>198</v>
      </c>
      <c r="H68" s="149">
        <f t="shared" si="27"/>
        <v>0.62295081967213117</v>
      </c>
      <c r="I68" s="150">
        <f t="shared" si="28"/>
        <v>-0.26119402985074625</v>
      </c>
      <c r="J68" s="149">
        <f t="shared" si="18"/>
        <v>6.8911991034480364E-4</v>
      </c>
      <c r="K68" s="151">
        <f t="shared" si="22"/>
        <v>6.5174456879525999E-2</v>
      </c>
      <c r="L68" s="148">
        <v>283</v>
      </c>
      <c r="M68" s="148">
        <v>339</v>
      </c>
      <c r="N68" s="148">
        <v>71</v>
      </c>
      <c r="O68" s="148">
        <v>236</v>
      </c>
      <c r="P68" s="148">
        <v>207</v>
      </c>
      <c r="Q68" s="149">
        <f t="shared" si="29"/>
        <v>-0.1228813559322034</v>
      </c>
      <c r="R68" s="150">
        <f t="shared" si="30"/>
        <v>-0.26855123674911663</v>
      </c>
      <c r="S68" s="149">
        <f t="shared" si="19"/>
        <v>5.5154111778999869E-4</v>
      </c>
      <c r="T68" s="151">
        <f t="shared" si="23"/>
        <v>6.8136932192231728E-2</v>
      </c>
      <c r="U68" s="148">
        <v>19</v>
      </c>
      <c r="V68" s="148">
        <v>84</v>
      </c>
      <c r="W68" s="148">
        <v>54</v>
      </c>
      <c r="X68" s="148">
        <v>20</v>
      </c>
      <c r="Y68" s="148">
        <v>3</v>
      </c>
      <c r="Z68" s="148">
        <v>35</v>
      </c>
      <c r="AA68" s="149">
        <f t="shared" si="31"/>
        <v>10.666666666666666</v>
      </c>
      <c r="AB68" s="150">
        <f t="shared" si="20"/>
        <v>-0.58333333333333326</v>
      </c>
      <c r="AC68" s="148">
        <f t="shared" si="24"/>
        <v>32</v>
      </c>
      <c r="AD68" s="148">
        <f t="shared" si="25"/>
        <v>-49</v>
      </c>
      <c r="AE68" s="149">
        <f t="shared" si="21"/>
        <v>1.4627826305011076E-3</v>
      </c>
      <c r="AF68" s="151">
        <f t="shared" si="32"/>
        <v>1.1520737327188941E-2</v>
      </c>
      <c r="AG68" s="151">
        <f t="shared" si="32"/>
        <v>3.5110818520956767E-3</v>
      </c>
      <c r="AH68" s="50"/>
      <c r="AI68" s="50"/>
      <c r="AJ68" s="50"/>
    </row>
    <row r="69" spans="2:36" x14ac:dyDescent="0.25">
      <c r="B69" s="147" t="s">
        <v>205</v>
      </c>
      <c r="C69" s="148">
        <v>78</v>
      </c>
      <c r="D69" s="148">
        <v>73</v>
      </c>
      <c r="E69" s="148">
        <v>6</v>
      </c>
      <c r="F69" s="148">
        <v>85</v>
      </c>
      <c r="G69" s="148">
        <v>145</v>
      </c>
      <c r="H69" s="149">
        <f t="shared" si="27"/>
        <v>0.70588235294117641</v>
      </c>
      <c r="I69" s="150">
        <f t="shared" si="28"/>
        <v>0.85897435897435903</v>
      </c>
      <c r="J69" s="149">
        <f t="shared" si="18"/>
        <v>5.0465852020200263E-4</v>
      </c>
      <c r="K69" s="151">
        <f t="shared" si="22"/>
        <v>6.0467055879899916E-2</v>
      </c>
      <c r="L69" s="148">
        <v>189</v>
      </c>
      <c r="M69" s="148">
        <v>329</v>
      </c>
      <c r="N69" s="148">
        <v>10</v>
      </c>
      <c r="O69" s="148">
        <v>144</v>
      </c>
      <c r="P69" s="148">
        <v>315</v>
      </c>
      <c r="Q69" s="149">
        <f t="shared" si="29"/>
        <v>1.1875</v>
      </c>
      <c r="R69" s="150">
        <f t="shared" si="30"/>
        <v>0.66666666666666674</v>
      </c>
      <c r="S69" s="149">
        <f t="shared" si="19"/>
        <v>8.3930170098478062E-4</v>
      </c>
      <c r="T69" s="151">
        <f t="shared" si="23"/>
        <v>0.13135946622185155</v>
      </c>
      <c r="U69" s="148">
        <v>33</v>
      </c>
      <c r="V69" s="148">
        <v>31</v>
      </c>
      <c r="W69" s="148">
        <v>54</v>
      </c>
      <c r="X69" s="148">
        <v>0</v>
      </c>
      <c r="Y69" s="148">
        <v>14</v>
      </c>
      <c r="Z69" s="148">
        <v>37</v>
      </c>
      <c r="AA69" s="149">
        <f t="shared" si="31"/>
        <v>1.6428571428571428</v>
      </c>
      <c r="AB69" s="150">
        <f t="shared" si="20"/>
        <v>0.19354838709677424</v>
      </c>
      <c r="AC69" s="148">
        <f t="shared" si="24"/>
        <v>23</v>
      </c>
      <c r="AD69" s="148">
        <f t="shared" si="25"/>
        <v>6</v>
      </c>
      <c r="AE69" s="149">
        <f t="shared" si="21"/>
        <v>1.546370209386885E-3</v>
      </c>
      <c r="AF69" s="151">
        <f t="shared" si="32"/>
        <v>1.5429524603836531E-2</v>
      </c>
      <c r="AG69" s="151">
        <f t="shared" si="32"/>
        <v>6.8509472179196943E-4</v>
      </c>
      <c r="AH69" s="50"/>
      <c r="AI69" s="50"/>
      <c r="AJ69" s="50"/>
    </row>
    <row r="70" spans="2:36" x14ac:dyDescent="0.25">
      <c r="B70" s="154" t="s">
        <v>371</v>
      </c>
      <c r="C70" s="155">
        <f>C45-SUM(C46:C69)</f>
        <v>12340</v>
      </c>
      <c r="D70" s="155">
        <f>D45-SUM(D46:D69)</f>
        <v>13602</v>
      </c>
      <c r="E70" s="155">
        <f>E45-SUM(E46:E69)</f>
        <v>1081</v>
      </c>
      <c r="F70" s="155">
        <f>F45-SUM(F46:F69)</f>
        <v>8615</v>
      </c>
      <c r="G70" s="155">
        <f>G45-SUM(G46:G69)</f>
        <v>10523</v>
      </c>
      <c r="H70" s="156">
        <f t="shared" si="27"/>
        <v>0.22147417295414984</v>
      </c>
      <c r="I70" s="157">
        <f t="shared" si="28"/>
        <v>-0.14724473257698545</v>
      </c>
      <c r="J70" s="156">
        <f t="shared" si="18"/>
        <v>3.662428695231499E-2</v>
      </c>
      <c r="K70" s="158">
        <f t="shared" si="22"/>
        <v>0.10990881839925634</v>
      </c>
      <c r="L70" s="155">
        <f>L45-SUM(L46:L69)</f>
        <v>8136</v>
      </c>
      <c r="M70" s="155">
        <f>M45-SUM(M46:M69)</f>
        <v>6490</v>
      </c>
      <c r="N70" s="155">
        <f>N45-SUM(N46:N69)</f>
        <v>1092</v>
      </c>
      <c r="O70" s="155">
        <f>O45-SUM(O46:O69)</f>
        <v>6736</v>
      </c>
      <c r="P70" s="155">
        <f>P45-SUM(P46:P69)</f>
        <v>8055</v>
      </c>
      <c r="Q70" s="156">
        <f t="shared" si="29"/>
        <v>0.19581353919239897</v>
      </c>
      <c r="R70" s="157">
        <f t="shared" si="30"/>
        <v>-9.9557522123894238E-3</v>
      </c>
      <c r="S70" s="156">
        <f t="shared" si="19"/>
        <v>2.1462143496610821E-2</v>
      </c>
      <c r="T70" s="158">
        <f t="shared" si="23"/>
        <v>8.4131476974818001E-2</v>
      </c>
      <c r="U70" s="155">
        <f t="shared" ref="U70:Z70" si="33">U45-SUM(U46:U69)</f>
        <v>1363</v>
      </c>
      <c r="V70" s="155">
        <f t="shared" si="33"/>
        <v>1449</v>
      </c>
      <c r="W70" s="155">
        <f t="shared" si="33"/>
        <v>1640</v>
      </c>
      <c r="X70" s="155">
        <f t="shared" si="33"/>
        <v>286</v>
      </c>
      <c r="Y70" s="155">
        <f t="shared" si="33"/>
        <v>1117</v>
      </c>
      <c r="Z70" s="155">
        <f t="shared" si="33"/>
        <v>1618</v>
      </c>
      <c r="AA70" s="156">
        <f t="shared" si="31"/>
        <v>0.44852282900626683</v>
      </c>
      <c r="AB70" s="157">
        <f t="shared" si="20"/>
        <v>0.11663216011042099</v>
      </c>
      <c r="AC70" s="155">
        <f>Z70-Y70</f>
        <v>501</v>
      </c>
      <c r="AD70" s="155">
        <f t="shared" si="25"/>
        <v>169</v>
      </c>
      <c r="AE70" s="156">
        <f t="shared" si="21"/>
        <v>6.7622351318594051E-2</v>
      </c>
      <c r="AF70" s="158">
        <f t="shared" si="32"/>
        <v>1.6899407789603419E-2</v>
      </c>
      <c r="AG70" s="158">
        <f t="shared" si="32"/>
        <v>4.6846540113247638E-6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4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DB3A8-1533-4314-97A6-A20233859F05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101" t="s">
        <v>376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</row>
    <row r="4" spans="1:34" ht="6" customHeight="1" x14ac:dyDescent="0.25"/>
    <row r="5" spans="1:34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7"/>
    </row>
    <row r="6" spans="1:34" s="137" customFormat="1" ht="72" customHeight="1" x14ac:dyDescent="0.25">
      <c r="B6" s="133"/>
      <c r="C6" s="134" t="s">
        <v>503</v>
      </c>
      <c r="D6" s="134" t="s">
        <v>508</v>
      </c>
      <c r="E6" s="134" t="s">
        <v>504</v>
      </c>
      <c r="F6" s="134" t="s">
        <v>505</v>
      </c>
      <c r="G6" s="134" t="s">
        <v>506</v>
      </c>
      <c r="H6" s="135" t="str">
        <f>CONCATENATE("var. ",RIGHT(G6,2),"/",RIGHT(F6,2))</f>
        <v>var. 23/22</v>
      </c>
      <c r="I6" s="135" t="str">
        <f>CONCATENATE("var. ",RIGHT(G6,2),"/",RIGHT(C6,2))</f>
        <v>var. 23/19</v>
      </c>
      <c r="J6" s="135" t="str">
        <f>CONCATENATE("Cuota s/ total lugares de residencia ",RIGHT(G6,4))</f>
        <v>Cuota s/ total lugares de residencia 2023</v>
      </c>
      <c r="K6" s="136" t="str">
        <f>CONCATENATE("cuota s/ Canarias ",RIGHT(G6,4))</f>
        <v>cuota s/ Canarias 2023</v>
      </c>
      <c r="L6" s="134" t="s">
        <v>503</v>
      </c>
      <c r="M6" s="134" t="s">
        <v>508</v>
      </c>
      <c r="N6" s="134" t="s">
        <v>504</v>
      </c>
      <c r="O6" s="134" t="s">
        <v>505</v>
      </c>
      <c r="P6" s="134" t="s">
        <v>506</v>
      </c>
      <c r="Q6" s="135" t="str">
        <f>CONCATENATE("var. ",RIGHT(P6,2),"/",RIGHT(O6,2))</f>
        <v>var. 23/22</v>
      </c>
      <c r="R6" s="135" t="str">
        <f>CONCATENATE("var. ",RIGHT(P6,2),"/",RIGHT(L6,2))</f>
        <v>var. 23/19</v>
      </c>
      <c r="S6" s="135" t="str">
        <f>CONCATENATE("Cuota s/ total lugares de residencia ",RIGHT(P6,4))</f>
        <v>Cuota s/ total lugares de residencia 2023</v>
      </c>
      <c r="T6" s="136" t="str">
        <f>CONCATENATE("cuota s/ Canarias ",RIGHT(P6,4))</f>
        <v>cuota s/ Canarias 2023</v>
      </c>
      <c r="U6" s="134" t="s">
        <v>507</v>
      </c>
      <c r="V6" s="134" t="s">
        <v>503</v>
      </c>
      <c r="W6" s="134" t="s">
        <v>508</v>
      </c>
      <c r="X6" s="134" t="s">
        <v>504</v>
      </c>
      <c r="Y6" s="134" t="s">
        <v>505</v>
      </c>
      <c r="Z6" s="134" t="s">
        <v>506</v>
      </c>
      <c r="AA6" s="135" t="str">
        <f>CONCATENATE("var. ",RIGHT(Z6,2),"/",RIGHT(Y6,2))</f>
        <v>var. 23/22</v>
      </c>
      <c r="AB6" s="135" t="str">
        <f>CONCATENATE("var. ",RIGHT(Z6,2),"/",RIGHT(V6,2))</f>
        <v>var. 23/19</v>
      </c>
      <c r="AC6" s="134" t="str">
        <f>CONCATENATE("dif. ",RIGHT(Z6,2),"/",RIGHT(Y6,2))</f>
        <v>dif. 23/22</v>
      </c>
      <c r="AD6" s="134" t="str">
        <f>CONCATENATE("dif. ",RIGHT(Z6,2),"/",RIGHT(V6,2))</f>
        <v>dif. 23/19</v>
      </c>
      <c r="AE6" s="135" t="str">
        <f>CONCATENATE("Cuota s/ total lugares de residencia ",RIGHT(Z6,4))</f>
        <v>Cuota s/ total lugares de residencia 2023</v>
      </c>
      <c r="AF6" s="136" t="str">
        <f>CONCATENATE("cuota s/ Canarias ",RIGHT(V6,4))</f>
        <v>cuota s/ Canarias 2019</v>
      </c>
      <c r="AG6" s="136" t="str">
        <f>CONCATENATE("cuota s/ Canarias ",RIGHT(Z6,4))</f>
        <v>cuota s/ Canarias 2023</v>
      </c>
    </row>
    <row r="7" spans="1:34" x14ac:dyDescent="0.25">
      <c r="A7" s="1"/>
      <c r="B7" s="138" t="s">
        <v>123</v>
      </c>
      <c r="C7" s="139">
        <f>C8+C11</f>
        <v>1452486</v>
      </c>
      <c r="D7" s="139">
        <f>D8+D11</f>
        <v>1549055</v>
      </c>
      <c r="E7" s="139">
        <f>E8+E11</f>
        <v>192790</v>
      </c>
      <c r="F7" s="139">
        <f>F8+F11</f>
        <v>1253749</v>
      </c>
      <c r="G7" s="139">
        <f>G8+G11</f>
        <v>1656691</v>
      </c>
      <c r="H7" s="140">
        <f>IFERROR(G7/F7-1,"-")</f>
        <v>0.3213896880476077</v>
      </c>
      <c r="I7" s="140">
        <f>IFERROR(G7/C7-1,"-")</f>
        <v>0.14058999535967986</v>
      </c>
      <c r="J7" s="140">
        <f>G7/G$7</f>
        <v>1</v>
      </c>
      <c r="K7" s="141">
        <f>G7/$G7</f>
        <v>1</v>
      </c>
      <c r="L7" s="139">
        <f>L8+L11</f>
        <v>401253</v>
      </c>
      <c r="M7" s="139">
        <f>M8+M11</f>
        <v>434533</v>
      </c>
      <c r="N7" s="139">
        <f>N8+N11</f>
        <v>64472</v>
      </c>
      <c r="O7" s="139">
        <f>O8+O11</f>
        <v>345484</v>
      </c>
      <c r="P7" s="139">
        <f>P8+P11</f>
        <v>442892</v>
      </c>
      <c r="Q7" s="140">
        <f>IFERROR(P7/O7-1,"-")</f>
        <v>0.28194648666797884</v>
      </c>
      <c r="R7" s="140">
        <f>IFERROR(P7/L7-1,"-")</f>
        <v>0.10377243285408455</v>
      </c>
      <c r="S7" s="140">
        <f>P7/P$7</f>
        <v>1</v>
      </c>
      <c r="T7" s="141">
        <f>P7/$G7</f>
        <v>0.26733530875703437</v>
      </c>
      <c r="U7" s="139">
        <f t="shared" ref="U7:Z7" si="0">U8+U11</f>
        <v>534401</v>
      </c>
      <c r="V7" s="139">
        <f t="shared" si="0"/>
        <v>546390</v>
      </c>
      <c r="W7" s="139">
        <f t="shared" si="0"/>
        <v>605036</v>
      </c>
      <c r="X7" s="139">
        <f t="shared" si="0"/>
        <v>79095</v>
      </c>
      <c r="Y7" s="139">
        <f t="shared" si="0"/>
        <v>491667</v>
      </c>
      <c r="Z7" s="139">
        <f t="shared" si="0"/>
        <v>650456</v>
      </c>
      <c r="AA7" s="140">
        <f>IFERROR(Z7/Y7-1,"-")</f>
        <v>0.32296045900985826</v>
      </c>
      <c r="AB7" s="140">
        <f>IFERROR(Z7/V7-1,"-")</f>
        <v>0.19046102600706449</v>
      </c>
      <c r="AC7" s="139">
        <f>Z7-Y7</f>
        <v>158789</v>
      </c>
      <c r="AD7" s="139">
        <f>Z7-V7</f>
        <v>104066</v>
      </c>
      <c r="AE7" s="140">
        <f>Z7/Z$7</f>
        <v>1</v>
      </c>
      <c r="AF7" s="141">
        <f t="shared" ref="AF7:AF36" si="1">V7/$C7</f>
        <v>0.37617574282987926</v>
      </c>
      <c r="AG7" s="141">
        <f t="shared" ref="AG7:AG15" si="2">Z7/$G7</f>
        <v>0.39262360935141194</v>
      </c>
      <c r="AH7" s="124"/>
    </row>
    <row r="8" spans="1:34" x14ac:dyDescent="0.25">
      <c r="A8" s="1" t="s">
        <v>155</v>
      </c>
      <c r="B8" s="142" t="s">
        <v>156</v>
      </c>
      <c r="C8" s="143">
        <v>190297</v>
      </c>
      <c r="D8" s="143">
        <v>224209</v>
      </c>
      <c r="E8" s="143">
        <v>90537</v>
      </c>
      <c r="F8" s="143">
        <v>207997</v>
      </c>
      <c r="G8" s="143">
        <v>234621</v>
      </c>
      <c r="H8" s="144">
        <f>IFERROR(G8/F8-1,"-")</f>
        <v>0.12800184618047372</v>
      </c>
      <c r="I8" s="145">
        <f>IFERROR(G8/C8-1,"-")</f>
        <v>0.23292011960251613</v>
      </c>
      <c r="J8" s="144">
        <f>G8/G$7</f>
        <v>0.14162025386749852</v>
      </c>
      <c r="K8" s="146">
        <f>G8/$G8</f>
        <v>1</v>
      </c>
      <c r="L8" s="143">
        <v>53404</v>
      </c>
      <c r="M8" s="143">
        <v>66867</v>
      </c>
      <c r="N8" s="143">
        <v>35343</v>
      </c>
      <c r="O8" s="143">
        <v>62136</v>
      </c>
      <c r="P8" s="143">
        <v>62692</v>
      </c>
      <c r="Q8" s="144">
        <f>IFERROR(P8/O8-1,"-")</f>
        <v>8.9481138148577166E-3</v>
      </c>
      <c r="R8" s="145">
        <f>IFERROR(P8/L8-1,"-")</f>
        <v>0.17391955658752156</v>
      </c>
      <c r="S8" s="144">
        <f>P8/P$7</f>
        <v>0.14155143917704541</v>
      </c>
      <c r="T8" s="146">
        <f>P8/$G8</f>
        <v>0.26720540787056574</v>
      </c>
      <c r="U8" s="143">
        <v>87164</v>
      </c>
      <c r="V8" s="143">
        <v>87996</v>
      </c>
      <c r="W8" s="143">
        <v>103620</v>
      </c>
      <c r="X8" s="143">
        <v>38631</v>
      </c>
      <c r="Y8" s="143">
        <v>88889</v>
      </c>
      <c r="Z8" s="143">
        <v>106161</v>
      </c>
      <c r="AA8" s="144">
        <f>IFERROR(Z8/Y8-1,"-")</f>
        <v>0.19430975711280363</v>
      </c>
      <c r="AB8" s="145">
        <f t="shared" ref="AB8:AB36" si="3">IFERROR(Z8/V8-1,"-")</f>
        <v>0.20642983771989631</v>
      </c>
      <c r="AC8" s="143">
        <f t="shared" ref="AC8:AC35" si="4">Z8-Y8</f>
        <v>17272</v>
      </c>
      <c r="AD8" s="143">
        <f t="shared" ref="AD8:AD36" si="5">Z8-V8</f>
        <v>18165</v>
      </c>
      <c r="AE8" s="144">
        <f>Z8/Z$7</f>
        <v>0.1632101172100803</v>
      </c>
      <c r="AF8" s="146">
        <f t="shared" si="1"/>
        <v>0.46241401598553838</v>
      </c>
      <c r="AG8" s="146">
        <f t="shared" si="2"/>
        <v>0.45247867837917322</v>
      </c>
      <c r="AH8" s="124"/>
    </row>
    <row r="9" spans="1:34" x14ac:dyDescent="0.25">
      <c r="A9" s="152" t="s">
        <v>98</v>
      </c>
      <c r="B9" s="147" t="s">
        <v>98</v>
      </c>
      <c r="C9" s="148">
        <v>71454</v>
      </c>
      <c r="D9" s="148">
        <v>82547</v>
      </c>
      <c r="E9" s="148">
        <v>59207</v>
      </c>
      <c r="F9" s="148">
        <v>85078</v>
      </c>
      <c r="G9" s="148">
        <v>87363</v>
      </c>
      <c r="H9" s="149">
        <f>IFERROR(G9/F9-1,"-")</f>
        <v>2.685770704529955E-2</v>
      </c>
      <c r="I9" s="150">
        <f>IFERROR(G9/C9-1,"-")</f>
        <v>0.22264673776135702</v>
      </c>
      <c r="J9" s="149">
        <f>G9/G$7</f>
        <v>5.2733430675967939E-2</v>
      </c>
      <c r="K9" s="151">
        <f>G9/$G9</f>
        <v>1</v>
      </c>
      <c r="L9" s="148">
        <v>21830</v>
      </c>
      <c r="M9" s="148">
        <v>26540</v>
      </c>
      <c r="N9" s="148">
        <v>23487</v>
      </c>
      <c r="O9" s="148">
        <v>28476</v>
      </c>
      <c r="P9" s="148">
        <v>26138</v>
      </c>
      <c r="Q9" s="149">
        <f>IFERROR(P9/O9-1,"-")</f>
        <v>-8.2104228121927192E-2</v>
      </c>
      <c r="R9" s="150">
        <f>IFERROR(P9/L9-1,"-")</f>
        <v>0.197343105817682</v>
      </c>
      <c r="S9" s="149">
        <f>P9/P$7</f>
        <v>5.9016645141479189E-2</v>
      </c>
      <c r="T9" s="151">
        <f>P9/$G9</f>
        <v>0.2991884436202969</v>
      </c>
      <c r="U9" s="148">
        <v>33758</v>
      </c>
      <c r="V9" s="148">
        <v>29144</v>
      </c>
      <c r="W9" s="148">
        <v>34653</v>
      </c>
      <c r="X9" s="148">
        <v>27284</v>
      </c>
      <c r="Y9" s="148">
        <v>35799</v>
      </c>
      <c r="Z9" s="148">
        <v>39745</v>
      </c>
      <c r="AA9" s="149">
        <f>IFERROR(Z9/Y9-1,"-")</f>
        <v>0.11022654264085596</v>
      </c>
      <c r="AB9" s="150">
        <f t="shared" si="3"/>
        <v>0.36374553939061216</v>
      </c>
      <c r="AC9" s="148">
        <f t="shared" si="4"/>
        <v>3946</v>
      </c>
      <c r="AD9" s="148">
        <f t="shared" si="5"/>
        <v>10601</v>
      </c>
      <c r="AE9" s="149">
        <f>Z9/Z$7</f>
        <v>6.1103287539818217E-2</v>
      </c>
      <c r="AF9" s="151">
        <f t="shared" si="1"/>
        <v>0.40787079799591347</v>
      </c>
      <c r="AG9" s="151">
        <f t="shared" si="2"/>
        <v>0.45494087886176071</v>
      </c>
      <c r="AH9" s="124"/>
    </row>
    <row r="10" spans="1:34" x14ac:dyDescent="0.25">
      <c r="A10" s="152" t="s">
        <v>160</v>
      </c>
      <c r="B10" s="147" t="s">
        <v>160</v>
      </c>
      <c r="C10" s="148">
        <v>118843</v>
      </c>
      <c r="D10" s="148">
        <v>141662</v>
      </c>
      <c r="E10" s="148">
        <v>31330</v>
      </c>
      <c r="F10" s="148">
        <v>122919</v>
      </c>
      <c r="G10" s="148">
        <v>147258</v>
      </c>
      <c r="H10" s="149">
        <f>IFERROR(G10/F10-1,"-")</f>
        <v>0.19800844458545863</v>
      </c>
      <c r="I10" s="150">
        <f>IFERROR(G10/C10-1,"-")</f>
        <v>0.239096959854598</v>
      </c>
      <c r="J10" s="149">
        <f>G10/G$7</f>
        <v>8.8886823191530587E-2</v>
      </c>
      <c r="K10" s="151">
        <f>G10/$G10</f>
        <v>1</v>
      </c>
      <c r="L10" s="148">
        <v>31574</v>
      </c>
      <c r="M10" s="148">
        <v>40327</v>
      </c>
      <c r="N10" s="148">
        <v>11856</v>
      </c>
      <c r="O10" s="148">
        <v>33660</v>
      </c>
      <c r="P10" s="148">
        <v>36554</v>
      </c>
      <c r="Q10" s="149">
        <f>IFERROR(P10/O10-1,"-")</f>
        <v>8.5977421271538956E-2</v>
      </c>
      <c r="R10" s="150">
        <f>IFERROR(P10/L10-1,"-")</f>
        <v>0.15772471020459866</v>
      </c>
      <c r="S10" s="149">
        <f>P10/P$7</f>
        <v>8.2534794035566239E-2</v>
      </c>
      <c r="T10" s="151">
        <f>P10/$G10</f>
        <v>0.24823099593910009</v>
      </c>
      <c r="U10" s="148">
        <v>53406</v>
      </c>
      <c r="V10" s="148">
        <v>58852</v>
      </c>
      <c r="W10" s="148">
        <v>68967</v>
      </c>
      <c r="X10" s="148">
        <v>11347</v>
      </c>
      <c r="Y10" s="148">
        <v>53090</v>
      </c>
      <c r="Z10" s="148">
        <v>66416</v>
      </c>
      <c r="AA10" s="149">
        <f>IFERROR(Z10/Y10-1,"-")</f>
        <v>0.25100772273497829</v>
      </c>
      <c r="AB10" s="150">
        <f t="shared" si="3"/>
        <v>0.12852579351593829</v>
      </c>
      <c r="AC10" s="148">
        <f t="shared" si="4"/>
        <v>13326</v>
      </c>
      <c r="AD10" s="148">
        <f t="shared" si="5"/>
        <v>7564</v>
      </c>
      <c r="AE10" s="149">
        <f>Z10/Z$7</f>
        <v>0.10210682967026209</v>
      </c>
      <c r="AF10" s="151">
        <f t="shared" si="1"/>
        <v>0.49520796344757367</v>
      </c>
      <c r="AG10" s="151">
        <f t="shared" si="2"/>
        <v>0.45101794130030287</v>
      </c>
      <c r="AH10" s="124"/>
    </row>
    <row r="11" spans="1:34" x14ac:dyDescent="0.25">
      <c r="A11" s="1"/>
      <c r="B11" s="142" t="s">
        <v>168</v>
      </c>
      <c r="C11" s="143">
        <v>1262189</v>
      </c>
      <c r="D11" s="143">
        <v>1324846</v>
      </c>
      <c r="E11" s="143">
        <v>102253</v>
      </c>
      <c r="F11" s="143">
        <v>1045752</v>
      </c>
      <c r="G11" s="143">
        <v>1422070</v>
      </c>
      <c r="H11" s="144">
        <f>IFERROR(G11/F11-1,"-")</f>
        <v>0.35985396155111338</v>
      </c>
      <c r="I11" s="145">
        <f>IFERROR(G11/C11-1,"-")</f>
        <v>0.12666961920916764</v>
      </c>
      <c r="J11" s="144">
        <f>G11/G$7</f>
        <v>0.85837974613250145</v>
      </c>
      <c r="K11" s="146">
        <f>G11/$G11</f>
        <v>1</v>
      </c>
      <c r="L11" s="143">
        <v>347849</v>
      </c>
      <c r="M11" s="143">
        <v>367666</v>
      </c>
      <c r="N11" s="143">
        <v>29129</v>
      </c>
      <c r="O11" s="143">
        <v>283348</v>
      </c>
      <c r="P11" s="143">
        <v>380200</v>
      </c>
      <c r="Q11" s="144">
        <f>IFERROR(P11/O11-1,"-")</f>
        <v>0.34181289439134921</v>
      </c>
      <c r="R11" s="145">
        <f>IFERROR(P11/L11-1,"-")</f>
        <v>9.30029984274785E-2</v>
      </c>
      <c r="S11" s="144">
        <f>P11/P$7</f>
        <v>0.85844856082295462</v>
      </c>
      <c r="T11" s="146">
        <f>P11/$G11</f>
        <v>0.26735674052613445</v>
      </c>
      <c r="U11" s="143">
        <v>447237</v>
      </c>
      <c r="V11" s="143">
        <v>458394</v>
      </c>
      <c r="W11" s="143">
        <v>501416</v>
      </c>
      <c r="X11" s="143">
        <v>40464</v>
      </c>
      <c r="Y11" s="143">
        <v>402778</v>
      </c>
      <c r="Z11" s="143">
        <v>544295</v>
      </c>
      <c r="AA11" s="144">
        <f>IFERROR(Z11/Y11-1,"-")</f>
        <v>0.35135235787456121</v>
      </c>
      <c r="AB11" s="145">
        <f t="shared" si="3"/>
        <v>0.18739555927869911</v>
      </c>
      <c r="AC11" s="143">
        <f t="shared" si="4"/>
        <v>141517</v>
      </c>
      <c r="AD11" s="143">
        <f t="shared" si="5"/>
        <v>85901</v>
      </c>
      <c r="AE11" s="144">
        <f>Z11/Z$7</f>
        <v>0.83678988278991973</v>
      </c>
      <c r="AF11" s="146">
        <f t="shared" si="1"/>
        <v>0.36317381945176197</v>
      </c>
      <c r="AG11" s="146">
        <f t="shared" si="2"/>
        <v>0.38274838791339383</v>
      </c>
      <c r="AH11" s="124"/>
    </row>
    <row r="12" spans="1:34" s="93" customFormat="1" x14ac:dyDescent="0.25">
      <c r="B12" s="147" t="s">
        <v>172</v>
      </c>
      <c r="C12" s="148">
        <v>396617</v>
      </c>
      <c r="D12" s="148">
        <v>412775</v>
      </c>
      <c r="E12" s="148">
        <v>4827</v>
      </c>
      <c r="F12" s="148">
        <v>307287</v>
      </c>
      <c r="G12" s="148">
        <v>462493</v>
      </c>
      <c r="H12" s="149">
        <f t="shared" ref="H12:H36" si="6">IFERROR(G12/F12-1,"-")</f>
        <v>0.50508482298307444</v>
      </c>
      <c r="I12" s="150">
        <f t="shared" ref="I12:I36" si="7">IFERROR(G12/C12-1,"-")</f>
        <v>0.16609474631697574</v>
      </c>
      <c r="J12" s="149">
        <f t="shared" ref="J12:J36" si="8">G12/G$7</f>
        <v>0.27916672451289953</v>
      </c>
      <c r="K12" s="151">
        <f t="shared" ref="K12:K36" si="9">G12/$G12</f>
        <v>1</v>
      </c>
      <c r="L12" s="148">
        <v>56557</v>
      </c>
      <c r="M12" s="148">
        <v>65999</v>
      </c>
      <c r="N12" s="148">
        <v>1205</v>
      </c>
      <c r="O12" s="148">
        <v>46554</v>
      </c>
      <c r="P12" s="148">
        <v>71179</v>
      </c>
      <c r="Q12" s="149">
        <f t="shared" ref="Q12:Q36" si="10">IFERROR(P12/O12-1,"-")</f>
        <v>0.5289556214288782</v>
      </c>
      <c r="R12" s="150">
        <f t="shared" ref="R12:R36" si="11">IFERROR(P12/L12-1,"-")</f>
        <v>0.25853563661438894</v>
      </c>
      <c r="S12" s="149">
        <f t="shared" ref="S12:S29" si="12">P12/P$7</f>
        <v>0.16071412443665725</v>
      </c>
      <c r="T12" s="151">
        <f t="shared" ref="T12:T36" si="13">P12/$G12</f>
        <v>0.15390286988127388</v>
      </c>
      <c r="U12" s="148">
        <v>164713</v>
      </c>
      <c r="V12" s="148">
        <v>175982</v>
      </c>
      <c r="W12" s="148">
        <v>196258</v>
      </c>
      <c r="X12" s="148">
        <v>2327</v>
      </c>
      <c r="Y12" s="148">
        <v>146996</v>
      </c>
      <c r="Z12" s="148">
        <v>208526</v>
      </c>
      <c r="AA12" s="149">
        <f t="shared" ref="AA12:AA36" si="14">IFERROR(Z12/Y12-1,"-")</f>
        <v>0.41858281858009749</v>
      </c>
      <c r="AB12" s="150">
        <f t="shared" si="3"/>
        <v>0.1849280040004091</v>
      </c>
      <c r="AC12" s="148">
        <f t="shared" si="4"/>
        <v>61530</v>
      </c>
      <c r="AD12" s="148">
        <f t="shared" si="5"/>
        <v>32544</v>
      </c>
      <c r="AE12" s="149">
        <f t="shared" ref="AE12:AE36" si="15">Z12/Z$7</f>
        <v>0.32058432853259866</v>
      </c>
      <c r="AF12" s="151">
        <f t="shared" si="1"/>
        <v>0.44370765751341973</v>
      </c>
      <c r="AG12" s="151">
        <f t="shared" si="2"/>
        <v>0.45087385106369177</v>
      </c>
      <c r="AH12" s="160"/>
    </row>
    <row r="13" spans="1:34" s="93" customFormat="1" x14ac:dyDescent="0.25">
      <c r="B13" s="147" t="s">
        <v>176</v>
      </c>
      <c r="C13" s="148">
        <v>281422</v>
      </c>
      <c r="D13" s="148">
        <v>278437</v>
      </c>
      <c r="E13" s="148">
        <v>25347</v>
      </c>
      <c r="F13" s="148">
        <v>182864</v>
      </c>
      <c r="G13" s="148">
        <v>255940</v>
      </c>
      <c r="H13" s="149">
        <f t="shared" si="6"/>
        <v>0.3996193892729023</v>
      </c>
      <c r="I13" s="150">
        <f t="shared" si="7"/>
        <v>-9.0547291967223553E-2</v>
      </c>
      <c r="J13" s="149">
        <f t="shared" si="8"/>
        <v>0.15448867652446957</v>
      </c>
      <c r="K13" s="151">
        <f t="shared" si="9"/>
        <v>1</v>
      </c>
      <c r="L13" s="148">
        <v>74674</v>
      </c>
      <c r="M13" s="148">
        <v>70578</v>
      </c>
      <c r="N13" s="148">
        <v>6445</v>
      </c>
      <c r="O13" s="148">
        <v>48008</v>
      </c>
      <c r="P13" s="148">
        <v>66713</v>
      </c>
      <c r="Q13" s="149">
        <f t="shared" si="10"/>
        <v>0.38962256290618225</v>
      </c>
      <c r="R13" s="150">
        <f t="shared" si="11"/>
        <v>-0.10661006508289361</v>
      </c>
      <c r="S13" s="149">
        <f t="shared" si="12"/>
        <v>0.15063040199416561</v>
      </c>
      <c r="T13" s="151">
        <f t="shared" si="13"/>
        <v>0.26065874814409629</v>
      </c>
      <c r="U13" s="148">
        <v>79267</v>
      </c>
      <c r="V13" s="148">
        <v>74402</v>
      </c>
      <c r="W13" s="148">
        <v>70187</v>
      </c>
      <c r="X13" s="148">
        <v>6402</v>
      </c>
      <c r="Y13" s="148">
        <v>47031</v>
      </c>
      <c r="Z13" s="148">
        <v>68352</v>
      </c>
      <c r="AA13" s="149">
        <f t="shared" si="14"/>
        <v>0.45333928685335212</v>
      </c>
      <c r="AB13" s="150">
        <f t="shared" si="3"/>
        <v>-8.1315018413483542E-2</v>
      </c>
      <c r="AC13" s="148">
        <f t="shared" si="4"/>
        <v>21321</v>
      </c>
      <c r="AD13" s="148">
        <f t="shared" si="5"/>
        <v>-6050</v>
      </c>
      <c r="AE13" s="149">
        <f t="shared" si="15"/>
        <v>0.1050832031682389</v>
      </c>
      <c r="AF13" s="151">
        <f t="shared" si="1"/>
        <v>0.26437876214368455</v>
      </c>
      <c r="AG13" s="151">
        <f t="shared" si="2"/>
        <v>0.26706259279518635</v>
      </c>
      <c r="AH13" s="160"/>
    </row>
    <row r="14" spans="1:34" x14ac:dyDescent="0.25">
      <c r="A14" s="1"/>
      <c r="B14" s="147" t="s">
        <v>180</v>
      </c>
      <c r="C14" s="148">
        <v>63223</v>
      </c>
      <c r="D14" s="148">
        <v>70169</v>
      </c>
      <c r="E14" s="148">
        <v>18516</v>
      </c>
      <c r="F14" s="148">
        <v>68141</v>
      </c>
      <c r="G14" s="148">
        <v>88021</v>
      </c>
      <c r="H14" s="149">
        <f t="shared" si="6"/>
        <v>0.29174799313188826</v>
      </c>
      <c r="I14" s="150">
        <f t="shared" si="7"/>
        <v>0.39223067554529201</v>
      </c>
      <c r="J14" s="149">
        <f t="shared" si="8"/>
        <v>5.3130607940768675E-2</v>
      </c>
      <c r="K14" s="151">
        <f t="shared" si="9"/>
        <v>1</v>
      </c>
      <c r="L14" s="148">
        <v>8655</v>
      </c>
      <c r="M14" s="148">
        <v>10491</v>
      </c>
      <c r="N14" s="148">
        <v>3030</v>
      </c>
      <c r="O14" s="148">
        <v>9098</v>
      </c>
      <c r="P14" s="148">
        <v>14144</v>
      </c>
      <c r="Q14" s="149">
        <f t="shared" si="10"/>
        <v>0.55462739063530453</v>
      </c>
      <c r="R14" s="150">
        <f t="shared" si="11"/>
        <v>0.63419988445984976</v>
      </c>
      <c r="S14" s="149">
        <f t="shared" si="12"/>
        <v>3.193555087922112E-2</v>
      </c>
      <c r="T14" s="151">
        <f t="shared" si="13"/>
        <v>0.16068892650617467</v>
      </c>
      <c r="U14" s="148">
        <v>20771</v>
      </c>
      <c r="V14" s="148">
        <v>24025</v>
      </c>
      <c r="W14" s="148">
        <v>27220</v>
      </c>
      <c r="X14" s="148">
        <v>9550</v>
      </c>
      <c r="Y14" s="148">
        <v>25167</v>
      </c>
      <c r="Z14" s="148">
        <v>32490</v>
      </c>
      <c r="AA14" s="149">
        <f t="shared" si="14"/>
        <v>0.29097627845988794</v>
      </c>
      <c r="AB14" s="150">
        <f t="shared" si="3"/>
        <v>0.35234131113423528</v>
      </c>
      <c r="AC14" s="148">
        <f t="shared" si="4"/>
        <v>7323</v>
      </c>
      <c r="AD14" s="148">
        <f t="shared" si="5"/>
        <v>8465</v>
      </c>
      <c r="AE14" s="149">
        <f t="shared" si="15"/>
        <v>4.9949573837430969E-2</v>
      </c>
      <c r="AF14" s="151">
        <f t="shared" si="1"/>
        <v>0.38000411242743937</v>
      </c>
      <c r="AG14" s="151">
        <f t="shared" si="2"/>
        <v>0.36911646084457117</v>
      </c>
      <c r="AH14" s="124"/>
    </row>
    <row r="15" spans="1:34" x14ac:dyDescent="0.25">
      <c r="A15" s="1"/>
      <c r="B15" s="147" t="s">
        <v>189</v>
      </c>
      <c r="C15" s="148">
        <v>47281</v>
      </c>
      <c r="D15" s="148">
        <v>53740</v>
      </c>
      <c r="E15" s="148">
        <v>1489</v>
      </c>
      <c r="F15" s="148">
        <v>65813</v>
      </c>
      <c r="G15" s="148">
        <v>60147</v>
      </c>
      <c r="H15" s="149">
        <f t="shared" si="6"/>
        <v>-8.6092413352985009E-2</v>
      </c>
      <c r="I15" s="150">
        <f t="shared" si="7"/>
        <v>0.27211776400668342</v>
      </c>
      <c r="J15" s="149">
        <f t="shared" si="8"/>
        <v>3.6305502957401231E-2</v>
      </c>
      <c r="K15" s="151">
        <f t="shared" si="9"/>
        <v>1</v>
      </c>
      <c r="L15" s="148">
        <v>18674</v>
      </c>
      <c r="M15" s="148">
        <v>20483</v>
      </c>
      <c r="N15" s="148">
        <v>580</v>
      </c>
      <c r="O15" s="148">
        <v>24416</v>
      </c>
      <c r="P15" s="148">
        <v>23456</v>
      </c>
      <c r="Q15" s="149">
        <f t="shared" si="10"/>
        <v>-3.9318479685452212E-2</v>
      </c>
      <c r="R15" s="150">
        <f t="shared" si="11"/>
        <v>0.25607796936917637</v>
      </c>
      <c r="S15" s="149">
        <f t="shared" si="12"/>
        <v>5.29609927476676E-2</v>
      </c>
      <c r="T15" s="151">
        <f t="shared" si="13"/>
        <v>0.38997788750893642</v>
      </c>
      <c r="U15" s="148">
        <v>14874</v>
      </c>
      <c r="V15" s="148">
        <v>13697</v>
      </c>
      <c r="W15" s="148">
        <v>15970</v>
      </c>
      <c r="X15" s="148">
        <v>597</v>
      </c>
      <c r="Y15" s="148">
        <v>20596</v>
      </c>
      <c r="Z15" s="148">
        <v>18794</v>
      </c>
      <c r="AA15" s="149">
        <f t="shared" si="14"/>
        <v>-8.7492717032433442E-2</v>
      </c>
      <c r="AB15" s="150">
        <f t="shared" si="3"/>
        <v>0.37212528290866609</v>
      </c>
      <c r="AC15" s="148">
        <f t="shared" si="4"/>
        <v>-1802</v>
      </c>
      <c r="AD15" s="148">
        <f t="shared" si="5"/>
        <v>5097</v>
      </c>
      <c r="AE15" s="149">
        <f t="shared" si="15"/>
        <v>2.8893576198851266E-2</v>
      </c>
      <c r="AF15" s="151">
        <f t="shared" si="1"/>
        <v>0.28969353440071066</v>
      </c>
      <c r="AG15" s="151">
        <f t="shared" si="2"/>
        <v>0.31246778725455965</v>
      </c>
      <c r="AH15" s="124"/>
    </row>
    <row r="16" spans="1:34" x14ac:dyDescent="0.25">
      <c r="A16" s="1"/>
      <c r="B16" s="147" t="s">
        <v>184</v>
      </c>
      <c r="C16" s="148">
        <v>34304</v>
      </c>
      <c r="D16" s="148">
        <v>38207</v>
      </c>
      <c r="E16" s="148">
        <v>3495</v>
      </c>
      <c r="F16" s="148">
        <v>41420</v>
      </c>
      <c r="G16" s="148">
        <v>41465</v>
      </c>
      <c r="H16" s="149">
        <f t="shared" si="6"/>
        <v>1.0864316755190284E-3</v>
      </c>
      <c r="I16" s="150">
        <f t="shared" si="7"/>
        <v>0.20875116604477606</v>
      </c>
      <c r="J16" s="149">
        <f t="shared" si="8"/>
        <v>2.5028807423955343E-2</v>
      </c>
      <c r="K16" s="151">
        <f t="shared" si="9"/>
        <v>1</v>
      </c>
      <c r="L16" s="148">
        <v>8288</v>
      </c>
      <c r="M16" s="148">
        <v>8922</v>
      </c>
      <c r="N16" s="148">
        <v>1262</v>
      </c>
      <c r="O16" s="148">
        <v>10427</v>
      </c>
      <c r="P16" s="148">
        <v>9819</v>
      </c>
      <c r="Q16" s="149">
        <f t="shared" si="10"/>
        <v>-5.8310156324925644E-2</v>
      </c>
      <c r="R16" s="150">
        <f t="shared" si="11"/>
        <v>0.18472490347490345</v>
      </c>
      <c r="S16" s="149">
        <f t="shared" si="12"/>
        <v>2.217019047533033E-2</v>
      </c>
      <c r="T16" s="151">
        <f t="shared" si="13"/>
        <v>0.23680212227179548</v>
      </c>
      <c r="U16" s="148">
        <v>21533</v>
      </c>
      <c r="V16" s="148">
        <v>19408</v>
      </c>
      <c r="W16" s="148">
        <v>22026</v>
      </c>
      <c r="X16" s="148">
        <v>1388</v>
      </c>
      <c r="Y16" s="148">
        <v>22696</v>
      </c>
      <c r="Z16" s="148">
        <v>22994</v>
      </c>
      <c r="AA16" s="149">
        <f t="shared" si="14"/>
        <v>1.3130066972153687E-2</v>
      </c>
      <c r="AB16" s="150">
        <f t="shared" si="3"/>
        <v>0.18476916735366866</v>
      </c>
      <c r="AC16" s="148">
        <f t="shared" si="4"/>
        <v>298</v>
      </c>
      <c r="AD16" s="148">
        <f t="shared" si="5"/>
        <v>3586</v>
      </c>
      <c r="AE16" s="149">
        <f t="shared" si="15"/>
        <v>3.5350584820495162E-2</v>
      </c>
      <c r="AF16" s="151">
        <f t="shared" si="1"/>
        <v>0.56576492537313428</v>
      </c>
      <c r="AG16" s="151">
        <f>Z16/$G16</f>
        <v>0.55453997347160255</v>
      </c>
      <c r="AH16" s="124"/>
    </row>
    <row r="17" spans="1:34" x14ac:dyDescent="0.25">
      <c r="A17" s="1"/>
      <c r="B17" s="147" t="s">
        <v>193</v>
      </c>
      <c r="C17" s="148">
        <v>39250</v>
      </c>
      <c r="D17" s="148">
        <v>37670</v>
      </c>
      <c r="E17" s="148">
        <v>4330</v>
      </c>
      <c r="F17" s="148">
        <v>34317</v>
      </c>
      <c r="G17" s="148">
        <v>48061</v>
      </c>
      <c r="H17" s="149">
        <f t="shared" si="6"/>
        <v>0.40050120931316835</v>
      </c>
      <c r="I17" s="150">
        <f t="shared" si="7"/>
        <v>0.22448407643312107</v>
      </c>
      <c r="J17" s="149">
        <f t="shared" si="8"/>
        <v>2.9010237877793745E-2</v>
      </c>
      <c r="K17" s="151">
        <f t="shared" si="9"/>
        <v>1</v>
      </c>
      <c r="L17" s="148">
        <v>9030</v>
      </c>
      <c r="M17" s="148">
        <v>7745</v>
      </c>
      <c r="N17" s="148">
        <v>1276</v>
      </c>
      <c r="O17" s="148">
        <v>7493</v>
      </c>
      <c r="P17" s="148">
        <v>10688</v>
      </c>
      <c r="Q17" s="149">
        <f t="shared" si="10"/>
        <v>0.42639797144001057</v>
      </c>
      <c r="R17" s="150">
        <f t="shared" si="11"/>
        <v>0.183610188261351</v>
      </c>
      <c r="S17" s="149">
        <f t="shared" si="12"/>
        <v>2.4132294103302837E-2</v>
      </c>
      <c r="T17" s="151">
        <f t="shared" si="13"/>
        <v>0.22238405359855185</v>
      </c>
      <c r="U17" s="148">
        <v>18898</v>
      </c>
      <c r="V17" s="148">
        <v>19271</v>
      </c>
      <c r="W17" s="148">
        <v>18018</v>
      </c>
      <c r="X17" s="148">
        <v>2107</v>
      </c>
      <c r="Y17" s="148">
        <v>15775</v>
      </c>
      <c r="Z17" s="148">
        <v>23478</v>
      </c>
      <c r="AA17" s="149">
        <f t="shared" si="14"/>
        <v>0.48830427892234551</v>
      </c>
      <c r="AB17" s="150">
        <f t="shared" si="3"/>
        <v>0.21830730112604435</v>
      </c>
      <c r="AC17" s="148">
        <f t="shared" si="4"/>
        <v>7703</v>
      </c>
      <c r="AD17" s="148">
        <f t="shared" si="5"/>
        <v>4207</v>
      </c>
      <c r="AE17" s="149">
        <f t="shared" si="15"/>
        <v>3.6094678194989363E-2</v>
      </c>
      <c r="AF17" s="151">
        <f t="shared" si="1"/>
        <v>0.49098089171974524</v>
      </c>
      <c r="AG17" s="151">
        <f t="shared" ref="AG17:AG36" si="16">Z17/$G17</f>
        <v>0.48850419258858535</v>
      </c>
      <c r="AH17" s="124"/>
    </row>
    <row r="18" spans="1:34" x14ac:dyDescent="0.25">
      <c r="A18" s="1"/>
      <c r="B18" s="147" t="s">
        <v>197</v>
      </c>
      <c r="C18" s="148">
        <v>33426</v>
      </c>
      <c r="D18" s="148">
        <v>36780</v>
      </c>
      <c r="E18" s="148">
        <v>2615</v>
      </c>
      <c r="F18" s="148">
        <v>39958</v>
      </c>
      <c r="G18" s="148">
        <v>53714</v>
      </c>
      <c r="H18" s="149">
        <f t="shared" si="6"/>
        <v>0.34426147454827571</v>
      </c>
      <c r="I18" s="150">
        <f t="shared" si="7"/>
        <v>0.6069526715730269</v>
      </c>
      <c r="J18" s="149">
        <f t="shared" si="8"/>
        <v>3.2422461400466354E-2</v>
      </c>
      <c r="K18" s="151">
        <f t="shared" si="9"/>
        <v>1</v>
      </c>
      <c r="L18" s="148">
        <v>5195</v>
      </c>
      <c r="M18" s="148">
        <v>6195</v>
      </c>
      <c r="N18" s="148">
        <v>430</v>
      </c>
      <c r="O18" s="148">
        <v>6672</v>
      </c>
      <c r="P18" s="148">
        <v>10091</v>
      </c>
      <c r="Q18" s="149">
        <f t="shared" si="10"/>
        <v>0.51244004796163067</v>
      </c>
      <c r="R18" s="150">
        <f t="shared" si="11"/>
        <v>0.94244465832531277</v>
      </c>
      <c r="S18" s="149">
        <f t="shared" si="12"/>
        <v>2.278433568454612E-2</v>
      </c>
      <c r="T18" s="151">
        <f t="shared" si="13"/>
        <v>0.18786536098596268</v>
      </c>
      <c r="U18" s="148">
        <v>9441</v>
      </c>
      <c r="V18" s="148">
        <v>10826</v>
      </c>
      <c r="W18" s="148">
        <v>13541</v>
      </c>
      <c r="X18" s="148">
        <v>1026</v>
      </c>
      <c r="Y18" s="148">
        <v>16858</v>
      </c>
      <c r="Z18" s="148">
        <v>18039</v>
      </c>
      <c r="AA18" s="149">
        <f t="shared" si="14"/>
        <v>7.0055759876616497E-2</v>
      </c>
      <c r="AB18" s="150">
        <f t="shared" si="3"/>
        <v>0.6662663957140218</v>
      </c>
      <c r="AC18" s="148">
        <f t="shared" si="4"/>
        <v>1181</v>
      </c>
      <c r="AD18" s="148">
        <f t="shared" si="5"/>
        <v>7213</v>
      </c>
      <c r="AE18" s="149">
        <f t="shared" si="15"/>
        <v>2.7732852029960519E-2</v>
      </c>
      <c r="AF18" s="151">
        <f t="shared" si="1"/>
        <v>0.32387961467121401</v>
      </c>
      <c r="AG18" s="151">
        <f t="shared" si="16"/>
        <v>0.33583423316081468</v>
      </c>
      <c r="AH18" s="124"/>
    </row>
    <row r="19" spans="1:34" x14ac:dyDescent="0.25">
      <c r="A19" s="1"/>
      <c r="B19" s="147" t="s">
        <v>217</v>
      </c>
      <c r="C19" s="148">
        <v>22240</v>
      </c>
      <c r="D19" s="148">
        <v>26838</v>
      </c>
      <c r="E19" s="148">
        <v>7385</v>
      </c>
      <c r="F19" s="148">
        <v>35938</v>
      </c>
      <c r="G19" s="148">
        <v>45427</v>
      </c>
      <c r="H19" s="149">
        <f t="shared" si="6"/>
        <v>0.26403806555734888</v>
      </c>
      <c r="I19" s="150">
        <f t="shared" si="7"/>
        <v>1.0425809352517987</v>
      </c>
      <c r="J19" s="149">
        <f t="shared" si="8"/>
        <v>2.7420321592861917E-2</v>
      </c>
      <c r="K19" s="151">
        <f t="shared" si="9"/>
        <v>1</v>
      </c>
      <c r="L19" s="148">
        <v>5206</v>
      </c>
      <c r="M19" s="148">
        <v>6240</v>
      </c>
      <c r="N19" s="148">
        <v>1385</v>
      </c>
      <c r="O19" s="148">
        <v>7113</v>
      </c>
      <c r="P19" s="148">
        <v>10208</v>
      </c>
      <c r="Q19" s="149">
        <f t="shared" si="10"/>
        <v>0.43511879656966124</v>
      </c>
      <c r="R19" s="150">
        <f t="shared" si="11"/>
        <v>0.9608144448713023</v>
      </c>
      <c r="S19" s="149">
        <f t="shared" si="12"/>
        <v>2.3048508439980853E-2</v>
      </c>
      <c r="T19" s="151">
        <f t="shared" si="13"/>
        <v>0.22471217557840051</v>
      </c>
      <c r="U19" s="148">
        <v>5250</v>
      </c>
      <c r="V19" s="148">
        <v>5715</v>
      </c>
      <c r="W19" s="148">
        <v>9560</v>
      </c>
      <c r="X19" s="148">
        <v>2821</v>
      </c>
      <c r="Y19" s="148">
        <v>12039</v>
      </c>
      <c r="Z19" s="148">
        <v>15840</v>
      </c>
      <c r="AA19" s="149">
        <f t="shared" si="14"/>
        <v>0.31572389733366557</v>
      </c>
      <c r="AB19" s="150">
        <f t="shared" si="3"/>
        <v>1.7716535433070866</v>
      </c>
      <c r="AC19" s="148">
        <f t="shared" si="4"/>
        <v>3801</v>
      </c>
      <c r="AD19" s="148">
        <f t="shared" si="5"/>
        <v>10125</v>
      </c>
      <c r="AE19" s="149">
        <f t="shared" si="15"/>
        <v>2.4352146801628397E-2</v>
      </c>
      <c r="AF19" s="151">
        <f t="shared" si="1"/>
        <v>0.25696942446043164</v>
      </c>
      <c r="AG19" s="151">
        <f t="shared" si="16"/>
        <v>0.34869130693200079</v>
      </c>
      <c r="AH19" s="124"/>
    </row>
    <row r="20" spans="1:34" x14ac:dyDescent="0.25">
      <c r="A20" s="1"/>
      <c r="B20" s="147" t="s">
        <v>207</v>
      </c>
      <c r="C20" s="148">
        <v>45936</v>
      </c>
      <c r="D20" s="148">
        <v>51100</v>
      </c>
      <c r="E20" s="148">
        <v>385</v>
      </c>
      <c r="F20" s="148">
        <v>44954</v>
      </c>
      <c r="G20" s="148">
        <v>53474</v>
      </c>
      <c r="H20" s="149">
        <f t="shared" si="6"/>
        <v>0.18952707211816522</v>
      </c>
      <c r="I20" s="150">
        <f t="shared" si="7"/>
        <v>0.16409787530477193</v>
      </c>
      <c r="J20" s="149">
        <f t="shared" si="8"/>
        <v>3.2277594313001035E-2</v>
      </c>
      <c r="K20" s="151">
        <f t="shared" si="9"/>
        <v>1</v>
      </c>
      <c r="L20" s="148">
        <v>18437</v>
      </c>
      <c r="M20" s="148">
        <v>21414</v>
      </c>
      <c r="N20" s="148">
        <v>192</v>
      </c>
      <c r="O20" s="148">
        <v>22950</v>
      </c>
      <c r="P20" s="148">
        <v>21415</v>
      </c>
      <c r="Q20" s="149">
        <f t="shared" si="10"/>
        <v>-6.6884531590413965E-2</v>
      </c>
      <c r="R20" s="150">
        <f t="shared" si="11"/>
        <v>0.16152302435320287</v>
      </c>
      <c r="S20" s="149">
        <f t="shared" si="12"/>
        <v>4.8352645791750581E-2</v>
      </c>
      <c r="T20" s="151">
        <f t="shared" si="13"/>
        <v>0.40047499719489843</v>
      </c>
      <c r="U20" s="148">
        <v>13238</v>
      </c>
      <c r="V20" s="148">
        <v>14484</v>
      </c>
      <c r="W20" s="148">
        <v>15073</v>
      </c>
      <c r="X20" s="148">
        <v>129</v>
      </c>
      <c r="Y20" s="148">
        <v>10501</v>
      </c>
      <c r="Z20" s="148">
        <v>17032</v>
      </c>
      <c r="AA20" s="149">
        <f t="shared" si="14"/>
        <v>0.62194076754594807</v>
      </c>
      <c r="AB20" s="150">
        <f t="shared" si="3"/>
        <v>0.17591825462579402</v>
      </c>
      <c r="AC20" s="148">
        <f t="shared" si="4"/>
        <v>6531</v>
      </c>
      <c r="AD20" s="148">
        <f t="shared" si="5"/>
        <v>2548</v>
      </c>
      <c r="AE20" s="149">
        <f t="shared" si="15"/>
        <v>2.6184707343771138E-2</v>
      </c>
      <c r="AF20" s="151">
        <f t="shared" si="1"/>
        <v>0.3153082549634274</v>
      </c>
      <c r="AG20" s="151">
        <f t="shared" si="16"/>
        <v>0.31850993005946815</v>
      </c>
      <c r="AH20" s="124"/>
    </row>
    <row r="21" spans="1:34" x14ac:dyDescent="0.25">
      <c r="A21" s="152" t="s">
        <v>176</v>
      </c>
      <c r="B21" s="147" t="s">
        <v>219</v>
      </c>
      <c r="C21" s="148">
        <v>4032</v>
      </c>
      <c r="D21" s="148">
        <v>5672</v>
      </c>
      <c r="E21" s="148">
        <v>324</v>
      </c>
      <c r="F21" s="148">
        <v>7213</v>
      </c>
      <c r="G21" s="148">
        <v>10103</v>
      </c>
      <c r="H21" s="149">
        <f t="shared" si="6"/>
        <v>0.40066546513239976</v>
      </c>
      <c r="I21" s="150">
        <f t="shared" si="7"/>
        <v>1.5057043650793651</v>
      </c>
      <c r="J21" s="149">
        <f t="shared" si="8"/>
        <v>6.0983007694253187E-3</v>
      </c>
      <c r="K21" s="151">
        <f t="shared" si="9"/>
        <v>1</v>
      </c>
      <c r="L21" s="148">
        <v>1327</v>
      </c>
      <c r="M21" s="148">
        <v>1421</v>
      </c>
      <c r="N21" s="148">
        <v>95</v>
      </c>
      <c r="O21" s="148">
        <v>906</v>
      </c>
      <c r="P21" s="148">
        <v>1546</v>
      </c>
      <c r="Q21" s="149">
        <f t="shared" si="10"/>
        <v>0.70640176600441507</v>
      </c>
      <c r="R21" s="150">
        <f t="shared" si="11"/>
        <v>0.16503391107761867</v>
      </c>
      <c r="S21" s="149">
        <f t="shared" si="12"/>
        <v>3.4906929906162224E-3</v>
      </c>
      <c r="T21" s="151">
        <f t="shared" si="13"/>
        <v>0.15302385430070276</v>
      </c>
      <c r="U21" s="148">
        <v>2450</v>
      </c>
      <c r="V21" s="148">
        <v>2595</v>
      </c>
      <c r="W21" s="148">
        <v>4104</v>
      </c>
      <c r="X21" s="148">
        <v>167</v>
      </c>
      <c r="Y21" s="148">
        <v>6026</v>
      </c>
      <c r="Z21" s="148">
        <v>8166</v>
      </c>
      <c r="AA21" s="149">
        <f t="shared" si="14"/>
        <v>0.35512777962163966</v>
      </c>
      <c r="AB21" s="150">
        <f t="shared" si="3"/>
        <v>2.1468208092485548</v>
      </c>
      <c r="AC21" s="148">
        <f t="shared" si="4"/>
        <v>2140</v>
      </c>
      <c r="AD21" s="148">
        <f t="shared" si="5"/>
        <v>5571</v>
      </c>
      <c r="AE21" s="149">
        <f t="shared" si="15"/>
        <v>1.2554269620081911E-2</v>
      </c>
      <c r="AF21" s="151">
        <f t="shared" si="1"/>
        <v>0.64360119047619047</v>
      </c>
      <c r="AG21" s="151">
        <f t="shared" si="16"/>
        <v>0.80827476987033553</v>
      </c>
      <c r="AH21" s="124"/>
    </row>
    <row r="22" spans="1:34" x14ac:dyDescent="0.25">
      <c r="A22" s="152" t="s">
        <v>367</v>
      </c>
      <c r="B22" s="147" t="s">
        <v>200</v>
      </c>
      <c r="C22" s="148">
        <v>18461</v>
      </c>
      <c r="D22" s="148">
        <v>18741</v>
      </c>
      <c r="E22" s="148">
        <v>2310</v>
      </c>
      <c r="F22" s="148">
        <v>13492</v>
      </c>
      <c r="G22" s="148">
        <v>19322</v>
      </c>
      <c r="H22" s="149">
        <f t="shared" si="6"/>
        <v>0.43210791580195673</v>
      </c>
      <c r="I22" s="150">
        <f t="shared" si="7"/>
        <v>4.6638860300092011E-2</v>
      </c>
      <c r="J22" s="149">
        <f t="shared" si="8"/>
        <v>1.1663007766686728E-2</v>
      </c>
      <c r="K22" s="151">
        <f t="shared" si="9"/>
        <v>1</v>
      </c>
      <c r="L22" s="148">
        <v>6935</v>
      </c>
      <c r="M22" s="148">
        <v>6371</v>
      </c>
      <c r="N22" s="148">
        <v>877</v>
      </c>
      <c r="O22" s="148">
        <v>4210</v>
      </c>
      <c r="P22" s="148">
        <v>6437</v>
      </c>
      <c r="Q22" s="149">
        <f t="shared" si="10"/>
        <v>0.52897862232779103</v>
      </c>
      <c r="R22" s="150">
        <f t="shared" si="11"/>
        <v>-7.1809661139149217E-2</v>
      </c>
      <c r="S22" s="149">
        <f t="shared" si="12"/>
        <v>1.4534017322507519E-2</v>
      </c>
      <c r="T22" s="151">
        <f t="shared" si="13"/>
        <v>0.33314356691853847</v>
      </c>
      <c r="U22" s="148">
        <v>5695</v>
      </c>
      <c r="V22" s="148">
        <v>5301</v>
      </c>
      <c r="W22" s="148">
        <v>6133</v>
      </c>
      <c r="X22" s="148">
        <v>817</v>
      </c>
      <c r="Y22" s="148">
        <v>4815</v>
      </c>
      <c r="Z22" s="148">
        <v>6995</v>
      </c>
      <c r="AA22" s="149">
        <f t="shared" si="14"/>
        <v>0.45275181723779845</v>
      </c>
      <c r="AB22" s="150">
        <f t="shared" si="3"/>
        <v>0.31956234672703254</v>
      </c>
      <c r="AC22" s="148">
        <f t="shared" si="4"/>
        <v>2180</v>
      </c>
      <c r="AD22" s="148">
        <f t="shared" si="5"/>
        <v>1694</v>
      </c>
      <c r="AE22" s="149">
        <f t="shared" si="15"/>
        <v>1.0753994121047388E-2</v>
      </c>
      <c r="AF22" s="151">
        <f t="shared" si="1"/>
        <v>0.28714587508802342</v>
      </c>
      <c r="AG22" s="151">
        <f t="shared" si="16"/>
        <v>0.36202256495186835</v>
      </c>
      <c r="AH22" s="124"/>
    </row>
    <row r="23" spans="1:34" x14ac:dyDescent="0.25">
      <c r="A23" s="152" t="s">
        <v>368</v>
      </c>
      <c r="B23" s="147" t="s">
        <v>213</v>
      </c>
      <c r="C23" s="148">
        <v>82085</v>
      </c>
      <c r="D23" s="148">
        <v>86573</v>
      </c>
      <c r="E23" s="148">
        <v>5728</v>
      </c>
      <c r="F23" s="148">
        <v>45682</v>
      </c>
      <c r="G23" s="148">
        <v>64952</v>
      </c>
      <c r="H23" s="149">
        <f t="shared" si="6"/>
        <v>0.42182916684908722</v>
      </c>
      <c r="I23" s="150">
        <f t="shared" si="7"/>
        <v>-0.20872266552963392</v>
      </c>
      <c r="J23" s="149">
        <f t="shared" si="8"/>
        <v>3.920586277102972E-2</v>
      </c>
      <c r="K23" s="151">
        <f t="shared" si="9"/>
        <v>1</v>
      </c>
      <c r="L23" s="148">
        <v>50689</v>
      </c>
      <c r="M23" s="148">
        <v>53482</v>
      </c>
      <c r="N23" s="148">
        <v>3602</v>
      </c>
      <c r="O23" s="148">
        <v>31124</v>
      </c>
      <c r="P23" s="148">
        <v>42354</v>
      </c>
      <c r="Q23" s="149">
        <f t="shared" si="10"/>
        <v>0.36081480529494914</v>
      </c>
      <c r="R23" s="150">
        <f t="shared" si="11"/>
        <v>-0.16443409812779897</v>
      </c>
      <c r="S23" s="149">
        <f t="shared" si="12"/>
        <v>9.563053746737353E-2</v>
      </c>
      <c r="T23" s="151">
        <f t="shared" si="13"/>
        <v>0.65208153713511519</v>
      </c>
      <c r="U23" s="148">
        <v>22313</v>
      </c>
      <c r="V23" s="148">
        <v>18208</v>
      </c>
      <c r="W23" s="148">
        <v>20670</v>
      </c>
      <c r="X23" s="148">
        <v>652</v>
      </c>
      <c r="Y23" s="148">
        <v>7745</v>
      </c>
      <c r="Z23" s="148">
        <v>14440</v>
      </c>
      <c r="AA23" s="149">
        <f t="shared" si="14"/>
        <v>0.8644286636539702</v>
      </c>
      <c r="AB23" s="150">
        <f t="shared" si="3"/>
        <v>-0.20694200351493852</v>
      </c>
      <c r="AC23" s="148">
        <f t="shared" si="4"/>
        <v>6695</v>
      </c>
      <c r="AD23" s="148">
        <f t="shared" si="5"/>
        <v>-3768</v>
      </c>
      <c r="AE23" s="149">
        <f t="shared" si="15"/>
        <v>2.2199810594413765E-2</v>
      </c>
      <c r="AF23" s="151">
        <f t="shared" si="1"/>
        <v>0.22181884631784127</v>
      </c>
      <c r="AG23" s="151">
        <f t="shared" si="16"/>
        <v>0.22231801946052471</v>
      </c>
      <c r="AH23" s="124"/>
    </row>
    <row r="24" spans="1:34" x14ac:dyDescent="0.25">
      <c r="A24" s="152" t="s">
        <v>184</v>
      </c>
      <c r="B24" s="147" t="s">
        <v>369</v>
      </c>
      <c r="C24" s="148">
        <v>5218</v>
      </c>
      <c r="D24" s="148">
        <v>4795</v>
      </c>
      <c r="E24" s="148">
        <v>669</v>
      </c>
      <c r="F24" s="148">
        <v>4266</v>
      </c>
      <c r="G24" s="148">
        <v>7562</v>
      </c>
      <c r="H24" s="149">
        <f t="shared" si="6"/>
        <v>0.77262072198781051</v>
      </c>
      <c r="I24" s="150">
        <f t="shared" si="7"/>
        <v>0.44921425833652751</v>
      </c>
      <c r="J24" s="149">
        <f t="shared" si="8"/>
        <v>4.5645204808862968E-3</v>
      </c>
      <c r="K24" s="151">
        <f t="shared" si="9"/>
        <v>1</v>
      </c>
      <c r="L24" s="148">
        <v>1840</v>
      </c>
      <c r="M24" s="148">
        <v>1354</v>
      </c>
      <c r="N24" s="148">
        <v>245</v>
      </c>
      <c r="O24" s="148">
        <v>1445</v>
      </c>
      <c r="P24" s="148">
        <v>2422</v>
      </c>
      <c r="Q24" s="149">
        <f t="shared" si="10"/>
        <v>0.67612456747404837</v>
      </c>
      <c r="R24" s="150">
        <f t="shared" si="11"/>
        <v>0.31630434782608696</v>
      </c>
      <c r="S24" s="149">
        <f t="shared" si="12"/>
        <v>5.4686018261788424E-3</v>
      </c>
      <c r="T24" s="151">
        <f t="shared" si="13"/>
        <v>0.32028563871991539</v>
      </c>
      <c r="U24" s="148">
        <v>1917</v>
      </c>
      <c r="V24" s="148">
        <v>2323</v>
      </c>
      <c r="W24" s="148">
        <v>2430</v>
      </c>
      <c r="X24" s="148">
        <v>310</v>
      </c>
      <c r="Y24" s="148">
        <v>2009</v>
      </c>
      <c r="Z24" s="148">
        <v>3973</v>
      </c>
      <c r="AA24" s="149">
        <f t="shared" si="14"/>
        <v>0.97760079641612752</v>
      </c>
      <c r="AB24" s="150">
        <f t="shared" si="3"/>
        <v>0.7102884201463624</v>
      </c>
      <c r="AC24" s="148">
        <f t="shared" si="4"/>
        <v>1964</v>
      </c>
      <c r="AD24" s="148">
        <f t="shared" si="5"/>
        <v>1650</v>
      </c>
      <c r="AE24" s="149">
        <f t="shared" si="15"/>
        <v>6.1080226794740919E-3</v>
      </c>
      <c r="AF24" s="151">
        <f t="shared" si="1"/>
        <v>0.44518972786508243</v>
      </c>
      <c r="AG24" s="151">
        <f t="shared" si="16"/>
        <v>0.52539010843692147</v>
      </c>
      <c r="AH24" s="124"/>
    </row>
    <row r="25" spans="1:34" x14ac:dyDescent="0.25">
      <c r="A25" s="152" t="s">
        <v>180</v>
      </c>
      <c r="B25" s="147" t="s">
        <v>209</v>
      </c>
      <c r="C25" s="148">
        <v>35302</v>
      </c>
      <c r="D25" s="148">
        <v>39575</v>
      </c>
      <c r="E25" s="148">
        <v>248</v>
      </c>
      <c r="F25" s="148">
        <v>26105</v>
      </c>
      <c r="G25" s="148">
        <v>36161</v>
      </c>
      <c r="H25" s="149">
        <f t="shared" si="6"/>
        <v>0.38521356062057066</v>
      </c>
      <c r="I25" s="150">
        <f t="shared" si="7"/>
        <v>2.4332898985893081E-2</v>
      </c>
      <c r="J25" s="149">
        <f t="shared" si="8"/>
        <v>2.1827244790971884E-2</v>
      </c>
      <c r="K25" s="151">
        <f t="shared" si="9"/>
        <v>1</v>
      </c>
      <c r="L25" s="148">
        <v>18911</v>
      </c>
      <c r="M25" s="148">
        <v>19475</v>
      </c>
      <c r="N25" s="148">
        <v>120</v>
      </c>
      <c r="O25" s="148">
        <v>13605</v>
      </c>
      <c r="P25" s="148">
        <v>19435</v>
      </c>
      <c r="Q25" s="149">
        <f t="shared" si="10"/>
        <v>0.42851892686512305</v>
      </c>
      <c r="R25" s="150">
        <f t="shared" si="11"/>
        <v>2.7708740944423882E-2</v>
      </c>
      <c r="S25" s="149">
        <f t="shared" si="12"/>
        <v>4.3882029930547399E-2</v>
      </c>
      <c r="T25" s="151">
        <f t="shared" si="13"/>
        <v>0.53745748181742758</v>
      </c>
      <c r="U25" s="148">
        <v>12335</v>
      </c>
      <c r="V25" s="148">
        <v>12700</v>
      </c>
      <c r="W25" s="148">
        <v>15148</v>
      </c>
      <c r="X25" s="148">
        <v>73</v>
      </c>
      <c r="Y25" s="148">
        <v>9570</v>
      </c>
      <c r="Z25" s="148">
        <v>13712</v>
      </c>
      <c r="AA25" s="149">
        <f t="shared" si="14"/>
        <v>0.43281086729362594</v>
      </c>
      <c r="AB25" s="150">
        <f t="shared" si="3"/>
        <v>7.9685039370078758E-2</v>
      </c>
      <c r="AC25" s="148">
        <f t="shared" si="4"/>
        <v>4142</v>
      </c>
      <c r="AD25" s="148">
        <f t="shared" si="5"/>
        <v>1012</v>
      </c>
      <c r="AE25" s="149">
        <f t="shared" si="15"/>
        <v>2.1080595766662158E-2</v>
      </c>
      <c r="AF25" s="151">
        <f t="shared" si="1"/>
        <v>0.35975298849923515</v>
      </c>
      <c r="AG25" s="151">
        <f t="shared" si="16"/>
        <v>0.37919305328945552</v>
      </c>
      <c r="AH25" s="124"/>
    </row>
    <row r="26" spans="1:34" x14ac:dyDescent="0.25">
      <c r="A26" s="152" t="s">
        <v>193</v>
      </c>
      <c r="B26" s="147" t="s">
        <v>232</v>
      </c>
      <c r="C26" s="148">
        <v>2038</v>
      </c>
      <c r="D26" s="148">
        <v>2608</v>
      </c>
      <c r="E26" s="148">
        <v>674</v>
      </c>
      <c r="F26" s="148">
        <v>4269</v>
      </c>
      <c r="G26" s="148">
        <v>6048</v>
      </c>
      <c r="H26" s="149">
        <f t="shared" si="6"/>
        <v>0.4167252283907239</v>
      </c>
      <c r="I26" s="150">
        <f t="shared" si="7"/>
        <v>1.9676153091265949</v>
      </c>
      <c r="J26" s="149">
        <f t="shared" si="8"/>
        <v>3.6506506041259356E-3</v>
      </c>
      <c r="K26" s="151">
        <f t="shared" si="9"/>
        <v>1</v>
      </c>
      <c r="L26" s="148">
        <v>495</v>
      </c>
      <c r="M26" s="148">
        <v>614</v>
      </c>
      <c r="N26" s="148">
        <v>211</v>
      </c>
      <c r="O26" s="148">
        <v>1143</v>
      </c>
      <c r="P26" s="148">
        <v>1370</v>
      </c>
      <c r="Q26" s="149">
        <f t="shared" si="10"/>
        <v>0.19860017497812765</v>
      </c>
      <c r="R26" s="150">
        <f t="shared" si="11"/>
        <v>1.7676767676767677</v>
      </c>
      <c r="S26" s="149">
        <f t="shared" si="12"/>
        <v>3.0933049140648284E-3</v>
      </c>
      <c r="T26" s="151">
        <f t="shared" si="13"/>
        <v>0.22652116402116401</v>
      </c>
      <c r="U26" s="148">
        <v>861</v>
      </c>
      <c r="V26" s="148">
        <v>1083</v>
      </c>
      <c r="W26" s="148">
        <v>1517</v>
      </c>
      <c r="X26" s="148">
        <v>392</v>
      </c>
      <c r="Y26" s="148">
        <v>2335</v>
      </c>
      <c r="Z26" s="148">
        <v>3450</v>
      </c>
      <c r="AA26" s="149">
        <f t="shared" si="14"/>
        <v>0.4775160599571735</v>
      </c>
      <c r="AB26" s="150">
        <f t="shared" si="3"/>
        <v>2.1855955678670358</v>
      </c>
      <c r="AC26" s="148">
        <f t="shared" si="4"/>
        <v>1115</v>
      </c>
      <c r="AD26" s="148">
        <f t="shared" si="5"/>
        <v>2367</v>
      </c>
      <c r="AE26" s="149">
        <f t="shared" si="15"/>
        <v>5.3039713677789117E-3</v>
      </c>
      <c r="AF26" s="151">
        <f t="shared" si="1"/>
        <v>0.53140333660451422</v>
      </c>
      <c r="AG26" s="151">
        <f t="shared" si="16"/>
        <v>0.57043650793650791</v>
      </c>
      <c r="AH26" s="124"/>
    </row>
    <row r="27" spans="1:34" x14ac:dyDescent="0.25">
      <c r="A27" s="152" t="s">
        <v>200</v>
      </c>
      <c r="B27" s="147" t="s">
        <v>223</v>
      </c>
      <c r="C27" s="148">
        <v>2641</v>
      </c>
      <c r="D27" s="148">
        <v>2373</v>
      </c>
      <c r="E27" s="148">
        <v>1773</v>
      </c>
      <c r="F27" s="148">
        <v>5360</v>
      </c>
      <c r="G27" s="148">
        <v>6744</v>
      </c>
      <c r="H27" s="149">
        <f t="shared" si="6"/>
        <v>0.25820895522388065</v>
      </c>
      <c r="I27" s="150">
        <f t="shared" si="7"/>
        <v>1.5535781900795151</v>
      </c>
      <c r="J27" s="149">
        <f t="shared" si="8"/>
        <v>4.0707651577753488E-3</v>
      </c>
      <c r="K27" s="151">
        <f t="shared" si="9"/>
        <v>1</v>
      </c>
      <c r="L27" s="148">
        <v>496</v>
      </c>
      <c r="M27" s="148">
        <v>400</v>
      </c>
      <c r="N27" s="148">
        <v>165</v>
      </c>
      <c r="O27" s="148">
        <v>748</v>
      </c>
      <c r="P27" s="148">
        <v>1141</v>
      </c>
      <c r="Q27" s="149">
        <f t="shared" si="10"/>
        <v>0.52540106951871657</v>
      </c>
      <c r="R27" s="150">
        <f t="shared" si="11"/>
        <v>1.3004032258064515</v>
      </c>
      <c r="S27" s="149">
        <f t="shared" si="12"/>
        <v>2.5762488371882989E-3</v>
      </c>
      <c r="T27" s="151">
        <f t="shared" si="13"/>
        <v>0.16918742586002372</v>
      </c>
      <c r="U27" s="148">
        <v>1289</v>
      </c>
      <c r="V27" s="148">
        <v>1165</v>
      </c>
      <c r="W27" s="148">
        <v>1580</v>
      </c>
      <c r="X27" s="148">
        <v>1439</v>
      </c>
      <c r="Y27" s="148">
        <v>3737</v>
      </c>
      <c r="Z27" s="148">
        <v>4552</v>
      </c>
      <c r="AA27" s="149">
        <f t="shared" si="14"/>
        <v>0.21808937650521809</v>
      </c>
      <c r="AB27" s="150">
        <f t="shared" si="3"/>
        <v>2.9072961373390558</v>
      </c>
      <c r="AC27" s="148">
        <f t="shared" si="4"/>
        <v>815</v>
      </c>
      <c r="AD27" s="148">
        <f t="shared" si="5"/>
        <v>3387</v>
      </c>
      <c r="AE27" s="149">
        <f t="shared" si="15"/>
        <v>6.9981674394578568E-3</v>
      </c>
      <c r="AF27" s="151">
        <f t="shared" si="1"/>
        <v>0.44112078758046197</v>
      </c>
      <c r="AG27" s="151">
        <f t="shared" si="16"/>
        <v>0.67497034400948996</v>
      </c>
      <c r="AH27" s="124"/>
    </row>
    <row r="28" spans="1:34" x14ac:dyDescent="0.25">
      <c r="A28" s="152" t="s">
        <v>197</v>
      </c>
      <c r="B28" s="147" t="s">
        <v>211</v>
      </c>
      <c r="C28" s="148">
        <v>44731</v>
      </c>
      <c r="D28" s="148">
        <v>50439</v>
      </c>
      <c r="E28" s="148">
        <v>451</v>
      </c>
      <c r="F28" s="148">
        <v>29901</v>
      </c>
      <c r="G28" s="148">
        <v>47133</v>
      </c>
      <c r="H28" s="149">
        <f t="shared" si="6"/>
        <v>0.57630179592655773</v>
      </c>
      <c r="I28" s="150">
        <f t="shared" si="7"/>
        <v>5.3698777134425724E-2</v>
      </c>
      <c r="J28" s="149">
        <f t="shared" si="8"/>
        <v>2.845008513959453E-2</v>
      </c>
      <c r="K28" s="151">
        <f t="shared" si="9"/>
        <v>1</v>
      </c>
      <c r="L28" s="148">
        <v>33968</v>
      </c>
      <c r="M28" s="148">
        <v>37877</v>
      </c>
      <c r="N28" s="148">
        <v>388</v>
      </c>
      <c r="O28" s="148">
        <v>23658</v>
      </c>
      <c r="P28" s="148">
        <v>35228</v>
      </c>
      <c r="Q28" s="149">
        <f t="shared" si="10"/>
        <v>0.48905232902189533</v>
      </c>
      <c r="R28" s="150">
        <f t="shared" si="11"/>
        <v>3.7093735280263829E-2</v>
      </c>
      <c r="S28" s="149">
        <f t="shared" si="12"/>
        <v>7.9540836140639254E-2</v>
      </c>
      <c r="T28" s="151">
        <f t="shared" si="13"/>
        <v>0.74741688413638008</v>
      </c>
      <c r="U28" s="148">
        <v>8072</v>
      </c>
      <c r="V28" s="148">
        <v>8070</v>
      </c>
      <c r="W28" s="148">
        <v>9084</v>
      </c>
      <c r="X28" s="148">
        <v>45</v>
      </c>
      <c r="Y28" s="148">
        <v>4920</v>
      </c>
      <c r="Z28" s="148">
        <v>9092</v>
      </c>
      <c r="AA28" s="149">
        <f t="shared" si="14"/>
        <v>0.84796747967479669</v>
      </c>
      <c r="AB28" s="150">
        <f t="shared" si="3"/>
        <v>0.12664188351920691</v>
      </c>
      <c r="AC28" s="148">
        <f t="shared" si="4"/>
        <v>4172</v>
      </c>
      <c r="AD28" s="148">
        <f t="shared" si="5"/>
        <v>1022</v>
      </c>
      <c r="AE28" s="149">
        <f t="shared" si="15"/>
        <v>1.3977886282853874E-2</v>
      </c>
      <c r="AF28" s="151">
        <f t="shared" si="1"/>
        <v>0.18041179495204668</v>
      </c>
      <c r="AG28" s="151">
        <f t="shared" si="16"/>
        <v>0.19290093989349288</v>
      </c>
      <c r="AH28" s="124"/>
    </row>
    <row r="29" spans="1:34" x14ac:dyDescent="0.25">
      <c r="A29" s="152" t="s">
        <v>203</v>
      </c>
      <c r="B29" s="147" t="s">
        <v>203</v>
      </c>
      <c r="C29" s="148">
        <v>12838</v>
      </c>
      <c r="D29" s="148">
        <v>12049</v>
      </c>
      <c r="E29" s="148">
        <v>1361</v>
      </c>
      <c r="F29" s="148">
        <v>10648</v>
      </c>
      <c r="G29" s="148">
        <v>13525</v>
      </c>
      <c r="H29" s="149">
        <f t="shared" si="6"/>
        <v>0.27019158527422982</v>
      </c>
      <c r="I29" s="150">
        <f t="shared" si="7"/>
        <v>5.3513008256737882E-2</v>
      </c>
      <c r="J29" s="149">
        <f t="shared" si="8"/>
        <v>8.1638639915349327E-3</v>
      </c>
      <c r="K29" s="151">
        <f t="shared" si="9"/>
        <v>1</v>
      </c>
      <c r="L29" s="148">
        <v>4479</v>
      </c>
      <c r="M29" s="148">
        <v>4224</v>
      </c>
      <c r="N29" s="148">
        <v>382</v>
      </c>
      <c r="O29" s="148">
        <v>3854</v>
      </c>
      <c r="P29" s="148">
        <v>4814</v>
      </c>
      <c r="Q29" s="149">
        <f t="shared" si="10"/>
        <v>0.24909185262065381</v>
      </c>
      <c r="R29" s="150">
        <f t="shared" si="11"/>
        <v>7.4793480687653568E-2</v>
      </c>
      <c r="S29" s="149">
        <f t="shared" si="12"/>
        <v>1.0869467048400061E-2</v>
      </c>
      <c r="T29" s="151">
        <f t="shared" si="13"/>
        <v>0.35593345656192238</v>
      </c>
      <c r="U29" s="148">
        <v>4040</v>
      </c>
      <c r="V29" s="148">
        <v>4622</v>
      </c>
      <c r="W29" s="148">
        <v>4597</v>
      </c>
      <c r="X29" s="148">
        <v>511</v>
      </c>
      <c r="Y29" s="148">
        <v>4142</v>
      </c>
      <c r="Z29" s="148">
        <v>5100</v>
      </c>
      <c r="AA29" s="149">
        <f t="shared" si="14"/>
        <v>0.23128923225494935</v>
      </c>
      <c r="AB29" s="150">
        <f t="shared" si="3"/>
        <v>0.10341843357853753</v>
      </c>
      <c r="AC29" s="148">
        <f t="shared" si="4"/>
        <v>958</v>
      </c>
      <c r="AD29" s="148">
        <f t="shared" si="5"/>
        <v>478</v>
      </c>
      <c r="AE29" s="149">
        <f t="shared" si="15"/>
        <v>7.8406533262818691E-3</v>
      </c>
      <c r="AF29" s="151">
        <f t="shared" si="1"/>
        <v>0.36002492600093472</v>
      </c>
      <c r="AG29" s="151">
        <f t="shared" si="16"/>
        <v>0.37707948243992606</v>
      </c>
      <c r="AH29" s="124"/>
    </row>
    <row r="30" spans="1:34" x14ac:dyDescent="0.25">
      <c r="A30" s="152" t="s">
        <v>369</v>
      </c>
      <c r="B30" s="147" t="s">
        <v>229</v>
      </c>
      <c r="C30" s="148">
        <v>3063</v>
      </c>
      <c r="D30" s="148">
        <v>3438</v>
      </c>
      <c r="E30" s="148">
        <v>2498</v>
      </c>
      <c r="F30" s="148">
        <v>6534</v>
      </c>
      <c r="G30" s="148">
        <v>6996</v>
      </c>
      <c r="H30" s="149">
        <f t="shared" si="6"/>
        <v>7.0707070707070718E-2</v>
      </c>
      <c r="I30" s="150">
        <f t="shared" si="7"/>
        <v>1.2840352595494613</v>
      </c>
      <c r="J30" s="149">
        <f>G30/G$7</f>
        <v>4.2228755996139289E-3</v>
      </c>
      <c r="K30" s="151">
        <f t="shared" si="9"/>
        <v>1</v>
      </c>
      <c r="L30" s="148">
        <v>673</v>
      </c>
      <c r="M30" s="148">
        <v>877</v>
      </c>
      <c r="N30" s="148">
        <v>869</v>
      </c>
      <c r="O30" s="148">
        <v>1165</v>
      </c>
      <c r="P30" s="148">
        <v>1361</v>
      </c>
      <c r="Q30" s="149">
        <f t="shared" si="10"/>
        <v>0.16824034334763938</v>
      </c>
      <c r="R30" s="150">
        <f t="shared" si="11"/>
        <v>1.0222882615156017</v>
      </c>
      <c r="S30" s="149">
        <f>P30/P$7</f>
        <v>3.0729839328775413E-3</v>
      </c>
      <c r="T30" s="151">
        <f t="shared" si="13"/>
        <v>0.19453973699256719</v>
      </c>
      <c r="U30" s="148">
        <v>553</v>
      </c>
      <c r="V30" s="148">
        <v>905</v>
      </c>
      <c r="W30" s="148">
        <v>1314</v>
      </c>
      <c r="X30" s="148">
        <v>1123</v>
      </c>
      <c r="Y30" s="148">
        <v>3272</v>
      </c>
      <c r="Z30" s="148">
        <v>3495</v>
      </c>
      <c r="AA30" s="149">
        <f t="shared" si="14"/>
        <v>6.8154034229828797E-2</v>
      </c>
      <c r="AB30" s="150">
        <f t="shared" si="3"/>
        <v>2.8618784530386741</v>
      </c>
      <c r="AC30" s="148">
        <f t="shared" si="4"/>
        <v>223</v>
      </c>
      <c r="AD30" s="148">
        <f t="shared" si="5"/>
        <v>2590</v>
      </c>
      <c r="AE30" s="149">
        <f t="shared" si="15"/>
        <v>5.3731536030108109E-3</v>
      </c>
      <c r="AF30" s="151">
        <f t="shared" si="1"/>
        <v>0.29546196539340513</v>
      </c>
      <c r="AG30" s="151">
        <f t="shared" si="16"/>
        <v>0.4995711835334477</v>
      </c>
      <c r="AH30" s="124"/>
    </row>
    <row r="31" spans="1:34" x14ac:dyDescent="0.25">
      <c r="A31" s="152" t="s">
        <v>211</v>
      </c>
      <c r="B31" s="147" t="s">
        <v>215</v>
      </c>
      <c r="C31" s="148">
        <v>1787</v>
      </c>
      <c r="D31" s="148">
        <v>2232</v>
      </c>
      <c r="E31" s="148">
        <v>442</v>
      </c>
      <c r="F31" s="148">
        <v>2460</v>
      </c>
      <c r="G31" s="148">
        <v>3802</v>
      </c>
      <c r="H31" s="149">
        <f t="shared" si="6"/>
        <v>0.54552845528455274</v>
      </c>
      <c r="I31" s="150">
        <f t="shared" si="7"/>
        <v>1.1275881365416898</v>
      </c>
      <c r="J31" s="149">
        <f t="shared" si="8"/>
        <v>2.2949361105963637E-3</v>
      </c>
      <c r="K31" s="151">
        <f t="shared" si="9"/>
        <v>1</v>
      </c>
      <c r="L31" s="148">
        <v>667</v>
      </c>
      <c r="M31" s="148">
        <v>712</v>
      </c>
      <c r="N31" s="148">
        <v>187</v>
      </c>
      <c r="O31" s="148">
        <v>626</v>
      </c>
      <c r="P31" s="148">
        <v>1156</v>
      </c>
      <c r="Q31" s="149">
        <f t="shared" si="10"/>
        <v>0.84664536741214058</v>
      </c>
      <c r="R31" s="150">
        <f t="shared" si="11"/>
        <v>0.73313343328335834</v>
      </c>
      <c r="S31" s="149">
        <f t="shared" ref="S31:S36" si="17">P31/P$7</f>
        <v>2.6101171391671109E-3</v>
      </c>
      <c r="T31" s="151">
        <f t="shared" si="13"/>
        <v>0.30405049973698056</v>
      </c>
      <c r="U31" s="148">
        <v>509</v>
      </c>
      <c r="V31" s="148">
        <v>657</v>
      </c>
      <c r="W31" s="148">
        <v>932</v>
      </c>
      <c r="X31" s="148">
        <v>147</v>
      </c>
      <c r="Y31" s="148">
        <v>939</v>
      </c>
      <c r="Z31" s="148">
        <v>1567</v>
      </c>
      <c r="AA31" s="149">
        <f t="shared" si="14"/>
        <v>0.66879659211927578</v>
      </c>
      <c r="AB31" s="150">
        <f t="shared" si="3"/>
        <v>1.385083713850837</v>
      </c>
      <c r="AC31" s="148">
        <f t="shared" si="4"/>
        <v>628</v>
      </c>
      <c r="AD31" s="148">
        <f t="shared" si="5"/>
        <v>910</v>
      </c>
      <c r="AE31" s="149">
        <f t="shared" si="15"/>
        <v>2.4090791690752336E-3</v>
      </c>
      <c r="AF31" s="151">
        <f t="shared" si="1"/>
        <v>0.36765528819250137</v>
      </c>
      <c r="AG31" s="151">
        <f t="shared" si="16"/>
        <v>0.41215149921094163</v>
      </c>
      <c r="AH31" s="124"/>
    </row>
    <row r="32" spans="1:34" x14ac:dyDescent="0.25">
      <c r="A32" s="152" t="s">
        <v>207</v>
      </c>
      <c r="B32" s="147" t="s">
        <v>225</v>
      </c>
      <c r="C32" s="148">
        <v>2086</v>
      </c>
      <c r="D32" s="148">
        <v>2392</v>
      </c>
      <c r="E32" s="148">
        <v>421</v>
      </c>
      <c r="F32" s="148">
        <v>3002</v>
      </c>
      <c r="G32" s="148">
        <v>5620</v>
      </c>
      <c r="H32" s="149">
        <f t="shared" si="6"/>
        <v>0.87208527648234502</v>
      </c>
      <c r="I32" s="150">
        <f t="shared" si="7"/>
        <v>1.6941514860977946</v>
      </c>
      <c r="J32" s="149">
        <f t="shared" si="8"/>
        <v>3.3923042981461237E-3</v>
      </c>
      <c r="K32" s="151">
        <f t="shared" si="9"/>
        <v>1</v>
      </c>
      <c r="L32" s="148">
        <v>585</v>
      </c>
      <c r="M32" s="148">
        <v>647</v>
      </c>
      <c r="N32" s="148">
        <v>125</v>
      </c>
      <c r="O32" s="148">
        <v>682</v>
      </c>
      <c r="P32" s="148">
        <v>870</v>
      </c>
      <c r="Q32" s="149">
        <f t="shared" si="10"/>
        <v>0.2756598240469208</v>
      </c>
      <c r="R32" s="150">
        <f t="shared" si="11"/>
        <v>0.48717948717948723</v>
      </c>
      <c r="S32" s="149">
        <f t="shared" si="17"/>
        <v>1.9643615147710955E-3</v>
      </c>
      <c r="T32" s="151">
        <f t="shared" si="13"/>
        <v>0.15480427046263345</v>
      </c>
      <c r="U32" s="148">
        <v>850</v>
      </c>
      <c r="V32" s="148">
        <v>959</v>
      </c>
      <c r="W32" s="148">
        <v>1307</v>
      </c>
      <c r="X32" s="148">
        <v>239</v>
      </c>
      <c r="Y32" s="148">
        <v>1551</v>
      </c>
      <c r="Z32" s="148">
        <v>2202</v>
      </c>
      <c r="AA32" s="149">
        <f t="shared" si="14"/>
        <v>0.41972920696324945</v>
      </c>
      <c r="AB32" s="150">
        <f t="shared" si="3"/>
        <v>1.2961418143899897</v>
      </c>
      <c r="AC32" s="148">
        <f t="shared" si="4"/>
        <v>651</v>
      </c>
      <c r="AD32" s="148">
        <f t="shared" si="5"/>
        <v>1243</v>
      </c>
      <c r="AE32" s="149">
        <f t="shared" si="15"/>
        <v>3.3853173773475838E-3</v>
      </c>
      <c r="AF32" s="151">
        <f t="shared" si="1"/>
        <v>0.45973154362416108</v>
      </c>
      <c r="AG32" s="151">
        <f t="shared" si="16"/>
        <v>0.39181494661921706</v>
      </c>
      <c r="AH32" s="124"/>
    </row>
    <row r="33" spans="1:36" x14ac:dyDescent="0.25">
      <c r="A33" s="152" t="s">
        <v>213</v>
      </c>
      <c r="B33" s="147" t="s">
        <v>221</v>
      </c>
      <c r="C33" s="148">
        <v>1687</v>
      </c>
      <c r="D33" s="148">
        <v>2003</v>
      </c>
      <c r="E33" s="148">
        <v>1360</v>
      </c>
      <c r="F33" s="148">
        <v>2857</v>
      </c>
      <c r="G33" s="148">
        <v>3160</v>
      </c>
      <c r="H33" s="149">
        <f t="shared" si="6"/>
        <v>0.1060553027651383</v>
      </c>
      <c r="I33" s="150">
        <f t="shared" si="7"/>
        <v>0.87314759928867813</v>
      </c>
      <c r="J33" s="149">
        <f t="shared" si="8"/>
        <v>1.9074166516266462E-3</v>
      </c>
      <c r="K33" s="151">
        <f t="shared" si="9"/>
        <v>1</v>
      </c>
      <c r="L33" s="148">
        <v>644</v>
      </c>
      <c r="M33" s="148">
        <v>698</v>
      </c>
      <c r="N33" s="148">
        <v>432</v>
      </c>
      <c r="O33" s="148">
        <v>983</v>
      </c>
      <c r="P33" s="148">
        <v>1196</v>
      </c>
      <c r="Q33" s="149">
        <f t="shared" si="10"/>
        <v>0.21668362156663279</v>
      </c>
      <c r="R33" s="150">
        <f t="shared" si="11"/>
        <v>0.85714285714285721</v>
      </c>
      <c r="S33" s="149">
        <f t="shared" si="17"/>
        <v>2.7004326111106092E-3</v>
      </c>
      <c r="T33" s="151">
        <f t="shared" si="13"/>
        <v>0.37848101265822787</v>
      </c>
      <c r="U33" s="148">
        <v>533</v>
      </c>
      <c r="V33" s="148">
        <v>449</v>
      </c>
      <c r="W33" s="148">
        <v>608</v>
      </c>
      <c r="X33" s="148">
        <v>412</v>
      </c>
      <c r="Y33" s="148">
        <v>981</v>
      </c>
      <c r="Z33" s="148">
        <v>950</v>
      </c>
      <c r="AA33" s="149">
        <f t="shared" si="14"/>
        <v>-3.1600407747196746E-2</v>
      </c>
      <c r="AB33" s="150">
        <f t="shared" si="3"/>
        <v>1.115812917594655</v>
      </c>
      <c r="AC33" s="148">
        <f t="shared" si="4"/>
        <v>-31</v>
      </c>
      <c r="AD33" s="148">
        <f t="shared" si="5"/>
        <v>501</v>
      </c>
      <c r="AE33" s="149">
        <f t="shared" si="15"/>
        <v>1.4605138548956424E-3</v>
      </c>
      <c r="AF33" s="151">
        <f t="shared" si="1"/>
        <v>0.26615293420272673</v>
      </c>
      <c r="AG33" s="151">
        <f t="shared" si="16"/>
        <v>0.30063291139240506</v>
      </c>
      <c r="AH33" s="124"/>
    </row>
    <row r="34" spans="1:36" x14ac:dyDescent="0.25">
      <c r="A34" s="152" t="s">
        <v>209</v>
      </c>
      <c r="B34" s="147" t="s">
        <v>227</v>
      </c>
      <c r="C34" s="148">
        <v>7077</v>
      </c>
      <c r="D34" s="148">
        <v>8201</v>
      </c>
      <c r="E34" s="148">
        <v>679</v>
      </c>
      <c r="F34" s="148">
        <v>2347</v>
      </c>
      <c r="G34" s="148">
        <v>2408</v>
      </c>
      <c r="H34" s="149">
        <f t="shared" si="6"/>
        <v>2.5990626331487077E-2</v>
      </c>
      <c r="I34" s="150">
        <f t="shared" si="7"/>
        <v>-0.65974282888229474</v>
      </c>
      <c r="J34" s="149">
        <f t="shared" si="8"/>
        <v>1.4534997775686594E-3</v>
      </c>
      <c r="K34" s="151">
        <f t="shared" si="9"/>
        <v>1</v>
      </c>
      <c r="L34" s="148">
        <v>895</v>
      </c>
      <c r="M34" s="148">
        <v>1049</v>
      </c>
      <c r="N34" s="148">
        <v>248</v>
      </c>
      <c r="O34" s="148">
        <v>464</v>
      </c>
      <c r="P34" s="148">
        <v>518</v>
      </c>
      <c r="Q34" s="149">
        <f t="shared" si="10"/>
        <v>0.11637931034482762</v>
      </c>
      <c r="R34" s="150">
        <f t="shared" si="11"/>
        <v>-0.42122905027932966</v>
      </c>
      <c r="S34" s="149">
        <f t="shared" si="17"/>
        <v>1.1695853616683074E-3</v>
      </c>
      <c r="T34" s="151">
        <f t="shared" si="13"/>
        <v>0.21511627906976744</v>
      </c>
      <c r="U34" s="148">
        <v>5317</v>
      </c>
      <c r="V34" s="148">
        <v>5725</v>
      </c>
      <c r="W34" s="148">
        <v>6530</v>
      </c>
      <c r="X34" s="148">
        <v>336</v>
      </c>
      <c r="Y34" s="148">
        <v>1572</v>
      </c>
      <c r="Z34" s="148">
        <v>1523</v>
      </c>
      <c r="AA34" s="149">
        <f t="shared" si="14"/>
        <v>-3.1170483460559839E-2</v>
      </c>
      <c r="AB34" s="150">
        <f t="shared" si="3"/>
        <v>-0.73397379912663752</v>
      </c>
      <c r="AC34" s="148">
        <f t="shared" si="4"/>
        <v>-49</v>
      </c>
      <c r="AD34" s="148">
        <f t="shared" si="5"/>
        <v>-4202</v>
      </c>
      <c r="AE34" s="149">
        <f t="shared" si="15"/>
        <v>2.3414343168484879E-3</v>
      </c>
      <c r="AF34" s="151">
        <f t="shared" si="1"/>
        <v>0.80895859827610572</v>
      </c>
      <c r="AG34" s="151">
        <f t="shared" si="16"/>
        <v>0.63247508305647837</v>
      </c>
      <c r="AH34" s="124"/>
    </row>
    <row r="35" spans="1:36" x14ac:dyDescent="0.25">
      <c r="A35" s="152" t="s">
        <v>370</v>
      </c>
      <c r="B35" s="147" t="s">
        <v>205</v>
      </c>
      <c r="C35" s="148">
        <v>1228</v>
      </c>
      <c r="D35" s="148">
        <v>1656</v>
      </c>
      <c r="E35" s="148">
        <v>120</v>
      </c>
      <c r="F35" s="148">
        <v>1051</v>
      </c>
      <c r="G35" s="148">
        <v>1970</v>
      </c>
      <c r="H35" s="149">
        <f t="shared" si="6"/>
        <v>0.87440532825880113</v>
      </c>
      <c r="I35" s="150">
        <f t="shared" si="7"/>
        <v>0.60423452768729646</v>
      </c>
      <c r="J35" s="149">
        <f t="shared" si="8"/>
        <v>1.1891173429444597E-3</v>
      </c>
      <c r="K35" s="151">
        <f t="shared" si="9"/>
        <v>1</v>
      </c>
      <c r="L35" s="148">
        <v>372</v>
      </c>
      <c r="M35" s="148">
        <v>535</v>
      </c>
      <c r="N35" s="148">
        <v>64</v>
      </c>
      <c r="O35" s="148">
        <v>258</v>
      </c>
      <c r="P35" s="148">
        <v>529</v>
      </c>
      <c r="Q35" s="149">
        <f t="shared" si="10"/>
        <v>1.0503875968992249</v>
      </c>
      <c r="R35" s="150">
        <f t="shared" si="11"/>
        <v>0.42204301075268824</v>
      </c>
      <c r="S35" s="149">
        <f t="shared" si="17"/>
        <v>1.1944221164527696E-3</v>
      </c>
      <c r="T35" s="151">
        <f t="shared" si="13"/>
        <v>0.26852791878172588</v>
      </c>
      <c r="U35" s="148">
        <v>391</v>
      </c>
      <c r="V35" s="148">
        <v>565</v>
      </c>
      <c r="W35" s="148">
        <v>702</v>
      </c>
      <c r="X35" s="148">
        <v>36</v>
      </c>
      <c r="Y35" s="148">
        <v>540</v>
      </c>
      <c r="Z35" s="148">
        <v>966</v>
      </c>
      <c r="AA35" s="149">
        <f t="shared" si="14"/>
        <v>0.78888888888888897</v>
      </c>
      <c r="AB35" s="150">
        <f t="shared" si="3"/>
        <v>0.70973451327433623</v>
      </c>
      <c r="AC35" s="148">
        <f t="shared" si="4"/>
        <v>426</v>
      </c>
      <c r="AD35" s="148">
        <f t="shared" si="5"/>
        <v>401</v>
      </c>
      <c r="AE35" s="149">
        <f t="shared" si="15"/>
        <v>1.4851119829780953E-3</v>
      </c>
      <c r="AF35" s="151">
        <f t="shared" si="1"/>
        <v>0.46009771986970682</v>
      </c>
      <c r="AG35" s="151">
        <f t="shared" si="16"/>
        <v>0.49035532994923858</v>
      </c>
      <c r="AH35" s="124"/>
    </row>
    <row r="36" spans="1:36" x14ac:dyDescent="0.25">
      <c r="A36" s="153" t="s">
        <v>371</v>
      </c>
      <c r="B36" s="154" t="s">
        <v>371</v>
      </c>
      <c r="C36" s="155">
        <f>C11-SUM(C12:C35)</f>
        <v>74216</v>
      </c>
      <c r="D36" s="155">
        <f>D11-SUM(D12:D35)</f>
        <v>76383</v>
      </c>
      <c r="E36" s="155">
        <f>E11-SUM(E12:E35)</f>
        <v>14806</v>
      </c>
      <c r="F36" s="155">
        <f>F11-SUM(F12:F35)</f>
        <v>59873</v>
      </c>
      <c r="G36" s="155">
        <f>G11-SUM(G12:G35)</f>
        <v>77822</v>
      </c>
      <c r="H36" s="156">
        <f t="shared" si="6"/>
        <v>0.29978454395136378</v>
      </c>
      <c r="I36" s="157">
        <f t="shared" si="7"/>
        <v>4.8587905572922363E-2</v>
      </c>
      <c r="J36" s="156">
        <f t="shared" si="8"/>
        <v>4.6974360336357233E-2</v>
      </c>
      <c r="K36" s="158">
        <f t="shared" si="9"/>
        <v>1</v>
      </c>
      <c r="L36" s="155">
        <f>L11-SUM(L12:L35)</f>
        <v>20157</v>
      </c>
      <c r="M36" s="155">
        <f>M11-SUM(M12:M35)</f>
        <v>19863</v>
      </c>
      <c r="N36" s="155">
        <f>N11-SUM(N12:N35)</f>
        <v>5314</v>
      </c>
      <c r="O36" s="155">
        <f>O11-SUM(O12:O35)</f>
        <v>15746</v>
      </c>
      <c r="P36" s="155">
        <f>P11-SUM(P12:P35)</f>
        <v>22110</v>
      </c>
      <c r="Q36" s="156">
        <f t="shared" si="10"/>
        <v>0.40416613743172869</v>
      </c>
      <c r="R36" s="157">
        <f t="shared" si="11"/>
        <v>9.6889418068164979E-2</v>
      </c>
      <c r="S36" s="156">
        <f t="shared" si="17"/>
        <v>4.9921877116768876E-2</v>
      </c>
      <c r="T36" s="158">
        <f t="shared" si="13"/>
        <v>0.28410989180437407</v>
      </c>
      <c r="U36" s="155">
        <f t="shared" ref="U36:Z36" si="18">U11-SUM(U12:U35)</f>
        <v>32127</v>
      </c>
      <c r="V36" s="155">
        <f t="shared" si="18"/>
        <v>35257</v>
      </c>
      <c r="W36" s="155">
        <f t="shared" si="18"/>
        <v>36907</v>
      </c>
      <c r="X36" s="155">
        <f t="shared" si="18"/>
        <v>7418</v>
      </c>
      <c r="Y36" s="155">
        <f t="shared" si="18"/>
        <v>30965</v>
      </c>
      <c r="Z36" s="155">
        <f t="shared" si="18"/>
        <v>38567</v>
      </c>
      <c r="AA36" s="156">
        <f t="shared" si="14"/>
        <v>0.24550298724366226</v>
      </c>
      <c r="AB36" s="157">
        <f t="shared" si="3"/>
        <v>9.3882065972714646E-2</v>
      </c>
      <c r="AC36" s="155">
        <f>Z36-Y36</f>
        <v>7602</v>
      </c>
      <c r="AD36" s="155">
        <f t="shared" si="5"/>
        <v>3310</v>
      </c>
      <c r="AE36" s="156">
        <f t="shared" si="15"/>
        <v>5.9292250359747625E-2</v>
      </c>
      <c r="AF36" s="158">
        <f t="shared" si="1"/>
        <v>0.47505928640724371</v>
      </c>
      <c r="AG36" s="158">
        <f t="shared" si="16"/>
        <v>0.49557965613836702</v>
      </c>
      <c r="AH36" s="124"/>
    </row>
    <row r="37" spans="1:36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A37" s="124"/>
      <c r="AB37" s="124"/>
      <c r="AH37" s="124"/>
      <c r="AI37" s="124"/>
    </row>
    <row r="38" spans="1:36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7"/>
      <c r="AH38" s="50"/>
      <c r="AI38" s="50"/>
      <c r="AJ38" s="50"/>
    </row>
    <row r="39" spans="1:36" s="137" customFormat="1" ht="75" x14ac:dyDescent="0.25">
      <c r="B39" s="133"/>
      <c r="C39" s="134" t="s">
        <v>503</v>
      </c>
      <c r="D39" s="134" t="s">
        <v>508</v>
      </c>
      <c r="E39" s="134" t="s">
        <v>504</v>
      </c>
      <c r="F39" s="134" t="s">
        <v>505</v>
      </c>
      <c r="G39" s="134" t="s">
        <v>506</v>
      </c>
      <c r="H39" s="135" t="str">
        <f>CONCATENATE("var. ",RIGHT(G39,2),"/",RIGHT(F39,2))</f>
        <v>var. 23/22</v>
      </c>
      <c r="I39" s="135" t="str">
        <f>CONCATENATE("var. ",RIGHT(G39,2),"/",RIGHT(C39,2))</f>
        <v>var. 23/19</v>
      </c>
      <c r="J39" s="135" t="str">
        <f>CONCATENATE("Cuota s/ total lugares de residencia ",RIGHT(G39,4))</f>
        <v>Cuota s/ total lugares de residencia 2023</v>
      </c>
      <c r="K39" s="136" t="str">
        <f>CONCATENATE("cuota s/ Canarias ",RIGHT(G39,4))</f>
        <v>cuota s/ Canarias 2023</v>
      </c>
      <c r="L39" s="134" t="s">
        <v>503</v>
      </c>
      <c r="M39" s="134" t="s">
        <v>508</v>
      </c>
      <c r="N39" s="134" t="s">
        <v>504</v>
      </c>
      <c r="O39" s="134" t="s">
        <v>505</v>
      </c>
      <c r="P39" s="134" t="s">
        <v>506</v>
      </c>
      <c r="Q39" s="135" t="str">
        <f>CONCATENATE("var. ",RIGHT(P39,2),"/",RIGHT(O39,2))</f>
        <v>var. 23/22</v>
      </c>
      <c r="R39" s="135" t="str">
        <f>CONCATENATE("var. ",RIGHT(P39,2),"/",RIGHT(L39,2))</f>
        <v>var. 23/19</v>
      </c>
      <c r="S39" s="135" t="str">
        <f>CONCATENATE("Cuota s/ total lugares de residencia ",RIGHT(P39,4))</f>
        <v>Cuota s/ total lugares de residencia 2023</v>
      </c>
      <c r="T39" s="136" t="str">
        <f>CONCATENATE("cuota s/ Canarias ",RIGHT(P39,4))</f>
        <v>cuota s/ Canarias 2023</v>
      </c>
      <c r="U39" s="134" t="s">
        <v>507</v>
      </c>
      <c r="V39" s="134" t="s">
        <v>503</v>
      </c>
      <c r="W39" s="134" t="s">
        <v>508</v>
      </c>
      <c r="X39" s="134" t="s">
        <v>504</v>
      </c>
      <c r="Y39" s="134" t="s">
        <v>505</v>
      </c>
      <c r="Z39" s="134" t="s">
        <v>506</v>
      </c>
      <c r="AA39" s="135" t="str">
        <f>CONCATENATE("var. ",RIGHT(Z39,2),"/",RIGHT(Y39,2))</f>
        <v>var. 23/22</v>
      </c>
      <c r="AB39" s="135" t="str">
        <f>CONCATENATE("var. ",RIGHT(Z39,2),"/",RIGHT(V39,2))</f>
        <v>var. 23/19</v>
      </c>
      <c r="AC39" s="134" t="str">
        <f>CONCATENATE("dif. ",RIGHT(Z39,2),"/",RIGHT(Y39,2))</f>
        <v>dif. 23/22</v>
      </c>
      <c r="AD39" s="134" t="str">
        <f>CONCATENATE("dif. ",RIGHT(Z39,2),"/",RIGHT(V39,2))</f>
        <v>dif. 23/19</v>
      </c>
      <c r="AE39" s="135" t="str">
        <f>CONCATENATE("Cuota s/ total lugares de residencia ",RIGHT(Z39,4))</f>
        <v>Cuota s/ total lugares de residencia 2023</v>
      </c>
      <c r="AF39" s="136" t="str">
        <f>CONCATENATE("cuota s/ Canarias ",RIGHT(Z39,4))</f>
        <v>cuota s/ Canarias 2023</v>
      </c>
      <c r="AG39" s="136" t="str">
        <f>CONCATENATE("cuota s/ Canarias ",RIGHT(AA39,4))</f>
        <v>cuota s/ Canarias 3/22</v>
      </c>
      <c r="AH39" s="159"/>
      <c r="AI39" s="159"/>
      <c r="AJ39" s="159"/>
    </row>
    <row r="40" spans="1:36" x14ac:dyDescent="0.25">
      <c r="B40" s="138" t="s">
        <v>123</v>
      </c>
      <c r="C40" s="139">
        <f>C41+C44</f>
        <v>213029</v>
      </c>
      <c r="D40" s="139">
        <f>D41+D44</f>
        <v>233031</v>
      </c>
      <c r="E40" s="139">
        <f>E41+E44</f>
        <v>24951</v>
      </c>
      <c r="F40" s="139">
        <f>F41+F44</f>
        <v>192354</v>
      </c>
      <c r="G40" s="139">
        <f>G41+G44</f>
        <v>259782</v>
      </c>
      <c r="H40" s="140">
        <f>IFERROR(G40/F40-1,"-")</f>
        <v>0.3505411896815247</v>
      </c>
      <c r="I40" s="140">
        <f>IFERROR(G40/C40-1,"-")</f>
        <v>0.21946777199348455</v>
      </c>
      <c r="J40" s="140">
        <f t="shared" ref="J40:J69" si="19">G40/G$40</f>
        <v>1</v>
      </c>
      <c r="K40" s="141">
        <f>G40/$G7</f>
        <v>0.15680775714964348</v>
      </c>
      <c r="L40" s="139">
        <f>L41+L44</f>
        <v>246916</v>
      </c>
      <c r="M40" s="139">
        <f>M41+M44</f>
        <v>230722</v>
      </c>
      <c r="N40" s="139">
        <f>N41+N44</f>
        <v>15507</v>
      </c>
      <c r="O40" s="139">
        <f>O41+O44</f>
        <v>201884</v>
      </c>
      <c r="P40" s="139">
        <f>P41+P44</f>
        <v>270202</v>
      </c>
      <c r="Q40" s="140">
        <f>IFERROR(P40/O40-1,"-")</f>
        <v>0.33840225079748776</v>
      </c>
      <c r="R40" s="140">
        <f>IFERROR(P40/L40-1,"-")</f>
        <v>9.4307375787717307E-2</v>
      </c>
      <c r="S40" s="140">
        <f t="shared" ref="S40:S69" si="20">P40/P$40</f>
        <v>1</v>
      </c>
      <c r="T40" s="141">
        <f>P40/$G7</f>
        <v>0.1630974031970959</v>
      </c>
      <c r="U40" s="139">
        <f t="shared" ref="U40:Z40" si="21">U41+U44</f>
        <v>29212</v>
      </c>
      <c r="V40" s="139">
        <f t="shared" si="21"/>
        <v>25822</v>
      </c>
      <c r="W40" s="139">
        <f t="shared" si="21"/>
        <v>28334</v>
      </c>
      <c r="X40" s="139">
        <f t="shared" si="21"/>
        <v>3769</v>
      </c>
      <c r="Y40" s="139">
        <f t="shared" si="21"/>
        <v>7912</v>
      </c>
      <c r="Z40" s="139">
        <f t="shared" si="21"/>
        <v>17870</v>
      </c>
      <c r="AA40" s="140">
        <f>IFERROR(Z40/Y40-1,"-")</f>
        <v>1.2585945399393328</v>
      </c>
      <c r="AB40" s="140">
        <f t="shared" ref="AB40:AB69" si="22">IFERROR(Z40/V40-1,"-")</f>
        <v>-0.30795445743939276</v>
      </c>
      <c r="AC40" s="139">
        <f>Z40-Y40</f>
        <v>9958</v>
      </c>
      <c r="AD40" s="139">
        <f>Z40-V40</f>
        <v>-7952</v>
      </c>
      <c r="AE40" s="140">
        <f t="shared" ref="AE40:AE69" si="23">Z40/Z$40</f>
        <v>1</v>
      </c>
      <c r="AF40" s="141">
        <f>Z40/$G7</f>
        <v>1.0786561887521572E-2</v>
      </c>
      <c r="AG40" s="141">
        <f>AA40/$G7</f>
        <v>7.5970385541982957E-7</v>
      </c>
      <c r="AH40" s="50"/>
      <c r="AI40" s="50"/>
      <c r="AJ40" s="50"/>
    </row>
    <row r="41" spans="1:36" x14ac:dyDescent="0.25">
      <c r="B41" s="142" t="s">
        <v>156</v>
      </c>
      <c r="C41" s="143">
        <v>11583</v>
      </c>
      <c r="D41" s="143">
        <v>15235</v>
      </c>
      <c r="E41" s="143">
        <v>4338</v>
      </c>
      <c r="F41" s="143">
        <v>15753</v>
      </c>
      <c r="G41" s="143">
        <v>21046</v>
      </c>
      <c r="H41" s="144">
        <f>IFERROR(G41/F41-1,"-")</f>
        <v>0.3359994921602234</v>
      </c>
      <c r="I41" s="145">
        <f>IFERROR(G41/C41-1,"-")</f>
        <v>0.81697315030648365</v>
      </c>
      <c r="J41" s="144">
        <f t="shared" si="19"/>
        <v>8.1014081037177332E-2</v>
      </c>
      <c r="K41" s="146">
        <f t="shared" ref="K41:K69" si="24">G41/$G8</f>
        <v>8.9702115326420057E-2</v>
      </c>
      <c r="L41" s="143">
        <v>24938</v>
      </c>
      <c r="M41" s="143">
        <v>26444</v>
      </c>
      <c r="N41" s="143">
        <v>6521</v>
      </c>
      <c r="O41" s="143">
        <v>30466</v>
      </c>
      <c r="P41" s="143">
        <v>32645</v>
      </c>
      <c r="Q41" s="144">
        <f>IFERROR(P41/O41-1,"-")</f>
        <v>7.1522352786713039E-2</v>
      </c>
      <c r="R41" s="145">
        <f>IFERROR(P41/L41-1,"-")</f>
        <v>0.30904643515919483</v>
      </c>
      <c r="S41" s="144">
        <f t="shared" si="20"/>
        <v>0.1208170183788425</v>
      </c>
      <c r="T41" s="146">
        <f t="shared" ref="T41:T69" si="25">P41/$G8</f>
        <v>0.13913929273168216</v>
      </c>
      <c r="U41" s="143">
        <v>5433</v>
      </c>
      <c r="V41" s="143">
        <v>6429</v>
      </c>
      <c r="W41" s="143">
        <v>7475</v>
      </c>
      <c r="X41" s="143">
        <v>2551</v>
      </c>
      <c r="Y41" s="143">
        <v>5931</v>
      </c>
      <c r="Z41" s="143">
        <v>7562</v>
      </c>
      <c r="AA41" s="144">
        <f>IFERROR(Z41/Y41-1,"-")</f>
        <v>0.27499578485921439</v>
      </c>
      <c r="AB41" s="145">
        <f t="shared" si="22"/>
        <v>0.17623269559807131</v>
      </c>
      <c r="AC41" s="143">
        <f t="shared" ref="AC41:AC68" si="26">Z41-Y41</f>
        <v>1631</v>
      </c>
      <c r="AD41" s="143">
        <f t="shared" ref="AD41:AD69" si="27">Z41-V41</f>
        <v>1133</v>
      </c>
      <c r="AE41" s="144">
        <f t="shared" si="23"/>
        <v>0.42316731952993847</v>
      </c>
      <c r="AF41" s="146">
        <f t="shared" ref="AF41:AG56" si="28">Z41/$G8</f>
        <v>3.2230703986429174E-2</v>
      </c>
      <c r="AG41" s="146">
        <f t="shared" si="28"/>
        <v>1.1720851281821081E-6</v>
      </c>
      <c r="AH41" s="50"/>
      <c r="AI41" s="50"/>
      <c r="AJ41" s="50"/>
    </row>
    <row r="42" spans="1:36" x14ac:dyDescent="0.25">
      <c r="B42" s="147" t="s">
        <v>98</v>
      </c>
      <c r="C42" s="148">
        <v>4915</v>
      </c>
      <c r="D42" s="148">
        <v>6375</v>
      </c>
      <c r="E42" s="148">
        <v>2186</v>
      </c>
      <c r="F42" s="148">
        <v>7414</v>
      </c>
      <c r="G42" s="148">
        <v>8115</v>
      </c>
      <c r="H42" s="149">
        <f>IFERROR(G42/F42-1,"-")</f>
        <v>9.4550849743728183E-2</v>
      </c>
      <c r="I42" s="150">
        <f>IFERROR(G42/C42-1,"-")</f>
        <v>0.65106815869786372</v>
      </c>
      <c r="J42" s="149">
        <f t="shared" si="19"/>
        <v>3.1237730096773449E-2</v>
      </c>
      <c r="K42" s="151">
        <f t="shared" si="24"/>
        <v>9.2888293671233815E-2</v>
      </c>
      <c r="L42" s="148">
        <v>7126</v>
      </c>
      <c r="M42" s="148">
        <v>6961</v>
      </c>
      <c r="N42" s="148">
        <v>2558</v>
      </c>
      <c r="O42" s="148">
        <v>7764</v>
      </c>
      <c r="P42" s="148">
        <v>6777</v>
      </c>
      <c r="Q42" s="149">
        <f>IFERROR(P42/O42-1,"-")</f>
        <v>-0.12712519319938176</v>
      </c>
      <c r="R42" s="150">
        <f>IFERROR(P42/L42-1,"-")</f>
        <v>-4.8975582374403581E-2</v>
      </c>
      <c r="S42" s="149">
        <f t="shared" si="20"/>
        <v>2.5081235520092376E-2</v>
      </c>
      <c r="T42" s="151">
        <f t="shared" si="25"/>
        <v>7.7572885546512829E-2</v>
      </c>
      <c r="U42" s="148">
        <v>2887</v>
      </c>
      <c r="V42" s="148">
        <v>3188</v>
      </c>
      <c r="W42" s="148">
        <v>4223</v>
      </c>
      <c r="X42" s="148">
        <v>872</v>
      </c>
      <c r="Y42" s="148">
        <v>1735</v>
      </c>
      <c r="Z42" s="148">
        <v>2737</v>
      </c>
      <c r="AA42" s="149">
        <f>IFERROR(Z42/Y42-1,"-")</f>
        <v>0.57752161383285294</v>
      </c>
      <c r="AB42" s="150">
        <f t="shared" si="22"/>
        <v>-0.14146800501882062</v>
      </c>
      <c r="AC42" s="148">
        <f t="shared" si="26"/>
        <v>1002</v>
      </c>
      <c r="AD42" s="148">
        <f t="shared" si="27"/>
        <v>-451</v>
      </c>
      <c r="AE42" s="149">
        <f t="shared" si="23"/>
        <v>0.15316172355903748</v>
      </c>
      <c r="AF42" s="151">
        <f t="shared" si="28"/>
        <v>3.1329052344814166E-2</v>
      </c>
      <c r="AG42" s="151">
        <f t="shared" si="28"/>
        <v>6.6105973218966028E-6</v>
      </c>
      <c r="AH42" s="50"/>
      <c r="AI42" s="50"/>
      <c r="AJ42" s="50"/>
    </row>
    <row r="43" spans="1:36" x14ac:dyDescent="0.25">
      <c r="B43" s="147" t="s">
        <v>160</v>
      </c>
      <c r="C43" s="148">
        <v>6668</v>
      </c>
      <c r="D43" s="148">
        <v>8860</v>
      </c>
      <c r="E43" s="148">
        <v>2152</v>
      </c>
      <c r="F43" s="148">
        <v>8339</v>
      </c>
      <c r="G43" s="148">
        <v>12931</v>
      </c>
      <c r="H43" s="149">
        <f>IFERROR(G43/F43-1,"-")</f>
        <v>0.55066554742774909</v>
      </c>
      <c r="I43" s="150">
        <f>IFERROR(G43/C43-1,"-")</f>
        <v>0.93926214757048587</v>
      </c>
      <c r="J43" s="149">
        <f t="shared" si="19"/>
        <v>4.9776350940403877E-2</v>
      </c>
      <c r="K43" s="151">
        <f t="shared" si="24"/>
        <v>8.7811867606513744E-2</v>
      </c>
      <c r="L43" s="148">
        <v>17812</v>
      </c>
      <c r="M43" s="148">
        <v>19483</v>
      </c>
      <c r="N43" s="148">
        <v>3963</v>
      </c>
      <c r="O43" s="148">
        <v>22702</v>
      </c>
      <c r="P43" s="148">
        <v>25868</v>
      </c>
      <c r="Q43" s="149">
        <f>IFERROR(P43/O43-1,"-")</f>
        <v>0.13945907849528671</v>
      </c>
      <c r="R43" s="150">
        <f>IFERROR(P43/L43-1,"-")</f>
        <v>0.4522793622277117</v>
      </c>
      <c r="S43" s="149">
        <f t="shared" si="20"/>
        <v>9.5735782858750118E-2</v>
      </c>
      <c r="T43" s="151">
        <f t="shared" si="25"/>
        <v>0.17566448002824975</v>
      </c>
      <c r="U43" s="148">
        <v>2546</v>
      </c>
      <c r="V43" s="148">
        <v>3241</v>
      </c>
      <c r="W43" s="148">
        <v>3252</v>
      </c>
      <c r="X43" s="148">
        <v>1679</v>
      </c>
      <c r="Y43" s="148">
        <v>4196</v>
      </c>
      <c r="Z43" s="148">
        <v>4825</v>
      </c>
      <c r="AA43" s="149">
        <f>IFERROR(Z43/Y43-1,"-")</f>
        <v>0.149904671115348</v>
      </c>
      <c r="AB43" s="150">
        <f t="shared" si="22"/>
        <v>0.48873804381363772</v>
      </c>
      <c r="AC43" s="148">
        <f t="shared" si="26"/>
        <v>629</v>
      </c>
      <c r="AD43" s="148">
        <f t="shared" si="27"/>
        <v>1584</v>
      </c>
      <c r="AE43" s="149">
        <f t="shared" si="23"/>
        <v>0.27000559597090096</v>
      </c>
      <c r="AF43" s="151">
        <f t="shared" si="28"/>
        <v>3.2765622241236469E-2</v>
      </c>
      <c r="AG43" s="151">
        <f t="shared" si="28"/>
        <v>1.0179730209248257E-6</v>
      </c>
      <c r="AH43" s="50"/>
      <c r="AI43" s="50"/>
      <c r="AJ43" s="50"/>
    </row>
    <row r="44" spans="1:36" x14ac:dyDescent="0.25">
      <c r="B44" s="142" t="s">
        <v>168</v>
      </c>
      <c r="C44" s="143">
        <v>201446</v>
      </c>
      <c r="D44" s="143">
        <v>217796</v>
      </c>
      <c r="E44" s="143">
        <v>20613</v>
      </c>
      <c r="F44" s="143">
        <v>176601</v>
      </c>
      <c r="G44" s="143">
        <v>238736</v>
      </c>
      <c r="H44" s="144">
        <f>IFERROR(G44/F44-1,"-")</f>
        <v>0.35183832481129773</v>
      </c>
      <c r="I44" s="145">
        <f>IFERROR(G44/C44-1,"-")</f>
        <v>0.18511164282239401</v>
      </c>
      <c r="J44" s="144">
        <f t="shared" si="19"/>
        <v>0.91898591896282267</v>
      </c>
      <c r="K44" s="146">
        <f t="shared" si="24"/>
        <v>0.16787921832258609</v>
      </c>
      <c r="L44" s="143">
        <v>221978</v>
      </c>
      <c r="M44" s="143">
        <v>204278</v>
      </c>
      <c r="N44" s="143">
        <v>8986</v>
      </c>
      <c r="O44" s="143">
        <v>171418</v>
      </c>
      <c r="P44" s="143">
        <v>237557</v>
      </c>
      <c r="Q44" s="144">
        <f>IFERROR(P44/O44-1,"-")</f>
        <v>0.38583462646863231</v>
      </c>
      <c r="R44" s="145">
        <f>IFERROR(P44/L44-1,"-")</f>
        <v>7.0182630711151495E-2</v>
      </c>
      <c r="S44" s="144">
        <f t="shared" si="20"/>
        <v>0.87918298162115749</v>
      </c>
      <c r="T44" s="146">
        <f t="shared" si="25"/>
        <v>0.16705014521085459</v>
      </c>
      <c r="U44" s="143">
        <v>23779</v>
      </c>
      <c r="V44" s="143">
        <v>19393</v>
      </c>
      <c r="W44" s="143">
        <v>20859</v>
      </c>
      <c r="X44" s="143">
        <v>1218</v>
      </c>
      <c r="Y44" s="143">
        <v>1981</v>
      </c>
      <c r="Z44" s="143">
        <v>10308</v>
      </c>
      <c r="AA44" s="144">
        <f>IFERROR(Z44/Y44-1,"-")</f>
        <v>4.2034326097930341</v>
      </c>
      <c r="AB44" s="145">
        <f t="shared" si="22"/>
        <v>-0.46846800391893983</v>
      </c>
      <c r="AC44" s="143">
        <f t="shared" si="26"/>
        <v>8327</v>
      </c>
      <c r="AD44" s="143">
        <f t="shared" si="27"/>
        <v>-9085</v>
      </c>
      <c r="AE44" s="144">
        <f t="shared" si="23"/>
        <v>0.57683268047006153</v>
      </c>
      <c r="AF44" s="146">
        <f t="shared" si="28"/>
        <v>7.24858832546921E-3</v>
      </c>
      <c r="AG44" s="146">
        <f t="shared" si="28"/>
        <v>2.9558549226079127E-6</v>
      </c>
      <c r="AH44" s="50"/>
      <c r="AI44" s="50"/>
      <c r="AJ44" s="50"/>
    </row>
    <row r="45" spans="1:36" x14ac:dyDescent="0.25">
      <c r="B45" s="147" t="s">
        <v>172</v>
      </c>
      <c r="C45" s="148">
        <v>52037</v>
      </c>
      <c r="D45" s="148">
        <v>48855</v>
      </c>
      <c r="E45" s="148">
        <v>494</v>
      </c>
      <c r="F45" s="148">
        <v>38319</v>
      </c>
      <c r="G45" s="148">
        <v>66036</v>
      </c>
      <c r="H45" s="149">
        <f t="shared" ref="H45:H69" si="29">IFERROR(G45/F45-1,"-")</f>
        <v>0.72332263368041971</v>
      </c>
      <c r="I45" s="150">
        <f t="shared" ref="I45:I69" si="30">IFERROR(G45/C45-1,"-")</f>
        <v>0.26902012029901812</v>
      </c>
      <c r="J45" s="149">
        <f t="shared" si="19"/>
        <v>0.25419775042150727</v>
      </c>
      <c r="K45" s="151">
        <f t="shared" si="24"/>
        <v>0.14278270157602385</v>
      </c>
      <c r="L45" s="148">
        <v>105534</v>
      </c>
      <c r="M45" s="148">
        <v>95287</v>
      </c>
      <c r="N45" s="148">
        <v>687</v>
      </c>
      <c r="O45" s="148">
        <v>74058</v>
      </c>
      <c r="P45" s="148">
        <v>113626</v>
      </c>
      <c r="Q45" s="149">
        <f t="shared" ref="Q45:Q69" si="31">IFERROR(P45/O45-1,"-")</f>
        <v>0.5342839396148964</v>
      </c>
      <c r="R45" s="150">
        <f t="shared" ref="R45:R69" si="32">IFERROR(P45/L45-1,"-")</f>
        <v>7.6676710823052385E-2</v>
      </c>
      <c r="S45" s="149">
        <f t="shared" si="20"/>
        <v>0.4205224239642934</v>
      </c>
      <c r="T45" s="151">
        <f t="shared" si="25"/>
        <v>0.24568155626139207</v>
      </c>
      <c r="U45" s="148">
        <v>4974</v>
      </c>
      <c r="V45" s="148">
        <v>3872</v>
      </c>
      <c r="W45" s="148">
        <v>4142</v>
      </c>
      <c r="X45" s="148">
        <v>27</v>
      </c>
      <c r="Y45" s="148">
        <v>88</v>
      </c>
      <c r="Z45" s="148">
        <v>1540</v>
      </c>
      <c r="AA45" s="149">
        <f t="shared" ref="AA45:AA69" si="33">IFERROR(Z45/Y45-1,"-")</f>
        <v>16.5</v>
      </c>
      <c r="AB45" s="150">
        <f t="shared" si="22"/>
        <v>-0.60227272727272729</v>
      </c>
      <c r="AC45" s="148">
        <f t="shared" si="26"/>
        <v>1452</v>
      </c>
      <c r="AD45" s="148">
        <f t="shared" si="27"/>
        <v>-2332</v>
      </c>
      <c r="AE45" s="149">
        <f t="shared" si="23"/>
        <v>8.6177951874650258E-2</v>
      </c>
      <c r="AF45" s="151">
        <f t="shared" si="28"/>
        <v>3.3297801264019133E-3</v>
      </c>
      <c r="AG45" s="151">
        <f t="shared" si="28"/>
        <v>3.5676215640020497E-5</v>
      </c>
      <c r="AH45" s="50"/>
      <c r="AI45" s="50"/>
      <c r="AJ45" s="50"/>
    </row>
    <row r="46" spans="1:36" x14ac:dyDescent="0.25">
      <c r="B46" s="147" t="s">
        <v>176</v>
      </c>
      <c r="C46" s="148">
        <v>78873</v>
      </c>
      <c r="D46" s="148">
        <v>93037</v>
      </c>
      <c r="E46" s="148">
        <v>9669</v>
      </c>
      <c r="F46" s="148">
        <v>61116</v>
      </c>
      <c r="G46" s="148">
        <v>82714</v>
      </c>
      <c r="H46" s="149">
        <f t="shared" si="29"/>
        <v>0.35339354669808243</v>
      </c>
      <c r="I46" s="150">
        <f t="shared" si="30"/>
        <v>4.8698540691998637E-2</v>
      </c>
      <c r="J46" s="149">
        <f t="shared" si="19"/>
        <v>0.31839773348422906</v>
      </c>
      <c r="K46" s="151">
        <f t="shared" si="24"/>
        <v>0.32317730718137061</v>
      </c>
      <c r="L46" s="148">
        <v>40654</v>
      </c>
      <c r="M46" s="148">
        <v>32280</v>
      </c>
      <c r="N46" s="148">
        <v>1586</v>
      </c>
      <c r="O46" s="148">
        <v>22379</v>
      </c>
      <c r="P46" s="148">
        <v>31134</v>
      </c>
      <c r="Q46" s="149">
        <f t="shared" si="31"/>
        <v>0.39121497832789665</v>
      </c>
      <c r="R46" s="150">
        <f t="shared" si="32"/>
        <v>-0.23417129925714564</v>
      </c>
      <c r="S46" s="149">
        <f t="shared" si="20"/>
        <v>0.11522490581120791</v>
      </c>
      <c r="T46" s="151">
        <f t="shared" si="25"/>
        <v>0.12164569821051809</v>
      </c>
      <c r="U46" s="148">
        <v>7981</v>
      </c>
      <c r="V46" s="148">
        <v>6734</v>
      </c>
      <c r="W46" s="148">
        <v>6542</v>
      </c>
      <c r="X46" s="148">
        <v>473</v>
      </c>
      <c r="Y46" s="148">
        <v>411</v>
      </c>
      <c r="Z46" s="148">
        <v>2211</v>
      </c>
      <c r="AA46" s="149">
        <f t="shared" si="33"/>
        <v>4.3795620437956204</v>
      </c>
      <c r="AB46" s="150">
        <f t="shared" si="22"/>
        <v>-0.6716661716661716</v>
      </c>
      <c r="AC46" s="148">
        <f t="shared" si="26"/>
        <v>1800</v>
      </c>
      <c r="AD46" s="148">
        <f t="shared" si="27"/>
        <v>-4523</v>
      </c>
      <c r="AE46" s="149">
        <f t="shared" si="23"/>
        <v>0.12372691662003357</v>
      </c>
      <c r="AF46" s="151">
        <f t="shared" si="28"/>
        <v>8.6387434554973819E-3</v>
      </c>
      <c r="AG46" s="151">
        <f t="shared" si="28"/>
        <v>1.7111674782353755E-5</v>
      </c>
      <c r="AH46" s="50"/>
      <c r="AI46" s="50"/>
      <c r="AJ46" s="50"/>
    </row>
    <row r="47" spans="1:36" x14ac:dyDescent="0.25">
      <c r="B47" s="147" t="s">
        <v>180</v>
      </c>
      <c r="C47" s="148">
        <v>13608</v>
      </c>
      <c r="D47" s="148">
        <v>13659</v>
      </c>
      <c r="E47" s="148">
        <v>2370</v>
      </c>
      <c r="F47" s="148">
        <v>16857</v>
      </c>
      <c r="G47" s="148">
        <v>18574</v>
      </c>
      <c r="H47" s="149">
        <f t="shared" si="29"/>
        <v>0.10185679539657122</v>
      </c>
      <c r="I47" s="150">
        <f t="shared" si="30"/>
        <v>0.36493239271017042</v>
      </c>
      <c r="J47" s="149">
        <f t="shared" si="19"/>
        <v>7.1498410205479979E-2</v>
      </c>
      <c r="K47" s="151">
        <f t="shared" si="24"/>
        <v>0.21101782529169175</v>
      </c>
      <c r="L47" s="148">
        <v>15687</v>
      </c>
      <c r="M47" s="148">
        <v>17692</v>
      </c>
      <c r="N47" s="148">
        <v>3153</v>
      </c>
      <c r="O47" s="148">
        <v>16336</v>
      </c>
      <c r="P47" s="148">
        <v>22008</v>
      </c>
      <c r="Q47" s="149">
        <f t="shared" si="31"/>
        <v>0.34720861900097932</v>
      </c>
      <c r="R47" s="150">
        <f t="shared" si="32"/>
        <v>0.40294511378848719</v>
      </c>
      <c r="S47" s="149">
        <f t="shared" si="20"/>
        <v>8.1450174314031717E-2</v>
      </c>
      <c r="T47" s="151">
        <f t="shared" si="25"/>
        <v>0.2500312425443928</v>
      </c>
      <c r="U47" s="148">
        <v>867</v>
      </c>
      <c r="V47" s="148">
        <v>744</v>
      </c>
      <c r="W47" s="148">
        <v>589</v>
      </c>
      <c r="X47" s="148">
        <v>133</v>
      </c>
      <c r="Y47" s="148">
        <v>178</v>
      </c>
      <c r="Z47" s="148">
        <v>445</v>
      </c>
      <c r="AA47" s="149">
        <f t="shared" si="33"/>
        <v>1.5</v>
      </c>
      <c r="AB47" s="150">
        <f t="shared" si="22"/>
        <v>-0.4018817204301075</v>
      </c>
      <c r="AC47" s="148">
        <f t="shared" si="26"/>
        <v>267</v>
      </c>
      <c r="AD47" s="148">
        <f t="shared" si="27"/>
        <v>-299</v>
      </c>
      <c r="AE47" s="149">
        <f t="shared" si="23"/>
        <v>2.4902070509233352E-2</v>
      </c>
      <c r="AF47" s="151">
        <f t="shared" si="28"/>
        <v>5.0556117290192111E-3</v>
      </c>
      <c r="AG47" s="151">
        <f t="shared" si="28"/>
        <v>1.7041387850626556E-5</v>
      </c>
      <c r="AH47" s="50"/>
      <c r="AI47" s="50"/>
      <c r="AJ47" s="50"/>
    </row>
    <row r="48" spans="1:36" x14ac:dyDescent="0.25">
      <c r="B48" s="147" t="s">
        <v>189</v>
      </c>
      <c r="C48" s="148">
        <v>5250</v>
      </c>
      <c r="D48" s="148">
        <v>6841</v>
      </c>
      <c r="E48" s="148">
        <v>155</v>
      </c>
      <c r="F48" s="148">
        <v>9254</v>
      </c>
      <c r="G48" s="148">
        <v>8151</v>
      </c>
      <c r="H48" s="149">
        <f t="shared" si="29"/>
        <v>-0.11919170088610331</v>
      </c>
      <c r="I48" s="150">
        <f t="shared" si="30"/>
        <v>0.55257142857142849</v>
      </c>
      <c r="J48" s="149">
        <f t="shared" si="19"/>
        <v>3.1376307827332146E-2</v>
      </c>
      <c r="K48" s="151">
        <f t="shared" si="24"/>
        <v>0.13551798094668063</v>
      </c>
      <c r="L48" s="148">
        <v>7483</v>
      </c>
      <c r="M48" s="148">
        <v>8184</v>
      </c>
      <c r="N48" s="148">
        <v>113</v>
      </c>
      <c r="O48" s="148">
        <v>10999</v>
      </c>
      <c r="P48" s="148">
        <v>8803</v>
      </c>
      <c r="Q48" s="149">
        <f t="shared" si="31"/>
        <v>-0.19965451404673151</v>
      </c>
      <c r="R48" s="150">
        <f t="shared" si="32"/>
        <v>0.1763998396365094</v>
      </c>
      <c r="S48" s="149">
        <f t="shared" si="20"/>
        <v>3.2579329538641462E-2</v>
      </c>
      <c r="T48" s="151">
        <f t="shared" si="25"/>
        <v>0.14635808934776465</v>
      </c>
      <c r="U48" s="148">
        <v>1840</v>
      </c>
      <c r="V48" s="148">
        <v>1826</v>
      </c>
      <c r="W48" s="148">
        <v>1842</v>
      </c>
      <c r="X48" s="148">
        <v>21</v>
      </c>
      <c r="Y48" s="148">
        <v>104</v>
      </c>
      <c r="Z48" s="148">
        <v>606</v>
      </c>
      <c r="AA48" s="149">
        <f t="shared" si="33"/>
        <v>4.8269230769230766</v>
      </c>
      <c r="AB48" s="150">
        <f t="shared" si="22"/>
        <v>-0.66812705366922231</v>
      </c>
      <c r="AC48" s="148">
        <f t="shared" si="26"/>
        <v>502</v>
      </c>
      <c r="AD48" s="148">
        <f t="shared" si="27"/>
        <v>-1220</v>
      </c>
      <c r="AE48" s="149">
        <f t="shared" si="23"/>
        <v>3.3911583659764967E-2</v>
      </c>
      <c r="AF48" s="151">
        <f t="shared" si="28"/>
        <v>1.0075315477081152E-2</v>
      </c>
      <c r="AG48" s="151">
        <f t="shared" si="28"/>
        <v>8.0252100302975659E-5</v>
      </c>
      <c r="AH48" s="50"/>
      <c r="AI48" s="50"/>
      <c r="AJ48" s="50"/>
    </row>
    <row r="49" spans="2:36" x14ac:dyDescent="0.25">
      <c r="B49" s="147" t="s">
        <v>184</v>
      </c>
      <c r="C49" s="148">
        <v>1342</v>
      </c>
      <c r="D49" s="148">
        <v>1980</v>
      </c>
      <c r="E49" s="148">
        <v>348</v>
      </c>
      <c r="F49" s="148">
        <v>2481</v>
      </c>
      <c r="G49" s="148">
        <v>2419</v>
      </c>
      <c r="H49" s="149">
        <f t="shared" si="29"/>
        <v>-2.4989923417976567E-2</v>
      </c>
      <c r="I49" s="150">
        <f t="shared" si="30"/>
        <v>0.80253353204172884</v>
      </c>
      <c r="J49" s="149">
        <f t="shared" si="19"/>
        <v>9.311653617263705E-3</v>
      </c>
      <c r="K49" s="151">
        <f t="shared" si="24"/>
        <v>5.8338357651030993E-2</v>
      </c>
      <c r="L49" s="148">
        <v>4266</v>
      </c>
      <c r="M49" s="148">
        <v>4220</v>
      </c>
      <c r="N49" s="148">
        <v>327</v>
      </c>
      <c r="O49" s="148">
        <v>5289</v>
      </c>
      <c r="P49" s="148">
        <v>5087</v>
      </c>
      <c r="Q49" s="149">
        <f t="shared" si="31"/>
        <v>-3.8192474948005262E-2</v>
      </c>
      <c r="R49" s="150">
        <f t="shared" si="32"/>
        <v>0.19245194561650258</v>
      </c>
      <c r="S49" s="149">
        <f t="shared" si="20"/>
        <v>1.8826655613207895E-2</v>
      </c>
      <c r="T49" s="151">
        <f t="shared" si="25"/>
        <v>0.12268177981430121</v>
      </c>
      <c r="U49" s="148">
        <v>556</v>
      </c>
      <c r="V49" s="148">
        <v>528</v>
      </c>
      <c r="W49" s="148">
        <v>632</v>
      </c>
      <c r="X49" s="148">
        <v>97</v>
      </c>
      <c r="Y49" s="148">
        <v>52</v>
      </c>
      <c r="Z49" s="148">
        <v>629</v>
      </c>
      <c r="AA49" s="149">
        <f t="shared" si="33"/>
        <v>11.096153846153847</v>
      </c>
      <c r="AB49" s="150">
        <f t="shared" si="22"/>
        <v>0.1912878787878789</v>
      </c>
      <c r="AC49" s="148">
        <f t="shared" si="26"/>
        <v>577</v>
      </c>
      <c r="AD49" s="148">
        <f t="shared" si="27"/>
        <v>101</v>
      </c>
      <c r="AE49" s="149">
        <f t="shared" si="23"/>
        <v>3.5198656966983773E-2</v>
      </c>
      <c r="AF49" s="151">
        <f t="shared" si="28"/>
        <v>1.5169419992764983E-2</v>
      </c>
      <c r="AG49" s="151">
        <f>AA49/$G16</f>
        <v>2.6760289029672846E-4</v>
      </c>
      <c r="AH49" s="50"/>
      <c r="AI49" s="50"/>
      <c r="AJ49" s="50"/>
    </row>
    <row r="50" spans="2:36" x14ac:dyDescent="0.25">
      <c r="B50" s="147" t="s">
        <v>193</v>
      </c>
      <c r="C50" s="148">
        <v>5334</v>
      </c>
      <c r="D50" s="148">
        <v>6521</v>
      </c>
      <c r="E50" s="148">
        <v>437</v>
      </c>
      <c r="F50" s="148">
        <v>6458</v>
      </c>
      <c r="G50" s="148">
        <v>6799</v>
      </c>
      <c r="H50" s="149">
        <f t="shared" si="29"/>
        <v>5.2802725301950959E-2</v>
      </c>
      <c r="I50" s="150">
        <f t="shared" si="30"/>
        <v>0.2746531683539557</v>
      </c>
      <c r="J50" s="149">
        <f t="shared" si="19"/>
        <v>2.617194416857211E-2</v>
      </c>
      <c r="K50" s="151">
        <f t="shared" si="24"/>
        <v>0.14146605355693806</v>
      </c>
      <c r="L50" s="148">
        <v>5242</v>
      </c>
      <c r="M50" s="148">
        <v>5003</v>
      </c>
      <c r="N50" s="148">
        <v>361</v>
      </c>
      <c r="O50" s="148">
        <v>4276</v>
      </c>
      <c r="P50" s="148">
        <v>6679</v>
      </c>
      <c r="Q50" s="149">
        <f t="shared" si="31"/>
        <v>0.56197380729653879</v>
      </c>
      <c r="R50" s="150">
        <f t="shared" si="32"/>
        <v>0.27413201068294546</v>
      </c>
      <c r="S50" s="149">
        <f t="shared" si="20"/>
        <v>2.4718543904190197E-2</v>
      </c>
      <c r="T50" s="151">
        <f t="shared" si="25"/>
        <v>0.13896922660785252</v>
      </c>
      <c r="U50" s="148">
        <v>269</v>
      </c>
      <c r="V50" s="148">
        <v>224</v>
      </c>
      <c r="W50" s="148">
        <v>269</v>
      </c>
      <c r="X50" s="148">
        <v>72</v>
      </c>
      <c r="Y50" s="148">
        <v>131</v>
      </c>
      <c r="Z50" s="148">
        <v>208</v>
      </c>
      <c r="AA50" s="149">
        <f t="shared" si="33"/>
        <v>0.58778625954198471</v>
      </c>
      <c r="AB50" s="150">
        <f t="shared" si="22"/>
        <v>-7.1428571428571397E-2</v>
      </c>
      <c r="AC50" s="148">
        <f t="shared" si="26"/>
        <v>77</v>
      </c>
      <c r="AD50" s="148">
        <f t="shared" si="27"/>
        <v>-16</v>
      </c>
      <c r="AE50" s="149">
        <f t="shared" si="23"/>
        <v>1.1639619473978735E-2</v>
      </c>
      <c r="AF50" s="151">
        <f t="shared" si="28"/>
        <v>4.327833378414931E-3</v>
      </c>
      <c r="AG50" s="151">
        <f t="shared" si="28"/>
        <v>1.2230004776055111E-5</v>
      </c>
      <c r="AH50" s="50"/>
      <c r="AI50" s="50"/>
      <c r="AJ50" s="50"/>
    </row>
    <row r="51" spans="2:36" x14ac:dyDescent="0.25">
      <c r="B51" s="147" t="s">
        <v>197</v>
      </c>
      <c r="C51" s="148">
        <v>2188</v>
      </c>
      <c r="D51" s="148">
        <v>2244</v>
      </c>
      <c r="E51" s="148">
        <v>473</v>
      </c>
      <c r="F51" s="148">
        <v>2783</v>
      </c>
      <c r="G51" s="148">
        <v>4758</v>
      </c>
      <c r="H51" s="149">
        <f t="shared" si="29"/>
        <v>0.70966582824290336</v>
      </c>
      <c r="I51" s="150">
        <f t="shared" si="30"/>
        <v>1.1745886654478976</v>
      </c>
      <c r="J51" s="149">
        <f t="shared" si="19"/>
        <v>1.8315356722174745E-2</v>
      </c>
      <c r="K51" s="151">
        <f t="shared" si="24"/>
        <v>8.8580258405629816E-2</v>
      </c>
      <c r="L51" s="148">
        <v>14917</v>
      </c>
      <c r="M51" s="148">
        <v>14503</v>
      </c>
      <c r="N51" s="148">
        <v>649</v>
      </c>
      <c r="O51" s="148">
        <v>13347</v>
      </c>
      <c r="P51" s="148">
        <v>20526</v>
      </c>
      <c r="Q51" s="149">
        <f t="shared" si="31"/>
        <v>0.53787367947853459</v>
      </c>
      <c r="R51" s="150">
        <f t="shared" si="32"/>
        <v>0.37601394382248432</v>
      </c>
      <c r="S51" s="149">
        <f t="shared" si="20"/>
        <v>7.5965388857225341E-2</v>
      </c>
      <c r="T51" s="151">
        <f t="shared" si="25"/>
        <v>0.3821350113564434</v>
      </c>
      <c r="U51" s="148">
        <v>59</v>
      </c>
      <c r="V51" s="148">
        <v>94</v>
      </c>
      <c r="W51" s="148">
        <v>68</v>
      </c>
      <c r="X51" s="148">
        <v>9</v>
      </c>
      <c r="Y51" s="148">
        <v>6</v>
      </c>
      <c r="Z51" s="148">
        <v>66</v>
      </c>
      <c r="AA51" s="149">
        <f t="shared" si="33"/>
        <v>10</v>
      </c>
      <c r="AB51" s="150">
        <f t="shared" si="22"/>
        <v>-0.2978723404255319</v>
      </c>
      <c r="AC51" s="148">
        <f t="shared" si="26"/>
        <v>60</v>
      </c>
      <c r="AD51" s="148">
        <f t="shared" si="27"/>
        <v>-28</v>
      </c>
      <c r="AE51" s="149">
        <f t="shared" si="23"/>
        <v>3.6933407946278681E-3</v>
      </c>
      <c r="AF51" s="151">
        <f t="shared" si="28"/>
        <v>1.2287299400528726E-3</v>
      </c>
      <c r="AG51" s="151">
        <f t="shared" si="28"/>
        <v>1.8617120303831403E-4</v>
      </c>
      <c r="AH51" s="50"/>
      <c r="AI51" s="50"/>
      <c r="AJ51" s="50"/>
    </row>
    <row r="52" spans="2:36" x14ac:dyDescent="0.25">
      <c r="B52" s="147" t="s">
        <v>217</v>
      </c>
      <c r="C52" s="148">
        <v>5674</v>
      </c>
      <c r="D52" s="148">
        <v>6253</v>
      </c>
      <c r="E52" s="148">
        <v>2674</v>
      </c>
      <c r="F52" s="148">
        <v>12319</v>
      </c>
      <c r="G52" s="148">
        <v>14535</v>
      </c>
      <c r="H52" s="149">
        <f t="shared" si="29"/>
        <v>0.17988473090348234</v>
      </c>
      <c r="I52" s="150">
        <f t="shared" si="30"/>
        <v>1.5616848783926685</v>
      </c>
      <c r="J52" s="149">
        <f t="shared" si="19"/>
        <v>5.5950758713074811E-2</v>
      </c>
      <c r="K52" s="151">
        <f t="shared" si="24"/>
        <v>0.31996389812226211</v>
      </c>
      <c r="L52" s="148">
        <v>5387</v>
      </c>
      <c r="M52" s="148">
        <v>4473</v>
      </c>
      <c r="N52" s="148">
        <v>454</v>
      </c>
      <c r="O52" s="148">
        <v>4378</v>
      </c>
      <c r="P52" s="148">
        <v>4644</v>
      </c>
      <c r="Q52" s="149">
        <f t="shared" si="31"/>
        <v>6.0758337140246699E-2</v>
      </c>
      <c r="R52" s="150">
        <f t="shared" si="32"/>
        <v>-0.13792463337664751</v>
      </c>
      <c r="S52" s="149">
        <f t="shared" si="20"/>
        <v>1.7187141471935809E-2</v>
      </c>
      <c r="T52" s="151">
        <f t="shared" si="25"/>
        <v>0.10222995135051842</v>
      </c>
      <c r="U52" s="148">
        <v>25</v>
      </c>
      <c r="V52" s="148">
        <v>169</v>
      </c>
      <c r="W52" s="148">
        <v>229</v>
      </c>
      <c r="X52" s="148">
        <v>20</v>
      </c>
      <c r="Y52" s="148">
        <v>41</v>
      </c>
      <c r="Z52" s="148">
        <v>137</v>
      </c>
      <c r="AA52" s="149">
        <f t="shared" si="33"/>
        <v>2.3414634146341462</v>
      </c>
      <c r="AB52" s="150">
        <f t="shared" si="22"/>
        <v>-0.18934911242603547</v>
      </c>
      <c r="AC52" s="148">
        <f t="shared" si="26"/>
        <v>96</v>
      </c>
      <c r="AD52" s="148">
        <f t="shared" si="27"/>
        <v>-32</v>
      </c>
      <c r="AE52" s="149">
        <f t="shared" si="23"/>
        <v>7.6664801343033018E-3</v>
      </c>
      <c r="AF52" s="151">
        <f t="shared" si="28"/>
        <v>3.0158275915204615E-3</v>
      </c>
      <c r="AG52" s="151">
        <f t="shared" si="28"/>
        <v>5.1543430440798338E-5</v>
      </c>
      <c r="AH52" s="50"/>
      <c r="AI52" s="50"/>
      <c r="AJ52" s="50"/>
    </row>
    <row r="53" spans="2:36" x14ac:dyDescent="0.25">
      <c r="B53" s="147" t="s">
        <v>207</v>
      </c>
      <c r="C53" s="148">
        <v>5497</v>
      </c>
      <c r="D53" s="148">
        <v>5637</v>
      </c>
      <c r="E53" s="148">
        <v>8</v>
      </c>
      <c r="F53" s="148">
        <v>4940</v>
      </c>
      <c r="G53" s="148">
        <v>6248</v>
      </c>
      <c r="H53" s="149">
        <f t="shared" si="29"/>
        <v>0.26477732793522257</v>
      </c>
      <c r="I53" s="150">
        <f t="shared" si="30"/>
        <v>0.1366199745315626</v>
      </c>
      <c r="J53" s="149">
        <f t="shared" si="19"/>
        <v>2.4050935014743129E-2</v>
      </c>
      <c r="K53" s="151">
        <f t="shared" si="24"/>
        <v>0.1168418296742342</v>
      </c>
      <c r="L53" s="148">
        <v>5959</v>
      </c>
      <c r="M53" s="148">
        <v>6196</v>
      </c>
      <c r="N53" s="148">
        <v>40</v>
      </c>
      <c r="O53" s="148">
        <v>6062</v>
      </c>
      <c r="P53" s="148">
        <v>5949</v>
      </c>
      <c r="Q53" s="149">
        <f t="shared" si="31"/>
        <v>-1.8640712636093681E-2</v>
      </c>
      <c r="R53" s="150">
        <f t="shared" si="32"/>
        <v>-1.6781339150864216E-3</v>
      </c>
      <c r="S53" s="149">
        <f t="shared" si="20"/>
        <v>2.2016861459204597E-2</v>
      </c>
      <c r="T53" s="151">
        <f t="shared" si="25"/>
        <v>0.11125032726184687</v>
      </c>
      <c r="U53" s="148">
        <v>1721</v>
      </c>
      <c r="V53" s="148">
        <v>1181</v>
      </c>
      <c r="W53" s="148">
        <v>2292</v>
      </c>
      <c r="X53" s="148">
        <v>3</v>
      </c>
      <c r="Y53" s="148">
        <v>15</v>
      </c>
      <c r="Z53" s="148">
        <v>2404</v>
      </c>
      <c r="AA53" s="149">
        <f t="shared" si="33"/>
        <v>159.26666666666668</v>
      </c>
      <c r="AB53" s="150">
        <f t="shared" si="22"/>
        <v>1.0355630821337849</v>
      </c>
      <c r="AC53" s="148">
        <f t="shared" si="26"/>
        <v>2389</v>
      </c>
      <c r="AD53" s="148">
        <f t="shared" si="27"/>
        <v>1223</v>
      </c>
      <c r="AE53" s="149">
        <f t="shared" si="23"/>
        <v>0.13452714045886963</v>
      </c>
      <c r="AF53" s="151">
        <f t="shared" si="28"/>
        <v>4.4956427422672703E-2</v>
      </c>
      <c r="AG53" s="151">
        <f t="shared" si="28"/>
        <v>2.9783944845470076E-3</v>
      </c>
      <c r="AH53" s="50"/>
      <c r="AI53" s="50"/>
      <c r="AJ53" s="50"/>
    </row>
    <row r="54" spans="2:36" x14ac:dyDescent="0.25">
      <c r="B54" s="147" t="s">
        <v>219</v>
      </c>
      <c r="C54" s="148">
        <v>10</v>
      </c>
      <c r="D54" s="148">
        <v>9</v>
      </c>
      <c r="E54" s="148">
        <v>2</v>
      </c>
      <c r="F54" s="148">
        <v>46</v>
      </c>
      <c r="G54" s="148">
        <v>60</v>
      </c>
      <c r="H54" s="149">
        <f t="shared" si="29"/>
        <v>0.30434782608695654</v>
      </c>
      <c r="I54" s="150">
        <f t="shared" si="30"/>
        <v>5</v>
      </c>
      <c r="J54" s="149">
        <f t="shared" si="19"/>
        <v>2.309628842644987E-4</v>
      </c>
      <c r="K54" s="151">
        <f t="shared" si="24"/>
        <v>5.938830050480055E-3</v>
      </c>
      <c r="L54" s="148">
        <v>15</v>
      </c>
      <c r="M54" s="148">
        <v>15</v>
      </c>
      <c r="N54" s="148">
        <v>0</v>
      </c>
      <c r="O54" s="148">
        <v>42</v>
      </c>
      <c r="P54" s="148">
        <v>31</v>
      </c>
      <c r="Q54" s="149">
        <f t="shared" si="31"/>
        <v>-0.26190476190476186</v>
      </c>
      <c r="R54" s="150">
        <f t="shared" si="32"/>
        <v>1.0666666666666669</v>
      </c>
      <c r="S54" s="149">
        <f t="shared" si="20"/>
        <v>1.1472898054048453E-4</v>
      </c>
      <c r="T54" s="151">
        <f t="shared" si="25"/>
        <v>3.0683955260813619E-3</v>
      </c>
      <c r="U54" s="148">
        <v>2</v>
      </c>
      <c r="V54" s="148">
        <v>0</v>
      </c>
      <c r="W54" s="148">
        <v>2</v>
      </c>
      <c r="X54" s="148">
        <v>0</v>
      </c>
      <c r="Y54" s="148">
        <v>6</v>
      </c>
      <c r="Z54" s="148">
        <v>0</v>
      </c>
      <c r="AA54" s="149">
        <f t="shared" si="33"/>
        <v>-1</v>
      </c>
      <c r="AB54" s="150" t="str">
        <f t="shared" si="22"/>
        <v>-</v>
      </c>
      <c r="AC54" s="148">
        <f t="shared" si="26"/>
        <v>-6</v>
      </c>
      <c r="AD54" s="148">
        <f t="shared" si="27"/>
        <v>0</v>
      </c>
      <c r="AE54" s="149">
        <f t="shared" si="23"/>
        <v>0</v>
      </c>
      <c r="AF54" s="151">
        <f t="shared" si="28"/>
        <v>0</v>
      </c>
      <c r="AG54" s="151">
        <f t="shared" si="28"/>
        <v>-9.8980500841334257E-5</v>
      </c>
      <c r="AH54" s="50"/>
      <c r="AI54" s="50"/>
      <c r="AJ54" s="50"/>
    </row>
    <row r="55" spans="2:36" x14ac:dyDescent="0.25">
      <c r="B55" s="147" t="s">
        <v>200</v>
      </c>
      <c r="C55" s="148">
        <v>2848</v>
      </c>
      <c r="D55" s="148">
        <v>2804</v>
      </c>
      <c r="E55" s="148">
        <v>257</v>
      </c>
      <c r="F55" s="148">
        <v>2470</v>
      </c>
      <c r="G55" s="148">
        <v>2865</v>
      </c>
      <c r="H55" s="149">
        <f t="shared" si="29"/>
        <v>0.15991902834008087</v>
      </c>
      <c r="I55" s="150">
        <f t="shared" si="30"/>
        <v>5.9691011235956104E-3</v>
      </c>
      <c r="J55" s="149">
        <f t="shared" si="19"/>
        <v>1.1028477723629812E-2</v>
      </c>
      <c r="K55" s="151">
        <f t="shared" si="24"/>
        <v>0.14827657592381741</v>
      </c>
      <c r="L55" s="148">
        <v>2403</v>
      </c>
      <c r="M55" s="148">
        <v>2551</v>
      </c>
      <c r="N55" s="148">
        <v>203</v>
      </c>
      <c r="O55" s="148">
        <v>1627</v>
      </c>
      <c r="P55" s="148">
        <v>2435</v>
      </c>
      <c r="Q55" s="149">
        <f t="shared" si="31"/>
        <v>0.49661954517516893</v>
      </c>
      <c r="R55" s="150">
        <f t="shared" si="32"/>
        <v>1.3316687473990951E-2</v>
      </c>
      <c r="S55" s="149">
        <f t="shared" si="20"/>
        <v>9.0117763747122517E-3</v>
      </c>
      <c r="T55" s="151">
        <f t="shared" si="25"/>
        <v>0.12602215091605423</v>
      </c>
      <c r="U55" s="148">
        <v>324</v>
      </c>
      <c r="V55" s="148">
        <v>525</v>
      </c>
      <c r="W55" s="148">
        <v>399</v>
      </c>
      <c r="X55" s="148">
        <v>59</v>
      </c>
      <c r="Y55" s="148">
        <v>56</v>
      </c>
      <c r="Z55" s="148">
        <v>208</v>
      </c>
      <c r="AA55" s="149">
        <f t="shared" si="33"/>
        <v>2.7142857142857144</v>
      </c>
      <c r="AB55" s="150">
        <f t="shared" si="22"/>
        <v>-0.6038095238095238</v>
      </c>
      <c r="AC55" s="148">
        <f t="shared" si="26"/>
        <v>152</v>
      </c>
      <c r="AD55" s="148">
        <f t="shared" si="27"/>
        <v>-317</v>
      </c>
      <c r="AE55" s="149">
        <f t="shared" si="23"/>
        <v>1.1639619473978735E-2</v>
      </c>
      <c r="AF55" s="151">
        <f t="shared" si="28"/>
        <v>1.0764931166545906E-2</v>
      </c>
      <c r="AG55" s="151">
        <f t="shared" si="28"/>
        <v>1.4047643692607982E-4</v>
      </c>
      <c r="AH55" s="50"/>
      <c r="AI55" s="50"/>
      <c r="AJ55" s="50"/>
    </row>
    <row r="56" spans="2:36" x14ac:dyDescent="0.25">
      <c r="B56" s="147" t="s">
        <v>213</v>
      </c>
      <c r="C56" s="148">
        <v>9279</v>
      </c>
      <c r="D56" s="148">
        <v>9034</v>
      </c>
      <c r="E56" s="148">
        <v>1398</v>
      </c>
      <c r="F56" s="148">
        <v>4959</v>
      </c>
      <c r="G56" s="148">
        <v>5714</v>
      </c>
      <c r="H56" s="149">
        <f t="shared" si="29"/>
        <v>0.15224843718491621</v>
      </c>
      <c r="I56" s="150">
        <f t="shared" si="30"/>
        <v>-0.38420088371591765</v>
      </c>
      <c r="J56" s="149">
        <f t="shared" si="19"/>
        <v>2.1995365344789092E-2</v>
      </c>
      <c r="K56" s="151">
        <f t="shared" si="24"/>
        <v>8.7972656731124518E-2</v>
      </c>
      <c r="L56" s="148">
        <v>1997</v>
      </c>
      <c r="M56" s="148">
        <v>1800</v>
      </c>
      <c r="N56" s="148">
        <v>19</v>
      </c>
      <c r="O56" s="148">
        <v>1471</v>
      </c>
      <c r="P56" s="148">
        <v>1858</v>
      </c>
      <c r="Q56" s="149">
        <f t="shared" si="31"/>
        <v>0.26308633582596874</v>
      </c>
      <c r="R56" s="150">
        <f t="shared" si="32"/>
        <v>-6.9604406609914848E-2</v>
      </c>
      <c r="S56" s="149">
        <f t="shared" si="20"/>
        <v>6.8763369627167824E-3</v>
      </c>
      <c r="T56" s="151">
        <f t="shared" si="25"/>
        <v>2.8605739623106294E-2</v>
      </c>
      <c r="U56" s="148">
        <v>2096</v>
      </c>
      <c r="V56" s="148">
        <v>1376</v>
      </c>
      <c r="W56" s="148">
        <v>1094</v>
      </c>
      <c r="X56" s="148">
        <v>6</v>
      </c>
      <c r="Y56" s="148">
        <v>22</v>
      </c>
      <c r="Z56" s="148">
        <v>125</v>
      </c>
      <c r="AA56" s="149">
        <f t="shared" si="33"/>
        <v>4.6818181818181817</v>
      </c>
      <c r="AB56" s="150">
        <f t="shared" si="22"/>
        <v>-0.90915697674418605</v>
      </c>
      <c r="AC56" s="148">
        <f t="shared" si="26"/>
        <v>103</v>
      </c>
      <c r="AD56" s="148">
        <f t="shared" si="27"/>
        <v>-1251</v>
      </c>
      <c r="AE56" s="149">
        <f t="shared" si="23"/>
        <v>6.9949636261891438E-3</v>
      </c>
      <c r="AF56" s="151">
        <f t="shared" si="28"/>
        <v>1.9244980908978938E-3</v>
      </c>
      <c r="AG56" s="151">
        <f t="shared" si="28"/>
        <v>7.2081201222721106E-5</v>
      </c>
      <c r="AH56" s="50"/>
      <c r="AI56" s="50"/>
      <c r="AJ56" s="50"/>
    </row>
    <row r="57" spans="2:36" x14ac:dyDescent="0.25">
      <c r="B57" s="147" t="s">
        <v>369</v>
      </c>
      <c r="C57" s="148">
        <v>407</v>
      </c>
      <c r="D57" s="148">
        <v>284</v>
      </c>
      <c r="E57" s="148">
        <v>56</v>
      </c>
      <c r="F57" s="148">
        <v>296</v>
      </c>
      <c r="G57" s="148">
        <v>349</v>
      </c>
      <c r="H57" s="149">
        <f t="shared" si="29"/>
        <v>0.17905405405405395</v>
      </c>
      <c r="I57" s="150">
        <f t="shared" si="30"/>
        <v>-0.14250614250614246</v>
      </c>
      <c r="J57" s="149">
        <f t="shared" si="19"/>
        <v>1.3434341101385007E-3</v>
      </c>
      <c r="K57" s="151">
        <f t="shared" si="24"/>
        <v>4.615181169002909E-2</v>
      </c>
      <c r="L57" s="148">
        <v>476</v>
      </c>
      <c r="M57" s="148">
        <v>504</v>
      </c>
      <c r="N57" s="148">
        <v>43</v>
      </c>
      <c r="O57" s="148">
        <v>454</v>
      </c>
      <c r="P57" s="148">
        <v>649</v>
      </c>
      <c r="Q57" s="149">
        <f t="shared" si="31"/>
        <v>0.42951541850220254</v>
      </c>
      <c r="R57" s="150">
        <f t="shared" si="32"/>
        <v>0.36344537815126055</v>
      </c>
      <c r="S57" s="149">
        <f t="shared" si="20"/>
        <v>2.4019067216378858E-3</v>
      </c>
      <c r="T57" s="151">
        <f t="shared" si="25"/>
        <v>8.5823856122718853E-2</v>
      </c>
      <c r="U57" s="148">
        <v>60</v>
      </c>
      <c r="V57" s="148">
        <v>88</v>
      </c>
      <c r="W57" s="148">
        <v>122</v>
      </c>
      <c r="X57" s="148">
        <v>3</v>
      </c>
      <c r="Y57" s="148">
        <v>12</v>
      </c>
      <c r="Z57" s="148">
        <v>61</v>
      </c>
      <c r="AA57" s="149">
        <f t="shared" si="33"/>
        <v>4.083333333333333</v>
      </c>
      <c r="AB57" s="150">
        <f t="shared" si="22"/>
        <v>-0.30681818181818177</v>
      </c>
      <c r="AC57" s="148">
        <f t="shared" si="26"/>
        <v>49</v>
      </c>
      <c r="AD57" s="148">
        <f t="shared" si="27"/>
        <v>-27</v>
      </c>
      <c r="AE57" s="149">
        <f t="shared" si="23"/>
        <v>3.4135422495803021E-3</v>
      </c>
      <c r="AF57" s="151">
        <f t="shared" ref="AF57:AG69" si="34">Z57/$G24</f>
        <v>8.0666490346469194E-3</v>
      </c>
      <c r="AG57" s="151">
        <f t="shared" si="34"/>
        <v>5.3998060477827728E-4</v>
      </c>
      <c r="AH57" s="50"/>
      <c r="AI57" s="50"/>
      <c r="AJ57" s="50"/>
    </row>
    <row r="58" spans="2:36" x14ac:dyDescent="0.25">
      <c r="B58" s="147" t="s">
        <v>209</v>
      </c>
      <c r="C58" s="148">
        <v>2074</v>
      </c>
      <c r="D58" s="148">
        <v>2686</v>
      </c>
      <c r="E58" s="148">
        <v>12</v>
      </c>
      <c r="F58" s="148">
        <v>1298</v>
      </c>
      <c r="G58" s="148">
        <v>1323</v>
      </c>
      <c r="H58" s="149">
        <f t="shared" si="29"/>
        <v>1.9260400616332829E-2</v>
      </c>
      <c r="I58" s="150">
        <f t="shared" si="30"/>
        <v>-0.36210221793635489</v>
      </c>
      <c r="J58" s="149">
        <f t="shared" si="19"/>
        <v>5.0927315980321963E-3</v>
      </c>
      <c r="K58" s="151">
        <f t="shared" si="24"/>
        <v>3.6586377589115343E-2</v>
      </c>
      <c r="L58" s="148">
        <v>1242</v>
      </c>
      <c r="M58" s="148">
        <v>1616</v>
      </c>
      <c r="N58" s="148">
        <v>39</v>
      </c>
      <c r="O58" s="148">
        <v>1371</v>
      </c>
      <c r="P58" s="148">
        <v>1329</v>
      </c>
      <c r="Q58" s="149">
        <f t="shared" si="31"/>
        <v>-3.0634573304157531E-2</v>
      </c>
      <c r="R58" s="150">
        <f t="shared" si="32"/>
        <v>7.004830917874405E-2</v>
      </c>
      <c r="S58" s="149">
        <f t="shared" si="20"/>
        <v>4.9185424238162561E-3</v>
      </c>
      <c r="T58" s="151">
        <f t="shared" si="25"/>
        <v>3.6752302204031966E-2</v>
      </c>
      <c r="U58" s="148">
        <v>776</v>
      </c>
      <c r="V58" s="148">
        <v>142</v>
      </c>
      <c r="W58" s="148">
        <v>358</v>
      </c>
      <c r="X58" s="148">
        <v>0</v>
      </c>
      <c r="Y58" s="148">
        <v>11</v>
      </c>
      <c r="Z58" s="148">
        <v>56</v>
      </c>
      <c r="AA58" s="149">
        <f t="shared" si="33"/>
        <v>4.0909090909090908</v>
      </c>
      <c r="AB58" s="150">
        <f t="shared" si="22"/>
        <v>-0.60563380281690149</v>
      </c>
      <c r="AC58" s="148">
        <f t="shared" si="26"/>
        <v>45</v>
      </c>
      <c r="AD58" s="148">
        <f t="shared" si="27"/>
        <v>-86</v>
      </c>
      <c r="AE58" s="149">
        <f t="shared" si="23"/>
        <v>3.1337437045327364E-3</v>
      </c>
      <c r="AF58" s="151">
        <f t="shared" si="34"/>
        <v>1.5486297392218135E-3</v>
      </c>
      <c r="AG58" s="151">
        <f t="shared" si="34"/>
        <v>1.1313041926133378E-4</v>
      </c>
      <c r="AH58" s="50"/>
      <c r="AI58" s="50"/>
      <c r="AJ58" s="50"/>
    </row>
    <row r="59" spans="2:36" x14ac:dyDescent="0.25">
      <c r="B59" s="147" t="s">
        <v>232</v>
      </c>
      <c r="C59" s="148">
        <v>113</v>
      </c>
      <c r="D59" s="148">
        <v>170</v>
      </c>
      <c r="E59" s="148">
        <v>33</v>
      </c>
      <c r="F59" s="148">
        <v>414</v>
      </c>
      <c r="G59" s="148">
        <v>552</v>
      </c>
      <c r="H59" s="149">
        <f t="shared" si="29"/>
        <v>0.33333333333333326</v>
      </c>
      <c r="I59" s="150">
        <f t="shared" si="30"/>
        <v>3.884955752212389</v>
      </c>
      <c r="J59" s="149">
        <f t="shared" si="19"/>
        <v>2.1248585352333879E-3</v>
      </c>
      <c r="K59" s="151">
        <f t="shared" si="24"/>
        <v>9.1269841269841265E-2</v>
      </c>
      <c r="L59" s="148">
        <v>316</v>
      </c>
      <c r="M59" s="148">
        <v>267</v>
      </c>
      <c r="N59" s="148">
        <v>27</v>
      </c>
      <c r="O59" s="148">
        <v>359</v>
      </c>
      <c r="P59" s="148">
        <v>627</v>
      </c>
      <c r="Q59" s="149">
        <f t="shared" si="31"/>
        <v>0.74651810584958223</v>
      </c>
      <c r="R59" s="150">
        <f t="shared" si="32"/>
        <v>0.98417721518987333</v>
      </c>
      <c r="S59" s="149">
        <f t="shared" si="20"/>
        <v>2.3204861548027033E-3</v>
      </c>
      <c r="T59" s="151">
        <f t="shared" si="25"/>
        <v>0.10367063492063493</v>
      </c>
      <c r="U59" s="148">
        <v>10</v>
      </c>
      <c r="V59" s="148">
        <v>15</v>
      </c>
      <c r="W59" s="148">
        <v>38</v>
      </c>
      <c r="X59" s="148">
        <v>7</v>
      </c>
      <c r="Y59" s="148">
        <v>8</v>
      </c>
      <c r="Z59" s="148">
        <v>33</v>
      </c>
      <c r="AA59" s="149">
        <f t="shared" si="33"/>
        <v>3.125</v>
      </c>
      <c r="AB59" s="150">
        <f t="shared" si="22"/>
        <v>1.2000000000000002</v>
      </c>
      <c r="AC59" s="148">
        <f t="shared" si="26"/>
        <v>25</v>
      </c>
      <c r="AD59" s="148">
        <f t="shared" si="27"/>
        <v>18</v>
      </c>
      <c r="AE59" s="149">
        <f t="shared" si="23"/>
        <v>1.846670397313934E-3</v>
      </c>
      <c r="AF59" s="151">
        <f t="shared" si="34"/>
        <v>5.456349206349206E-3</v>
      </c>
      <c r="AG59" s="151">
        <f t="shared" si="34"/>
        <v>5.1669973544973542E-4</v>
      </c>
      <c r="AH59" s="50"/>
      <c r="AI59" s="50"/>
      <c r="AJ59" s="50"/>
    </row>
    <row r="60" spans="2:36" x14ac:dyDescent="0.25">
      <c r="B60" s="147" t="s">
        <v>223</v>
      </c>
      <c r="C60" s="148">
        <v>658</v>
      </c>
      <c r="D60" s="148">
        <v>160</v>
      </c>
      <c r="E60" s="148">
        <v>122</v>
      </c>
      <c r="F60" s="148">
        <v>457</v>
      </c>
      <c r="G60" s="148">
        <v>462</v>
      </c>
      <c r="H60" s="149">
        <f t="shared" si="29"/>
        <v>1.0940919037199182E-2</v>
      </c>
      <c r="I60" s="150">
        <f t="shared" si="30"/>
        <v>-0.2978723404255319</v>
      </c>
      <c r="J60" s="149">
        <f t="shared" si="19"/>
        <v>1.7784142088366399E-3</v>
      </c>
      <c r="K60" s="151">
        <f t="shared" si="24"/>
        <v>6.8505338078291816E-2</v>
      </c>
      <c r="L60" s="148">
        <v>309</v>
      </c>
      <c r="M60" s="148">
        <v>208</v>
      </c>
      <c r="N60" s="148">
        <v>34</v>
      </c>
      <c r="O60" s="148">
        <v>377</v>
      </c>
      <c r="P60" s="148">
        <v>546</v>
      </c>
      <c r="Q60" s="149">
        <f t="shared" si="31"/>
        <v>0.44827586206896552</v>
      </c>
      <c r="R60" s="150">
        <f t="shared" si="32"/>
        <v>0.76699029126213603</v>
      </c>
      <c r="S60" s="149">
        <f t="shared" si="20"/>
        <v>2.0207104314549857E-3</v>
      </c>
      <c r="T60" s="151">
        <f t="shared" si="25"/>
        <v>8.0960854092526693E-2</v>
      </c>
      <c r="U60" s="148">
        <v>4</v>
      </c>
      <c r="V60" s="148">
        <v>13</v>
      </c>
      <c r="W60" s="148">
        <v>19</v>
      </c>
      <c r="X60" s="148">
        <v>2</v>
      </c>
      <c r="Y60" s="148">
        <v>31</v>
      </c>
      <c r="Z60" s="148">
        <v>20</v>
      </c>
      <c r="AA60" s="149">
        <f t="shared" si="33"/>
        <v>-0.35483870967741937</v>
      </c>
      <c r="AB60" s="150">
        <f t="shared" si="22"/>
        <v>0.53846153846153855</v>
      </c>
      <c r="AC60" s="148">
        <f t="shared" si="26"/>
        <v>-11</v>
      </c>
      <c r="AD60" s="148">
        <f t="shared" si="27"/>
        <v>7</v>
      </c>
      <c r="AE60" s="149">
        <f t="shared" si="23"/>
        <v>1.1191941801902631E-3</v>
      </c>
      <c r="AF60" s="151">
        <f t="shared" si="34"/>
        <v>2.9655990510083037E-3</v>
      </c>
      <c r="AG60" s="151">
        <f t="shared" si="34"/>
        <v>-5.2615467034018294E-5</v>
      </c>
      <c r="AH60" s="50"/>
      <c r="AI60" s="50"/>
      <c r="AJ60" s="50"/>
    </row>
    <row r="61" spans="2:36" x14ac:dyDescent="0.25">
      <c r="B61" s="147" t="s">
        <v>211</v>
      </c>
      <c r="C61" s="148">
        <v>833</v>
      </c>
      <c r="D61" s="148">
        <v>1304</v>
      </c>
      <c r="E61" s="148">
        <v>5</v>
      </c>
      <c r="F61" s="148">
        <v>141</v>
      </c>
      <c r="G61" s="148">
        <v>754</v>
      </c>
      <c r="H61" s="149">
        <f t="shared" si="29"/>
        <v>4.3475177304964543</v>
      </c>
      <c r="I61" s="150">
        <f t="shared" si="30"/>
        <v>-9.4837935174069576E-2</v>
      </c>
      <c r="J61" s="149">
        <f t="shared" si="19"/>
        <v>2.902433578923867E-3</v>
      </c>
      <c r="K61" s="151">
        <f t="shared" si="24"/>
        <v>1.599728428065262E-2</v>
      </c>
      <c r="L61" s="148">
        <v>1509</v>
      </c>
      <c r="M61" s="148">
        <v>1709</v>
      </c>
      <c r="N61" s="148">
        <v>7</v>
      </c>
      <c r="O61" s="148">
        <v>1031</v>
      </c>
      <c r="P61" s="148">
        <v>1782</v>
      </c>
      <c r="Q61" s="149">
        <f t="shared" si="31"/>
        <v>0.72841901066925319</v>
      </c>
      <c r="R61" s="150">
        <f t="shared" si="32"/>
        <v>0.18091451292246519</v>
      </c>
      <c r="S61" s="149">
        <f t="shared" si="20"/>
        <v>6.5950659136497876E-3</v>
      </c>
      <c r="T61" s="151">
        <f t="shared" si="25"/>
        <v>3.7807905289287763E-2</v>
      </c>
      <c r="U61" s="148">
        <v>834</v>
      </c>
      <c r="V61" s="148">
        <v>181</v>
      </c>
      <c r="W61" s="148">
        <v>249</v>
      </c>
      <c r="X61" s="148">
        <v>0</v>
      </c>
      <c r="Y61" s="148">
        <v>3</v>
      </c>
      <c r="Z61" s="148">
        <v>26</v>
      </c>
      <c r="AA61" s="149">
        <f t="shared" si="33"/>
        <v>7.6666666666666661</v>
      </c>
      <c r="AB61" s="150">
        <f t="shared" si="22"/>
        <v>-0.85635359116022103</v>
      </c>
      <c r="AC61" s="148">
        <f t="shared" si="26"/>
        <v>23</v>
      </c>
      <c r="AD61" s="148">
        <f t="shared" si="27"/>
        <v>-155</v>
      </c>
      <c r="AE61" s="149">
        <f t="shared" si="23"/>
        <v>1.4549524342473419E-3</v>
      </c>
      <c r="AF61" s="151">
        <f t="shared" si="34"/>
        <v>5.5163049243629725E-4</v>
      </c>
      <c r="AG61" s="151">
        <f t="shared" si="34"/>
        <v>1.6266027341070303E-4</v>
      </c>
      <c r="AH61" s="50"/>
      <c r="AI61" s="50"/>
      <c r="AJ61" s="50"/>
    </row>
    <row r="62" spans="2:36" x14ac:dyDescent="0.25">
      <c r="B62" s="147" t="s">
        <v>203</v>
      </c>
      <c r="C62" s="148">
        <v>2071</v>
      </c>
      <c r="D62" s="148">
        <v>1854</v>
      </c>
      <c r="E62" s="148">
        <v>323</v>
      </c>
      <c r="F62" s="148">
        <v>1501</v>
      </c>
      <c r="G62" s="148">
        <v>1913</v>
      </c>
      <c r="H62" s="149">
        <f t="shared" si="29"/>
        <v>0.27448367754830105</v>
      </c>
      <c r="I62" s="150">
        <f t="shared" si="30"/>
        <v>-7.6291646547561598E-2</v>
      </c>
      <c r="J62" s="149">
        <f t="shared" si="19"/>
        <v>7.3638666266330997E-3</v>
      </c>
      <c r="K62" s="151">
        <f t="shared" si="24"/>
        <v>0.14144177449168208</v>
      </c>
      <c r="L62" s="148">
        <v>1093</v>
      </c>
      <c r="M62" s="148">
        <v>805</v>
      </c>
      <c r="N62" s="148">
        <v>68</v>
      </c>
      <c r="O62" s="148">
        <v>843</v>
      </c>
      <c r="P62" s="148">
        <v>1336</v>
      </c>
      <c r="Q62" s="149">
        <f t="shared" si="31"/>
        <v>0.58481613285883749</v>
      </c>
      <c r="R62" s="150">
        <f t="shared" si="32"/>
        <v>0.22232387923147301</v>
      </c>
      <c r="S62" s="149">
        <f t="shared" si="20"/>
        <v>4.9444489678092682E-3</v>
      </c>
      <c r="T62" s="151">
        <f t="shared" si="25"/>
        <v>9.8780036968576707E-2</v>
      </c>
      <c r="U62" s="148">
        <v>139</v>
      </c>
      <c r="V62" s="148">
        <v>208</v>
      </c>
      <c r="W62" s="148">
        <v>179</v>
      </c>
      <c r="X62" s="148">
        <v>15</v>
      </c>
      <c r="Y62" s="148">
        <v>47</v>
      </c>
      <c r="Z62" s="148">
        <v>116</v>
      </c>
      <c r="AA62" s="149">
        <f t="shared" si="33"/>
        <v>1.4680851063829787</v>
      </c>
      <c r="AB62" s="150">
        <f t="shared" si="22"/>
        <v>-0.44230769230769229</v>
      </c>
      <c r="AC62" s="148">
        <f t="shared" si="26"/>
        <v>69</v>
      </c>
      <c r="AD62" s="148">
        <f t="shared" si="27"/>
        <v>-92</v>
      </c>
      <c r="AE62" s="149">
        <f t="shared" si="23"/>
        <v>6.4913262451035255E-3</v>
      </c>
      <c r="AF62" s="151">
        <f t="shared" si="34"/>
        <v>8.5767097966728285E-3</v>
      </c>
      <c r="AG62" s="151">
        <f t="shared" si="34"/>
        <v>1.0854603374365831E-4</v>
      </c>
      <c r="AH62" s="50"/>
      <c r="AI62" s="50"/>
      <c r="AJ62" s="50"/>
    </row>
    <row r="63" spans="2:36" x14ac:dyDescent="0.25">
      <c r="B63" s="147" t="s">
        <v>229</v>
      </c>
      <c r="C63" s="148">
        <v>1013</v>
      </c>
      <c r="D63" s="148">
        <v>829</v>
      </c>
      <c r="E63" s="148">
        <v>424</v>
      </c>
      <c r="F63" s="148">
        <v>1572</v>
      </c>
      <c r="G63" s="148">
        <v>1511</v>
      </c>
      <c r="H63" s="149">
        <f t="shared" si="29"/>
        <v>-3.8804071246819394E-2</v>
      </c>
      <c r="I63" s="150">
        <f t="shared" si="30"/>
        <v>0.49160908193484709</v>
      </c>
      <c r="J63" s="149">
        <f t="shared" si="19"/>
        <v>5.8164153020609588E-3</v>
      </c>
      <c r="K63" s="151">
        <f t="shared" si="24"/>
        <v>0.21598056032018295</v>
      </c>
      <c r="L63" s="148">
        <v>424</v>
      </c>
      <c r="M63" s="148">
        <v>362</v>
      </c>
      <c r="N63" s="148">
        <v>54</v>
      </c>
      <c r="O63" s="148">
        <v>460</v>
      </c>
      <c r="P63" s="148">
        <v>555</v>
      </c>
      <c r="Q63" s="149">
        <f t="shared" si="31"/>
        <v>0.20652173913043481</v>
      </c>
      <c r="R63" s="150">
        <f t="shared" si="32"/>
        <v>0.3089622641509433</v>
      </c>
      <c r="S63" s="149">
        <f t="shared" si="20"/>
        <v>2.0540188451602876E-3</v>
      </c>
      <c r="T63" s="151">
        <f t="shared" si="25"/>
        <v>7.9331046312178383E-2</v>
      </c>
      <c r="U63" s="148">
        <v>30</v>
      </c>
      <c r="V63" s="148">
        <v>34</v>
      </c>
      <c r="W63" s="148">
        <v>30</v>
      </c>
      <c r="X63" s="148">
        <v>6</v>
      </c>
      <c r="Y63" s="148">
        <v>9</v>
      </c>
      <c r="Z63" s="148">
        <v>54</v>
      </c>
      <c r="AA63" s="149">
        <f t="shared" si="33"/>
        <v>5</v>
      </c>
      <c r="AB63" s="150">
        <f t="shared" si="22"/>
        <v>0.58823529411764697</v>
      </c>
      <c r="AC63" s="148">
        <f t="shared" si="26"/>
        <v>45</v>
      </c>
      <c r="AD63" s="148">
        <f t="shared" si="27"/>
        <v>20</v>
      </c>
      <c r="AE63" s="149">
        <f t="shared" si="23"/>
        <v>3.0218242865137101E-3</v>
      </c>
      <c r="AF63" s="151">
        <f t="shared" si="34"/>
        <v>7.7186963979416811E-3</v>
      </c>
      <c r="AG63" s="151">
        <f t="shared" si="34"/>
        <v>7.14694110920526E-4</v>
      </c>
      <c r="AH63" s="50"/>
      <c r="AI63" s="50"/>
      <c r="AJ63" s="50"/>
    </row>
    <row r="64" spans="2:36" x14ac:dyDescent="0.25">
      <c r="B64" s="147" t="s">
        <v>215</v>
      </c>
      <c r="C64" s="148">
        <v>176</v>
      </c>
      <c r="D64" s="148">
        <v>165</v>
      </c>
      <c r="E64" s="148">
        <v>40</v>
      </c>
      <c r="F64" s="148">
        <v>332</v>
      </c>
      <c r="G64" s="148">
        <v>586</v>
      </c>
      <c r="H64" s="149">
        <f t="shared" si="29"/>
        <v>0.76506024096385539</v>
      </c>
      <c r="I64" s="150">
        <f t="shared" si="30"/>
        <v>2.3295454545454546</v>
      </c>
      <c r="J64" s="149">
        <f t="shared" si="19"/>
        <v>2.2557375029832708E-3</v>
      </c>
      <c r="K64" s="151">
        <f t="shared" si="24"/>
        <v>0.15412940557601262</v>
      </c>
      <c r="L64" s="148">
        <v>254</v>
      </c>
      <c r="M64" s="148">
        <v>345</v>
      </c>
      <c r="N64" s="148">
        <v>52</v>
      </c>
      <c r="O64" s="148">
        <v>518</v>
      </c>
      <c r="P64" s="148">
        <v>438</v>
      </c>
      <c r="Q64" s="149">
        <f t="shared" si="31"/>
        <v>-0.15444015444015446</v>
      </c>
      <c r="R64" s="150">
        <f t="shared" si="32"/>
        <v>0.72440944881889768</v>
      </c>
      <c r="S64" s="149">
        <f t="shared" si="20"/>
        <v>1.6210094669913621E-3</v>
      </c>
      <c r="T64" s="151">
        <f t="shared" si="25"/>
        <v>0.11520252498684903</v>
      </c>
      <c r="U64" s="148">
        <v>14</v>
      </c>
      <c r="V64" s="148">
        <v>30</v>
      </c>
      <c r="W64" s="148">
        <v>65</v>
      </c>
      <c r="X64" s="148">
        <v>14</v>
      </c>
      <c r="Y64" s="148">
        <v>30</v>
      </c>
      <c r="Z64" s="148">
        <v>42</v>
      </c>
      <c r="AA64" s="149">
        <f t="shared" si="33"/>
        <v>0.39999999999999991</v>
      </c>
      <c r="AB64" s="150">
        <f t="shared" si="22"/>
        <v>0.39999999999999991</v>
      </c>
      <c r="AC64" s="148">
        <f t="shared" si="26"/>
        <v>12</v>
      </c>
      <c r="AD64" s="148">
        <f t="shared" si="27"/>
        <v>12</v>
      </c>
      <c r="AE64" s="149">
        <f t="shared" si="23"/>
        <v>2.3503077783995521E-3</v>
      </c>
      <c r="AF64" s="151">
        <f t="shared" si="34"/>
        <v>1.1046817464492372E-2</v>
      </c>
      <c r="AG64" s="151">
        <f t="shared" si="34"/>
        <v>1.0520778537611782E-4</v>
      </c>
      <c r="AH64" s="50"/>
      <c r="AI64" s="50"/>
      <c r="AJ64" s="50"/>
    </row>
    <row r="65" spans="2:36" x14ac:dyDescent="0.25">
      <c r="B65" s="147" t="s">
        <v>225</v>
      </c>
      <c r="C65" s="148">
        <v>278</v>
      </c>
      <c r="D65" s="148">
        <v>213</v>
      </c>
      <c r="E65" s="148">
        <v>37</v>
      </c>
      <c r="F65" s="148">
        <v>612</v>
      </c>
      <c r="G65" s="148">
        <v>1884</v>
      </c>
      <c r="H65" s="149">
        <f t="shared" si="29"/>
        <v>2.0784313725490198</v>
      </c>
      <c r="I65" s="150">
        <f t="shared" si="30"/>
        <v>5.7769784172661867</v>
      </c>
      <c r="J65" s="149">
        <f t="shared" si="19"/>
        <v>7.252234565905259E-3</v>
      </c>
      <c r="K65" s="151">
        <f t="shared" si="24"/>
        <v>0.33523131672597867</v>
      </c>
      <c r="L65" s="148">
        <v>229</v>
      </c>
      <c r="M65" s="148">
        <v>197</v>
      </c>
      <c r="N65" s="148">
        <v>9</v>
      </c>
      <c r="O65" s="148">
        <v>149</v>
      </c>
      <c r="P65" s="148">
        <v>627</v>
      </c>
      <c r="Q65" s="149">
        <f t="shared" si="31"/>
        <v>3.2080536912751674</v>
      </c>
      <c r="R65" s="150">
        <f t="shared" si="32"/>
        <v>1.7379912663755457</v>
      </c>
      <c r="S65" s="149">
        <f t="shared" si="20"/>
        <v>2.3204861548027033E-3</v>
      </c>
      <c r="T65" s="151">
        <f t="shared" si="25"/>
        <v>0.11156583629893238</v>
      </c>
      <c r="U65" s="148">
        <v>12</v>
      </c>
      <c r="V65" s="148">
        <v>21</v>
      </c>
      <c r="W65" s="148">
        <v>16</v>
      </c>
      <c r="X65" s="148">
        <v>9</v>
      </c>
      <c r="Y65" s="148">
        <v>3</v>
      </c>
      <c r="Z65" s="148">
        <v>24</v>
      </c>
      <c r="AA65" s="149">
        <f t="shared" si="33"/>
        <v>7</v>
      </c>
      <c r="AB65" s="150">
        <f t="shared" si="22"/>
        <v>0.14285714285714279</v>
      </c>
      <c r="AC65" s="148">
        <f t="shared" si="26"/>
        <v>21</v>
      </c>
      <c r="AD65" s="148">
        <f t="shared" si="27"/>
        <v>3</v>
      </c>
      <c r="AE65" s="149">
        <f t="shared" si="23"/>
        <v>1.3430330162283156E-3</v>
      </c>
      <c r="AF65" s="151">
        <f t="shared" si="34"/>
        <v>4.2704626334519576E-3</v>
      </c>
      <c r="AG65" s="151">
        <f t="shared" si="34"/>
        <v>1.2455516014234875E-3</v>
      </c>
      <c r="AH65" s="50"/>
      <c r="AI65" s="50"/>
      <c r="AJ65" s="50"/>
    </row>
    <row r="66" spans="2:36" x14ac:dyDescent="0.25">
      <c r="B66" s="147" t="s">
        <v>221</v>
      </c>
      <c r="C66" s="148">
        <v>253</v>
      </c>
      <c r="D66" s="148">
        <v>269</v>
      </c>
      <c r="E66" s="148">
        <v>259</v>
      </c>
      <c r="F66" s="148">
        <v>346</v>
      </c>
      <c r="G66" s="148">
        <v>409</v>
      </c>
      <c r="H66" s="149">
        <f t="shared" si="29"/>
        <v>0.18208092485549132</v>
      </c>
      <c r="I66" s="150">
        <f t="shared" si="30"/>
        <v>0.61660079051383399</v>
      </c>
      <c r="J66" s="149">
        <f t="shared" si="19"/>
        <v>1.5743969944029994E-3</v>
      </c>
      <c r="K66" s="151">
        <f t="shared" si="24"/>
        <v>0.12943037974683544</v>
      </c>
      <c r="L66" s="148">
        <v>298</v>
      </c>
      <c r="M66" s="148">
        <v>393</v>
      </c>
      <c r="N66" s="148">
        <v>221</v>
      </c>
      <c r="O66" s="148">
        <v>505</v>
      </c>
      <c r="P66" s="148">
        <v>586</v>
      </c>
      <c r="Q66" s="149">
        <f t="shared" si="31"/>
        <v>0.16039603960396032</v>
      </c>
      <c r="R66" s="150">
        <f t="shared" si="32"/>
        <v>0.96644295302013417</v>
      </c>
      <c r="S66" s="149">
        <f t="shared" si="20"/>
        <v>2.168747825700772E-3</v>
      </c>
      <c r="T66" s="151">
        <f t="shared" si="25"/>
        <v>0.18544303797468353</v>
      </c>
      <c r="U66" s="148">
        <v>8</v>
      </c>
      <c r="V66" s="148">
        <v>8</v>
      </c>
      <c r="W66" s="148">
        <v>4</v>
      </c>
      <c r="X66" s="148">
        <v>0</v>
      </c>
      <c r="Y66" s="148">
        <v>6</v>
      </c>
      <c r="Z66" s="148">
        <v>6</v>
      </c>
      <c r="AA66" s="149">
        <f t="shared" si="33"/>
        <v>0</v>
      </c>
      <c r="AB66" s="150">
        <f t="shared" si="22"/>
        <v>-0.25</v>
      </c>
      <c r="AC66" s="148">
        <f t="shared" si="26"/>
        <v>0</v>
      </c>
      <c r="AD66" s="148">
        <f t="shared" si="27"/>
        <v>-2</v>
      </c>
      <c r="AE66" s="149">
        <f t="shared" si="23"/>
        <v>3.3575825405707889E-4</v>
      </c>
      <c r="AF66" s="151">
        <f t="shared" si="34"/>
        <v>1.8987341772151898E-3</v>
      </c>
      <c r="AG66" s="151">
        <f t="shared" si="34"/>
        <v>0</v>
      </c>
      <c r="AH66" s="50"/>
      <c r="AI66" s="50"/>
      <c r="AJ66" s="50"/>
    </row>
    <row r="67" spans="2:36" x14ac:dyDescent="0.25">
      <c r="B67" s="147" t="s">
        <v>227</v>
      </c>
      <c r="C67" s="148">
        <v>177</v>
      </c>
      <c r="D67" s="148">
        <v>262</v>
      </c>
      <c r="E67" s="148">
        <v>49</v>
      </c>
      <c r="F67" s="148">
        <v>92</v>
      </c>
      <c r="G67" s="148">
        <v>175</v>
      </c>
      <c r="H67" s="149">
        <f t="shared" si="29"/>
        <v>0.90217391304347827</v>
      </c>
      <c r="I67" s="150">
        <f t="shared" si="30"/>
        <v>-1.1299435028248594E-2</v>
      </c>
      <c r="J67" s="149">
        <f t="shared" si="19"/>
        <v>6.7364174577145457E-4</v>
      </c>
      <c r="K67" s="151">
        <f t="shared" si="24"/>
        <v>7.2674418604651167E-2</v>
      </c>
      <c r="L67" s="148">
        <v>209</v>
      </c>
      <c r="M67" s="148">
        <v>270</v>
      </c>
      <c r="N67" s="148">
        <v>27</v>
      </c>
      <c r="O67" s="148">
        <v>206</v>
      </c>
      <c r="P67" s="148">
        <v>158</v>
      </c>
      <c r="Q67" s="149">
        <f t="shared" si="31"/>
        <v>-0.23300970873786409</v>
      </c>
      <c r="R67" s="150">
        <f t="shared" si="32"/>
        <v>-0.24401913875598091</v>
      </c>
      <c r="S67" s="149">
        <f t="shared" si="20"/>
        <v>5.8474770727085662E-4</v>
      </c>
      <c r="T67" s="151">
        <f t="shared" si="25"/>
        <v>6.5614617940199335E-2</v>
      </c>
      <c r="U67" s="148">
        <v>15</v>
      </c>
      <c r="V67" s="148">
        <v>36</v>
      </c>
      <c r="W67" s="148">
        <v>45</v>
      </c>
      <c r="X67" s="148">
        <v>10</v>
      </c>
      <c r="Y67" s="148">
        <v>2</v>
      </c>
      <c r="Z67" s="148">
        <v>24</v>
      </c>
      <c r="AA67" s="149">
        <f t="shared" si="33"/>
        <v>11</v>
      </c>
      <c r="AB67" s="150">
        <f t="shared" si="22"/>
        <v>-0.33333333333333337</v>
      </c>
      <c r="AC67" s="148">
        <f t="shared" si="26"/>
        <v>22</v>
      </c>
      <c r="AD67" s="148">
        <f t="shared" si="27"/>
        <v>-12</v>
      </c>
      <c r="AE67" s="149">
        <f t="shared" si="23"/>
        <v>1.3430330162283156E-3</v>
      </c>
      <c r="AF67" s="151">
        <f t="shared" si="34"/>
        <v>9.9667774086378731E-3</v>
      </c>
      <c r="AG67" s="151">
        <f t="shared" si="34"/>
        <v>4.5681063122923592E-3</v>
      </c>
      <c r="AH67" s="50"/>
      <c r="AI67" s="50"/>
      <c r="AJ67" s="50"/>
    </row>
    <row r="68" spans="2:36" x14ac:dyDescent="0.25">
      <c r="B68" s="147" t="s">
        <v>205</v>
      </c>
      <c r="C68" s="148">
        <v>71</v>
      </c>
      <c r="D68" s="148">
        <v>60</v>
      </c>
      <c r="E68" s="148">
        <v>6</v>
      </c>
      <c r="F68" s="148">
        <v>84</v>
      </c>
      <c r="G68" s="148">
        <v>137</v>
      </c>
      <c r="H68" s="149">
        <f t="shared" si="29"/>
        <v>0.63095238095238093</v>
      </c>
      <c r="I68" s="150">
        <f t="shared" si="30"/>
        <v>0.92957746478873249</v>
      </c>
      <c r="J68" s="149">
        <f t="shared" si="19"/>
        <v>5.273652524039387E-4</v>
      </c>
      <c r="K68" s="151">
        <f t="shared" si="24"/>
        <v>6.9543147208121825E-2</v>
      </c>
      <c r="L68" s="148">
        <v>158</v>
      </c>
      <c r="M68" s="148">
        <v>268</v>
      </c>
      <c r="N68" s="148">
        <v>10</v>
      </c>
      <c r="O68" s="148">
        <v>112</v>
      </c>
      <c r="P68" s="148">
        <v>257</v>
      </c>
      <c r="Q68" s="149">
        <f t="shared" si="31"/>
        <v>1.2946428571428572</v>
      </c>
      <c r="R68" s="150">
        <f t="shared" si="32"/>
        <v>0.62658227848101267</v>
      </c>
      <c r="S68" s="149">
        <f t="shared" si="20"/>
        <v>9.5114025802917816E-4</v>
      </c>
      <c r="T68" s="151">
        <f t="shared" si="25"/>
        <v>0.13045685279187819</v>
      </c>
      <c r="U68" s="148">
        <v>25</v>
      </c>
      <c r="V68" s="148">
        <v>27</v>
      </c>
      <c r="W68" s="148">
        <v>54</v>
      </c>
      <c r="X68" s="148">
        <v>0</v>
      </c>
      <c r="Y68" s="148">
        <v>8</v>
      </c>
      <c r="Z68" s="148">
        <v>33</v>
      </c>
      <c r="AA68" s="149">
        <f t="shared" si="33"/>
        <v>3.125</v>
      </c>
      <c r="AB68" s="150">
        <f t="shared" si="22"/>
        <v>0.22222222222222232</v>
      </c>
      <c r="AC68" s="148">
        <f t="shared" si="26"/>
        <v>25</v>
      </c>
      <c r="AD68" s="148">
        <f t="shared" si="27"/>
        <v>6</v>
      </c>
      <c r="AE68" s="149">
        <f t="shared" si="23"/>
        <v>1.846670397313934E-3</v>
      </c>
      <c r="AF68" s="151">
        <f t="shared" si="34"/>
        <v>1.6751269035532996E-2</v>
      </c>
      <c r="AG68" s="151">
        <f t="shared" si="34"/>
        <v>1.5862944162436548E-3</v>
      </c>
      <c r="AH68" s="50"/>
      <c r="AI68" s="50"/>
      <c r="AJ68" s="50"/>
    </row>
    <row r="69" spans="2:36" x14ac:dyDescent="0.25">
      <c r="B69" s="154" t="s">
        <v>371</v>
      </c>
      <c r="C69" s="155">
        <f>C44-SUM(C45:C68)</f>
        <v>11382</v>
      </c>
      <c r="D69" s="155">
        <f>D44-SUM(D45:D68)</f>
        <v>12666</v>
      </c>
      <c r="E69" s="155">
        <f>E44-SUM(E45:E68)</f>
        <v>962</v>
      </c>
      <c r="F69" s="155">
        <f>F44-SUM(F45:F68)</f>
        <v>7454</v>
      </c>
      <c r="G69" s="155">
        <f>G44-SUM(G45:G68)</f>
        <v>9808</v>
      </c>
      <c r="H69" s="156">
        <f t="shared" si="29"/>
        <v>0.31580359538502822</v>
      </c>
      <c r="I69" s="157">
        <f t="shared" si="30"/>
        <v>-0.13828852574240025</v>
      </c>
      <c r="J69" s="156">
        <f t="shared" si="19"/>
        <v>3.7754732814436719E-2</v>
      </c>
      <c r="K69" s="158">
        <f t="shared" si="24"/>
        <v>0.12603119940376759</v>
      </c>
      <c r="L69" s="155">
        <f>L44-SUM(L45:L68)</f>
        <v>5917</v>
      </c>
      <c r="M69" s="155">
        <f>M44-SUM(M45:M68)</f>
        <v>5130</v>
      </c>
      <c r="N69" s="155">
        <f>N44-SUM(N45:N68)</f>
        <v>803</v>
      </c>
      <c r="O69" s="155">
        <f>O44-SUM(O45:O68)</f>
        <v>4769</v>
      </c>
      <c r="P69" s="155">
        <f>P44-SUM(P45:P68)</f>
        <v>5887</v>
      </c>
      <c r="Q69" s="156">
        <f t="shared" si="31"/>
        <v>0.23443069825959317</v>
      </c>
      <c r="R69" s="157">
        <f t="shared" si="32"/>
        <v>-5.0701368936961755E-3</v>
      </c>
      <c r="S69" s="156">
        <f t="shared" si="20"/>
        <v>2.1787403498123626E-2</v>
      </c>
      <c r="T69" s="158">
        <f t="shared" si="25"/>
        <v>7.5646989283236099E-2</v>
      </c>
      <c r="U69" s="155">
        <f t="shared" ref="U69:Z69" si="35">U44-SUM(U45:U68)</f>
        <v>1138</v>
      </c>
      <c r="V69" s="155">
        <f t="shared" si="35"/>
        <v>1317</v>
      </c>
      <c r="W69" s="155">
        <f t="shared" si="35"/>
        <v>1580</v>
      </c>
      <c r="X69" s="155">
        <f t="shared" si="35"/>
        <v>232</v>
      </c>
      <c r="Y69" s="155">
        <f t="shared" si="35"/>
        <v>701</v>
      </c>
      <c r="Z69" s="155">
        <f t="shared" si="35"/>
        <v>1234</v>
      </c>
      <c r="AA69" s="156">
        <f t="shared" si="33"/>
        <v>0.76034236804564914</v>
      </c>
      <c r="AB69" s="157">
        <f t="shared" si="22"/>
        <v>-6.3022019741837521E-2</v>
      </c>
      <c r="AC69" s="155">
        <f>Z69-Y69</f>
        <v>533</v>
      </c>
      <c r="AD69" s="155">
        <f t="shared" si="27"/>
        <v>-83</v>
      </c>
      <c r="AE69" s="156">
        <f t="shared" si="23"/>
        <v>6.9054280917739227E-2</v>
      </c>
      <c r="AF69" s="158">
        <f t="shared" si="34"/>
        <v>1.5856698619927528E-2</v>
      </c>
      <c r="AG69" s="158">
        <f t="shared" si="34"/>
        <v>9.7702753468896857E-6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AD417-1253-4BC4-BFC2-21BB705F19EF}">
  <sheetPr>
    <pageSetUpPr fitToPage="1"/>
  </sheetPr>
  <dimension ref="A1:AJ71"/>
  <sheetViews>
    <sheetView showGridLines="0" workbookViewId="0">
      <selection activeCell="A6" sqref="A6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101" t="s">
        <v>377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</row>
    <row r="4" spans="1:34" ht="6" customHeight="1" x14ac:dyDescent="0.25"/>
    <row r="5" spans="1:34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7"/>
    </row>
    <row r="6" spans="1:34" s="137" customFormat="1" ht="72" customHeight="1" x14ac:dyDescent="0.25">
      <c r="B6" s="133"/>
      <c r="C6" s="134" t="s">
        <v>503</v>
      </c>
      <c r="D6" s="134" t="s">
        <v>508</v>
      </c>
      <c r="E6" s="134" t="s">
        <v>504</v>
      </c>
      <c r="F6" s="134" t="s">
        <v>505</v>
      </c>
      <c r="G6" s="134" t="s">
        <v>506</v>
      </c>
      <c r="H6" s="135" t="str">
        <f>CONCATENATE("var. ",RIGHT(G6,2),"/",RIGHT(F6,2))</f>
        <v>var. 23/22</v>
      </c>
      <c r="I6" s="135" t="str">
        <f>CONCATENATE("var. ",RIGHT(G6,2),"/",RIGHT(C6,2))</f>
        <v>var. 23/19</v>
      </c>
      <c r="J6" s="135" t="str">
        <f>CONCATENATE("Cuota s/ total lugares de residencia ",RIGHT(G6,4))</f>
        <v>Cuota s/ total lugares de residencia 2023</v>
      </c>
      <c r="K6" s="136" t="str">
        <f>CONCATENATE("cuota s/ Canarias ",RIGHT(G6,4))</f>
        <v>cuota s/ Canarias 2023</v>
      </c>
      <c r="L6" s="134" t="s">
        <v>503</v>
      </c>
      <c r="M6" s="134" t="s">
        <v>508</v>
      </c>
      <c r="N6" s="134" t="s">
        <v>504</v>
      </c>
      <c r="O6" s="134" t="s">
        <v>505</v>
      </c>
      <c r="P6" s="134" t="s">
        <v>506</v>
      </c>
      <c r="Q6" s="135" t="str">
        <f>CONCATENATE("var. ",RIGHT(P6,2),"/",RIGHT(O6,2))</f>
        <v>var. 23/22</v>
      </c>
      <c r="R6" s="135" t="str">
        <f>CONCATENATE("var. ",RIGHT(P6,2),"/",RIGHT(L6,2))</f>
        <v>var. 23/19</v>
      </c>
      <c r="S6" s="135" t="str">
        <f>CONCATENATE("Cuota s/ total lugares de residencia ",RIGHT(P6,4))</f>
        <v>Cuota s/ total lugares de residencia 2023</v>
      </c>
      <c r="T6" s="136" t="str">
        <f>CONCATENATE("cuota s/ Canarias ",RIGHT(P6,4))</f>
        <v>cuota s/ Canarias 2023</v>
      </c>
      <c r="U6" s="134" t="s">
        <v>507</v>
      </c>
      <c r="V6" s="134" t="s">
        <v>503</v>
      </c>
      <c r="W6" s="134" t="s">
        <v>508</v>
      </c>
      <c r="X6" s="134" t="s">
        <v>504</v>
      </c>
      <c r="Y6" s="134" t="s">
        <v>505</v>
      </c>
      <c r="Z6" s="134" t="s">
        <v>506</v>
      </c>
      <c r="AA6" s="135" t="str">
        <f>CONCATENATE("var. ",RIGHT(Z6,2),"/",RIGHT(Y6,2))</f>
        <v>var. 23/22</v>
      </c>
      <c r="AB6" s="135" t="str">
        <f>CONCATENATE("var. ",RIGHT(Z6,2),"/",RIGHT(V6,2))</f>
        <v>var. 23/19</v>
      </c>
      <c r="AC6" s="134" t="str">
        <f>CONCATENATE("dif. ",RIGHT(Z6,2),"/",RIGHT(Y6,2))</f>
        <v>dif. 23/22</v>
      </c>
      <c r="AD6" s="134" t="str">
        <f>CONCATENATE("dif. ",RIGHT(Z6,2),"/",RIGHT(V6,2))</f>
        <v>dif. 23/19</v>
      </c>
      <c r="AE6" s="135" t="str">
        <f>CONCATENATE("Cuota s/ total lugares de residencia ",RIGHT(Z6,4))</f>
        <v>Cuota s/ total lugares de residencia 2023</v>
      </c>
      <c r="AF6" s="136" t="str">
        <f>CONCATENATE("cuota s/ Canarias ",RIGHT(V6,4))</f>
        <v>cuota s/ Canarias 2019</v>
      </c>
      <c r="AG6" s="136" t="str">
        <f>CONCATENATE("cuota s/ Canarias ",RIGHT(Z6,4))</f>
        <v>cuota s/ Canarias 2023</v>
      </c>
    </row>
    <row r="7" spans="1:34" x14ac:dyDescent="0.25">
      <c r="A7" s="1"/>
      <c r="B7" s="138" t="s">
        <v>123</v>
      </c>
      <c r="C7" s="139">
        <f>C8+C11</f>
        <v>570824</v>
      </c>
      <c r="D7" s="139">
        <f>D8+D11</f>
        <v>512930</v>
      </c>
      <c r="E7" s="139">
        <f>E8+E11</f>
        <v>54472</v>
      </c>
      <c r="F7" s="139">
        <f>F8+F11</f>
        <v>353218</v>
      </c>
      <c r="G7" s="139">
        <f>G8+G11</f>
        <v>438838</v>
      </c>
      <c r="H7" s="140">
        <f>IFERROR(G7/F7-1,"-")</f>
        <v>0.24239987769592708</v>
      </c>
      <c r="I7" s="140">
        <f>IFERROR(G7/C7-1,"-")</f>
        <v>-0.23122013089849058</v>
      </c>
      <c r="J7" s="140">
        <f>G7/G$7</f>
        <v>1</v>
      </c>
      <c r="K7" s="141">
        <f>G7/$G7</f>
        <v>1</v>
      </c>
      <c r="L7" s="139">
        <f>L8+L11</f>
        <v>198230</v>
      </c>
      <c r="M7" s="139">
        <f>M8+M11</f>
        <v>173215</v>
      </c>
      <c r="N7" s="139">
        <f>N8+N11</f>
        <v>15571</v>
      </c>
      <c r="O7" s="139">
        <f>O8+O11</f>
        <v>98986</v>
      </c>
      <c r="P7" s="139">
        <f>P8+P11</f>
        <v>128413</v>
      </c>
      <c r="Q7" s="140">
        <f>IFERROR(P7/O7-1,"-")</f>
        <v>0.29728446446972301</v>
      </c>
      <c r="R7" s="140">
        <f>IFERROR(P7/L7-1,"-")</f>
        <v>-0.35220198759017307</v>
      </c>
      <c r="S7" s="140">
        <f>P7/P$7</f>
        <v>1</v>
      </c>
      <c r="T7" s="141">
        <f>P7/$G7</f>
        <v>0.2926205114415798</v>
      </c>
      <c r="U7" s="139">
        <f t="shared" ref="U7:Z7" si="0">U8+U11</f>
        <v>197900</v>
      </c>
      <c r="V7" s="139">
        <f t="shared" si="0"/>
        <v>191340</v>
      </c>
      <c r="W7" s="139">
        <f t="shared" si="0"/>
        <v>185824</v>
      </c>
      <c r="X7" s="139">
        <f t="shared" si="0"/>
        <v>24058</v>
      </c>
      <c r="Y7" s="139">
        <f t="shared" si="0"/>
        <v>131129</v>
      </c>
      <c r="Z7" s="139">
        <f t="shared" si="0"/>
        <v>164303</v>
      </c>
      <c r="AA7" s="140">
        <f>IFERROR(Z7/Y7-1,"-")</f>
        <v>0.25298751611009007</v>
      </c>
      <c r="AB7" s="140">
        <f>IFERROR(Z7/V7-1,"-")</f>
        <v>-0.14130343890456776</v>
      </c>
      <c r="AC7" s="139">
        <f>Z7-Y7</f>
        <v>33174</v>
      </c>
      <c r="AD7" s="139">
        <f>Z7-V7</f>
        <v>-27037</v>
      </c>
      <c r="AE7" s="140">
        <f>Z7/Z$7</f>
        <v>1</v>
      </c>
      <c r="AF7" s="141">
        <f t="shared" ref="AF7:AF36" si="1">V7/$C7</f>
        <v>0.33519964122041118</v>
      </c>
      <c r="AG7" s="141">
        <f t="shared" ref="AG7:AG15" si="2">Z7/$G7</f>
        <v>0.37440467780821168</v>
      </c>
      <c r="AH7" s="124"/>
    </row>
    <row r="8" spans="1:34" x14ac:dyDescent="0.25">
      <c r="A8" s="1" t="s">
        <v>155</v>
      </c>
      <c r="B8" s="142" t="s">
        <v>156</v>
      </c>
      <c r="C8" s="143">
        <v>40006</v>
      </c>
      <c r="D8" s="143">
        <v>42718</v>
      </c>
      <c r="E8" s="143">
        <v>21386</v>
      </c>
      <c r="F8" s="143">
        <v>41304</v>
      </c>
      <c r="G8" s="143">
        <v>37125</v>
      </c>
      <c r="H8" s="144">
        <f>IFERROR(G8/F8-1,"-")</f>
        <v>-0.10117664148750727</v>
      </c>
      <c r="I8" s="145">
        <f>IFERROR(G8/C8-1,"-")</f>
        <v>-7.2014197870319485E-2</v>
      </c>
      <c r="J8" s="144">
        <f>G8/G$7</f>
        <v>8.4598416727813E-2</v>
      </c>
      <c r="K8" s="146">
        <f>G8/$G8</f>
        <v>1</v>
      </c>
      <c r="L8" s="143">
        <v>14727</v>
      </c>
      <c r="M8" s="143">
        <v>13783</v>
      </c>
      <c r="N8" s="143">
        <v>7388</v>
      </c>
      <c r="O8" s="143">
        <v>13119</v>
      </c>
      <c r="P8" s="143">
        <v>11016</v>
      </c>
      <c r="Q8" s="144">
        <f>IFERROR(P8/O8-1,"-")</f>
        <v>-0.1603018522753259</v>
      </c>
      <c r="R8" s="145">
        <f>IFERROR(P8/L8-1,"-")</f>
        <v>-0.25198614789162765</v>
      </c>
      <c r="S8" s="144">
        <f>P8/P$7</f>
        <v>8.5785707054581703E-2</v>
      </c>
      <c r="T8" s="146">
        <f>P8/$G8</f>
        <v>0.29672727272727273</v>
      </c>
      <c r="U8" s="143">
        <v>13123</v>
      </c>
      <c r="V8" s="143">
        <v>10138</v>
      </c>
      <c r="W8" s="143">
        <v>14068</v>
      </c>
      <c r="X8" s="143">
        <v>7596</v>
      </c>
      <c r="Y8" s="143">
        <v>9952</v>
      </c>
      <c r="Z8" s="143">
        <v>10344</v>
      </c>
      <c r="AA8" s="144">
        <f>IFERROR(Z8/Y8-1,"-")</f>
        <v>3.9389067524115751E-2</v>
      </c>
      <c r="AB8" s="145">
        <f t="shared" ref="AB8:AB36" si="3">IFERROR(Z8/V8-1,"-")</f>
        <v>2.0319589662655346E-2</v>
      </c>
      <c r="AC8" s="143">
        <f t="shared" ref="AC8:AC35" si="4">Z8-Y8</f>
        <v>392</v>
      </c>
      <c r="AD8" s="143">
        <f t="shared" ref="AD8:AD36" si="5">Z8-V8</f>
        <v>206</v>
      </c>
      <c r="AE8" s="144">
        <f>Z8/Z$7</f>
        <v>6.2956854104915916E-2</v>
      </c>
      <c r="AF8" s="146">
        <f t="shared" si="1"/>
        <v>0.25341198820176974</v>
      </c>
      <c r="AG8" s="146">
        <f t="shared" si="2"/>
        <v>0.27862626262626261</v>
      </c>
      <c r="AH8" s="124"/>
    </row>
    <row r="9" spans="1:34" x14ac:dyDescent="0.25">
      <c r="A9" s="152" t="s">
        <v>98</v>
      </c>
      <c r="B9" s="147" t="s">
        <v>98</v>
      </c>
      <c r="C9" s="148">
        <v>26779</v>
      </c>
      <c r="D9" s="148">
        <v>29103</v>
      </c>
      <c r="E9" s="148">
        <v>17004</v>
      </c>
      <c r="F9" s="148">
        <v>26047</v>
      </c>
      <c r="G9" s="148">
        <v>21839</v>
      </c>
      <c r="H9" s="149">
        <f>IFERROR(G9/F9-1,"-")</f>
        <v>-0.16155411371751061</v>
      </c>
      <c r="I9" s="150">
        <f>IFERROR(G9/C9-1,"-")</f>
        <v>-0.18447290787557413</v>
      </c>
      <c r="J9" s="149">
        <f>G9/G$7</f>
        <v>4.9765517115655439E-2</v>
      </c>
      <c r="K9" s="151">
        <f>G9/$G9</f>
        <v>1</v>
      </c>
      <c r="L9" s="148">
        <v>11847</v>
      </c>
      <c r="M9" s="148">
        <v>11554</v>
      </c>
      <c r="N9" s="148">
        <v>6310</v>
      </c>
      <c r="O9" s="148">
        <v>10724</v>
      </c>
      <c r="P9" s="148">
        <v>7827</v>
      </c>
      <c r="Q9" s="149">
        <f>IFERROR(P9/O9-1,"-")</f>
        <v>-0.27014173815740394</v>
      </c>
      <c r="R9" s="150">
        <f>IFERROR(P9/L9-1,"-")</f>
        <v>-0.33932641174981004</v>
      </c>
      <c r="S9" s="149">
        <f>P9/P$7</f>
        <v>6.0951772795589235E-2</v>
      </c>
      <c r="T9" s="151">
        <f>P9/$G9</f>
        <v>0.35839553093090343</v>
      </c>
      <c r="U9" s="148">
        <v>6450</v>
      </c>
      <c r="V9" s="148">
        <v>5181</v>
      </c>
      <c r="W9" s="148">
        <v>8085</v>
      </c>
      <c r="X9" s="148">
        <v>6454</v>
      </c>
      <c r="Y9" s="148">
        <v>5558</v>
      </c>
      <c r="Z9" s="148">
        <v>5256</v>
      </c>
      <c r="AA9" s="149">
        <f>IFERROR(Z9/Y9-1,"-")</f>
        <v>-5.4336092119467438E-2</v>
      </c>
      <c r="AB9" s="150">
        <f t="shared" si="3"/>
        <v>1.4475969889982565E-2</v>
      </c>
      <c r="AC9" s="148">
        <f t="shared" si="4"/>
        <v>-302</v>
      </c>
      <c r="AD9" s="148">
        <f t="shared" si="5"/>
        <v>75</v>
      </c>
      <c r="AE9" s="149">
        <f>Z9/Z$7</f>
        <v>3.1989677607834305E-2</v>
      </c>
      <c r="AF9" s="151">
        <f t="shared" si="1"/>
        <v>0.19347249710594122</v>
      </c>
      <c r="AG9" s="151">
        <f t="shared" si="2"/>
        <v>0.24067036036448555</v>
      </c>
      <c r="AH9" s="124"/>
    </row>
    <row r="10" spans="1:34" x14ac:dyDescent="0.25">
      <c r="A10" s="152" t="s">
        <v>160</v>
      </c>
      <c r="B10" s="147" t="s">
        <v>160</v>
      </c>
      <c r="C10" s="148">
        <v>13227</v>
      </c>
      <c r="D10" s="148">
        <v>13615</v>
      </c>
      <c r="E10" s="148">
        <v>4382</v>
      </c>
      <c r="F10" s="148">
        <v>15257</v>
      </c>
      <c r="G10" s="148">
        <v>15286</v>
      </c>
      <c r="H10" s="149">
        <f>IFERROR(G10/F10-1,"-")</f>
        <v>1.9007668611128459E-3</v>
      </c>
      <c r="I10" s="150">
        <f>IFERROR(G10/C10-1,"-")</f>
        <v>0.15566643985786643</v>
      </c>
      <c r="J10" s="149">
        <f>G10/G$7</f>
        <v>3.4832899612157561E-2</v>
      </c>
      <c r="K10" s="151">
        <f>G10/$G10</f>
        <v>1</v>
      </c>
      <c r="L10" s="148">
        <v>2880</v>
      </c>
      <c r="M10" s="148">
        <v>2229</v>
      </c>
      <c r="N10" s="148">
        <v>1078</v>
      </c>
      <c r="O10" s="148">
        <v>2395</v>
      </c>
      <c r="P10" s="148">
        <v>3189</v>
      </c>
      <c r="Q10" s="149">
        <f>IFERROR(P10/O10-1,"-")</f>
        <v>0.3315240083507307</v>
      </c>
      <c r="R10" s="150">
        <f>IFERROR(P10/L10-1,"-")</f>
        <v>0.10729166666666656</v>
      </c>
      <c r="S10" s="149">
        <f>P10/P$7</f>
        <v>2.4833934258992468E-2</v>
      </c>
      <c r="T10" s="151">
        <f>P10/$G10</f>
        <v>0.20862226874264034</v>
      </c>
      <c r="U10" s="148">
        <v>6673</v>
      </c>
      <c r="V10" s="148">
        <v>4957</v>
      </c>
      <c r="W10" s="148">
        <v>5983</v>
      </c>
      <c r="X10" s="148">
        <v>1142</v>
      </c>
      <c r="Y10" s="148">
        <v>4394</v>
      </c>
      <c r="Z10" s="148">
        <v>5088</v>
      </c>
      <c r="AA10" s="149">
        <f>IFERROR(Z10/Y10-1,"-")</f>
        <v>0.15794264906690936</v>
      </c>
      <c r="AB10" s="150">
        <f t="shared" si="3"/>
        <v>2.6427274561226621E-2</v>
      </c>
      <c r="AC10" s="148">
        <f t="shared" si="4"/>
        <v>694</v>
      </c>
      <c r="AD10" s="148">
        <f t="shared" si="5"/>
        <v>131</v>
      </c>
      <c r="AE10" s="149">
        <f>Z10/Z$7</f>
        <v>3.0967176497081611E-2</v>
      </c>
      <c r="AF10" s="151">
        <f t="shared" si="1"/>
        <v>0.37476374083314434</v>
      </c>
      <c r="AG10" s="151">
        <f t="shared" si="2"/>
        <v>0.33285359152165378</v>
      </c>
      <c r="AH10" s="124"/>
    </row>
    <row r="11" spans="1:34" x14ac:dyDescent="0.25">
      <c r="A11" s="1"/>
      <c r="B11" s="142" t="s">
        <v>168</v>
      </c>
      <c r="C11" s="143">
        <v>530818</v>
      </c>
      <c r="D11" s="143">
        <v>470212</v>
      </c>
      <c r="E11" s="143">
        <v>33086</v>
      </c>
      <c r="F11" s="143">
        <v>311914</v>
      </c>
      <c r="G11" s="143">
        <v>401713</v>
      </c>
      <c r="H11" s="144">
        <f>IFERROR(G11/F11-1,"-")</f>
        <v>0.28789666382400281</v>
      </c>
      <c r="I11" s="145">
        <f>IFERROR(G11/C11-1,"-")</f>
        <v>-0.24321895640313629</v>
      </c>
      <c r="J11" s="144">
        <f>G11/G$7</f>
        <v>0.91540158327218701</v>
      </c>
      <c r="K11" s="146">
        <f>G11/$G11</f>
        <v>1</v>
      </c>
      <c r="L11" s="143">
        <v>183503</v>
      </c>
      <c r="M11" s="143">
        <v>159432</v>
      </c>
      <c r="N11" s="143">
        <v>8183</v>
      </c>
      <c r="O11" s="143">
        <v>85867</v>
      </c>
      <c r="P11" s="143">
        <v>117397</v>
      </c>
      <c r="Q11" s="144">
        <f>IFERROR(P11/O11-1,"-")</f>
        <v>0.36719577951948934</v>
      </c>
      <c r="R11" s="145">
        <f>IFERROR(P11/L11-1,"-")</f>
        <v>-0.36024479163828382</v>
      </c>
      <c r="S11" s="144">
        <f>P11/P$7</f>
        <v>0.91421429294541834</v>
      </c>
      <c r="T11" s="146">
        <f>P11/$G11</f>
        <v>0.29224097801166504</v>
      </c>
      <c r="U11" s="143">
        <v>184777</v>
      </c>
      <c r="V11" s="143">
        <v>181202</v>
      </c>
      <c r="W11" s="143">
        <v>171756</v>
      </c>
      <c r="X11" s="143">
        <v>16462</v>
      </c>
      <c r="Y11" s="143">
        <v>121177</v>
      </c>
      <c r="Z11" s="143">
        <v>153959</v>
      </c>
      <c r="AA11" s="144">
        <f>IFERROR(Z11/Y11-1,"-")</f>
        <v>0.27052988603447847</v>
      </c>
      <c r="AB11" s="145">
        <f t="shared" si="3"/>
        <v>-0.15034602267083141</v>
      </c>
      <c r="AC11" s="143">
        <f t="shared" si="4"/>
        <v>32782</v>
      </c>
      <c r="AD11" s="143">
        <f t="shared" si="5"/>
        <v>-27243</v>
      </c>
      <c r="AE11" s="144">
        <f>Z11/Z$7</f>
        <v>0.93704314589508408</v>
      </c>
      <c r="AF11" s="146">
        <f t="shared" si="1"/>
        <v>0.34136370658116344</v>
      </c>
      <c r="AG11" s="146">
        <f t="shared" si="2"/>
        <v>0.38325620530079935</v>
      </c>
      <c r="AH11" s="124"/>
    </row>
    <row r="12" spans="1:34" s="93" customFormat="1" x14ac:dyDescent="0.25">
      <c r="B12" s="147" t="s">
        <v>172</v>
      </c>
      <c r="C12" s="148">
        <v>179840</v>
      </c>
      <c r="D12" s="148">
        <v>158728</v>
      </c>
      <c r="E12" s="148">
        <v>2245</v>
      </c>
      <c r="F12" s="148">
        <v>102387</v>
      </c>
      <c r="G12" s="148">
        <v>144307</v>
      </c>
      <c r="H12" s="149">
        <f t="shared" ref="H12:H36" si="6">IFERROR(G12/F12-1,"-")</f>
        <v>0.40942697803432071</v>
      </c>
      <c r="I12" s="150">
        <f t="shared" ref="I12:I36" si="7">IFERROR(G12/C12-1,"-")</f>
        <v>-0.1975811832740213</v>
      </c>
      <c r="J12" s="149">
        <f t="shared" ref="J12:J36" si="8">G12/G$7</f>
        <v>0.32883888815462653</v>
      </c>
      <c r="K12" s="151">
        <f t="shared" ref="K12:K36" si="9">G12/$G12</f>
        <v>1</v>
      </c>
      <c r="L12" s="148">
        <v>21709</v>
      </c>
      <c r="M12" s="148">
        <v>20815</v>
      </c>
      <c r="N12" s="148">
        <v>468</v>
      </c>
      <c r="O12" s="148">
        <v>12299</v>
      </c>
      <c r="P12" s="148">
        <v>19152</v>
      </c>
      <c r="Q12" s="149">
        <f t="shared" ref="Q12:Q36" si="10">IFERROR(P12/O12-1,"-")</f>
        <v>0.55719977233921458</v>
      </c>
      <c r="R12" s="150">
        <f t="shared" ref="R12:R36" si="11">IFERROR(P12/L12-1,"-")</f>
        <v>-0.11778525035699483</v>
      </c>
      <c r="S12" s="149">
        <f t="shared" ref="S12:S29" si="12">P12/P$7</f>
        <v>0.14914377827790021</v>
      </c>
      <c r="T12" s="151">
        <f t="shared" ref="T12:T36" si="13">P12/$G12</f>
        <v>0.13271705461273534</v>
      </c>
      <c r="U12" s="148">
        <v>77413</v>
      </c>
      <c r="V12" s="148">
        <v>81225</v>
      </c>
      <c r="W12" s="148">
        <v>73499</v>
      </c>
      <c r="X12" s="148">
        <v>1192</v>
      </c>
      <c r="Y12" s="148">
        <v>42560</v>
      </c>
      <c r="Z12" s="148">
        <v>61875</v>
      </c>
      <c r="AA12" s="149">
        <f t="shared" ref="AA12:AA36" si="14">IFERROR(Z12/Y12-1,"-")</f>
        <v>0.45382988721804507</v>
      </c>
      <c r="AB12" s="150">
        <f t="shared" si="3"/>
        <v>-0.23822714681440438</v>
      </c>
      <c r="AC12" s="148">
        <f t="shared" si="4"/>
        <v>19315</v>
      </c>
      <c r="AD12" s="148">
        <f t="shared" si="5"/>
        <v>-19350</v>
      </c>
      <c r="AE12" s="149">
        <f t="shared" ref="AE12:AE36" si="15">Z12/Z$7</f>
        <v>0.37659081087989871</v>
      </c>
      <c r="AF12" s="151">
        <f t="shared" si="1"/>
        <v>0.45165146797153027</v>
      </c>
      <c r="AG12" s="151">
        <f t="shared" si="2"/>
        <v>0.42877337897676482</v>
      </c>
      <c r="AH12" s="160"/>
    </row>
    <row r="13" spans="1:34" s="93" customFormat="1" x14ac:dyDescent="0.25">
      <c r="B13" s="147" t="s">
        <v>176</v>
      </c>
      <c r="C13" s="148">
        <v>61303</v>
      </c>
      <c r="D13" s="148">
        <v>57459</v>
      </c>
      <c r="E13" s="148">
        <v>7053</v>
      </c>
      <c r="F13" s="148">
        <v>35282</v>
      </c>
      <c r="G13" s="148">
        <v>46643</v>
      </c>
      <c r="H13" s="149">
        <f t="shared" si="6"/>
        <v>0.32200555524063268</v>
      </c>
      <c r="I13" s="150">
        <f t="shared" si="7"/>
        <v>-0.23914000946120095</v>
      </c>
      <c r="J13" s="149">
        <f t="shared" si="8"/>
        <v>0.10628751384337728</v>
      </c>
      <c r="K13" s="151">
        <f t="shared" si="9"/>
        <v>1</v>
      </c>
      <c r="L13" s="148">
        <v>21062</v>
      </c>
      <c r="M13" s="148">
        <v>20961</v>
      </c>
      <c r="N13" s="148">
        <v>2218</v>
      </c>
      <c r="O13" s="148">
        <v>13090</v>
      </c>
      <c r="P13" s="148">
        <v>18649</v>
      </c>
      <c r="Q13" s="149">
        <f t="shared" si="10"/>
        <v>0.42467532467532476</v>
      </c>
      <c r="R13" s="150">
        <f t="shared" si="11"/>
        <v>-0.11456651789953476</v>
      </c>
      <c r="S13" s="149">
        <f t="shared" si="12"/>
        <v>0.14522672938098169</v>
      </c>
      <c r="T13" s="151">
        <f t="shared" si="13"/>
        <v>0.39982419655682527</v>
      </c>
      <c r="U13" s="148">
        <v>14698</v>
      </c>
      <c r="V13" s="148">
        <v>13001</v>
      </c>
      <c r="W13" s="148">
        <v>11561</v>
      </c>
      <c r="X13" s="148">
        <v>1599</v>
      </c>
      <c r="Y13" s="148">
        <v>7303</v>
      </c>
      <c r="Z13" s="148">
        <v>9242</v>
      </c>
      <c r="AA13" s="149">
        <f t="shared" si="14"/>
        <v>0.26550732575653835</v>
      </c>
      <c r="AB13" s="150">
        <f t="shared" si="3"/>
        <v>-0.2891316052611338</v>
      </c>
      <c r="AC13" s="148">
        <f t="shared" si="4"/>
        <v>1939</v>
      </c>
      <c r="AD13" s="148">
        <f t="shared" si="5"/>
        <v>-3759</v>
      </c>
      <c r="AE13" s="149">
        <f t="shared" si="15"/>
        <v>5.6249733723669072E-2</v>
      </c>
      <c r="AF13" s="151">
        <f t="shared" si="1"/>
        <v>0.2120777123468672</v>
      </c>
      <c r="AG13" s="151">
        <f t="shared" si="2"/>
        <v>0.19814334412452028</v>
      </c>
      <c r="AH13" s="160"/>
    </row>
    <row r="14" spans="1:34" x14ac:dyDescent="0.25">
      <c r="A14" s="1"/>
      <c r="B14" s="147" t="s">
        <v>180</v>
      </c>
      <c r="C14" s="148">
        <v>10717</v>
      </c>
      <c r="D14" s="148">
        <v>10349</v>
      </c>
      <c r="E14" s="148">
        <v>5249</v>
      </c>
      <c r="F14" s="148">
        <v>11076</v>
      </c>
      <c r="G14" s="148">
        <v>12711</v>
      </c>
      <c r="H14" s="149">
        <f t="shared" si="6"/>
        <v>0.1476164680390033</v>
      </c>
      <c r="I14" s="150">
        <f t="shared" si="7"/>
        <v>0.18605953158533173</v>
      </c>
      <c r="J14" s="149">
        <f t="shared" si="8"/>
        <v>2.8965130640464135E-2</v>
      </c>
      <c r="K14" s="151">
        <f t="shared" si="9"/>
        <v>1</v>
      </c>
      <c r="L14" s="148">
        <v>2060</v>
      </c>
      <c r="M14" s="148">
        <v>1958</v>
      </c>
      <c r="N14" s="148">
        <v>898</v>
      </c>
      <c r="O14" s="148">
        <v>1759</v>
      </c>
      <c r="P14" s="148">
        <v>2445</v>
      </c>
      <c r="Q14" s="149">
        <f t="shared" si="10"/>
        <v>0.38999431495167713</v>
      </c>
      <c r="R14" s="150">
        <f t="shared" si="11"/>
        <v>0.18689320388349517</v>
      </c>
      <c r="S14" s="149">
        <f t="shared" si="12"/>
        <v>1.9040128335916146E-2</v>
      </c>
      <c r="T14" s="151">
        <f t="shared" si="13"/>
        <v>0.19235308000944065</v>
      </c>
      <c r="U14" s="148">
        <v>4893</v>
      </c>
      <c r="V14" s="148">
        <v>4285</v>
      </c>
      <c r="W14" s="148">
        <v>4547</v>
      </c>
      <c r="X14" s="148">
        <v>2862</v>
      </c>
      <c r="Y14" s="148">
        <v>5188</v>
      </c>
      <c r="Z14" s="148">
        <v>6354</v>
      </c>
      <c r="AA14" s="149">
        <f t="shared" si="14"/>
        <v>0.22474942174248258</v>
      </c>
      <c r="AB14" s="150">
        <f t="shared" si="3"/>
        <v>0.48284714119019845</v>
      </c>
      <c r="AC14" s="148">
        <f t="shared" si="4"/>
        <v>1166</v>
      </c>
      <c r="AD14" s="148">
        <f t="shared" si="5"/>
        <v>2069</v>
      </c>
      <c r="AE14" s="149">
        <f t="shared" si="15"/>
        <v>3.8672452724539418E-2</v>
      </c>
      <c r="AF14" s="151">
        <f t="shared" si="1"/>
        <v>0.39983204254922089</v>
      </c>
      <c r="AG14" s="151">
        <f t="shared" si="2"/>
        <v>0.49988199197545435</v>
      </c>
      <c r="AH14" s="124"/>
    </row>
    <row r="15" spans="1:34" x14ac:dyDescent="0.25">
      <c r="A15" s="1"/>
      <c r="B15" s="147" t="s">
        <v>189</v>
      </c>
      <c r="C15" s="148">
        <v>25853</v>
      </c>
      <c r="D15" s="148">
        <v>24085</v>
      </c>
      <c r="E15" s="148">
        <v>801</v>
      </c>
      <c r="F15" s="148">
        <v>24111</v>
      </c>
      <c r="G15" s="148">
        <v>23460</v>
      </c>
      <c r="H15" s="149">
        <f t="shared" si="6"/>
        <v>-2.7000124424536476E-2</v>
      </c>
      <c r="I15" s="150">
        <f t="shared" si="7"/>
        <v>-9.2561791668278381E-2</v>
      </c>
      <c r="J15" s="149">
        <f t="shared" si="8"/>
        <v>5.3459363136282641E-2</v>
      </c>
      <c r="K15" s="151">
        <f t="shared" si="9"/>
        <v>1</v>
      </c>
      <c r="L15" s="148">
        <v>9750</v>
      </c>
      <c r="M15" s="148">
        <v>10012</v>
      </c>
      <c r="N15" s="148">
        <v>268</v>
      </c>
      <c r="O15" s="148">
        <v>10109</v>
      </c>
      <c r="P15" s="148">
        <v>10613</v>
      </c>
      <c r="Q15" s="149">
        <f t="shared" si="10"/>
        <v>4.9856563458304581E-2</v>
      </c>
      <c r="R15" s="150">
        <f t="shared" si="11"/>
        <v>8.85128205128205E-2</v>
      </c>
      <c r="S15" s="149">
        <f t="shared" si="12"/>
        <v>8.2647395512915361E-2</v>
      </c>
      <c r="T15" s="151">
        <f t="shared" si="13"/>
        <v>0.45238704177323102</v>
      </c>
      <c r="U15" s="148">
        <v>7348</v>
      </c>
      <c r="V15" s="148">
        <v>7204</v>
      </c>
      <c r="W15" s="148">
        <v>6796</v>
      </c>
      <c r="X15" s="148">
        <v>429</v>
      </c>
      <c r="Y15" s="148">
        <v>8074</v>
      </c>
      <c r="Z15" s="148">
        <v>6864</v>
      </c>
      <c r="AA15" s="149">
        <f t="shared" si="14"/>
        <v>-0.14986376021798364</v>
      </c>
      <c r="AB15" s="150">
        <f t="shared" si="3"/>
        <v>-4.7196002220988298E-2</v>
      </c>
      <c r="AC15" s="148">
        <f t="shared" si="4"/>
        <v>-1210</v>
      </c>
      <c r="AD15" s="148">
        <f t="shared" si="5"/>
        <v>-340</v>
      </c>
      <c r="AE15" s="149">
        <f t="shared" si="15"/>
        <v>4.1776473953610095E-2</v>
      </c>
      <c r="AF15" s="151">
        <f t="shared" si="1"/>
        <v>0.27865238076818938</v>
      </c>
      <c r="AG15" s="151">
        <f t="shared" si="2"/>
        <v>0.29258312020460359</v>
      </c>
      <c r="AH15" s="124"/>
    </row>
    <row r="16" spans="1:34" x14ac:dyDescent="0.25">
      <c r="A16" s="1"/>
      <c r="B16" s="147" t="s">
        <v>184</v>
      </c>
      <c r="C16" s="148">
        <v>5158</v>
      </c>
      <c r="D16" s="148">
        <v>4559</v>
      </c>
      <c r="E16" s="148">
        <v>982</v>
      </c>
      <c r="F16" s="148">
        <v>4921</v>
      </c>
      <c r="G16" s="148">
        <v>5055</v>
      </c>
      <c r="H16" s="149">
        <f t="shared" si="6"/>
        <v>2.7230237756553644E-2</v>
      </c>
      <c r="I16" s="150">
        <f t="shared" si="7"/>
        <v>-1.9968980224893351E-2</v>
      </c>
      <c r="J16" s="149">
        <f t="shared" si="8"/>
        <v>1.1519057146372922E-2</v>
      </c>
      <c r="K16" s="151">
        <f t="shared" si="9"/>
        <v>1</v>
      </c>
      <c r="L16" s="148">
        <v>1544</v>
      </c>
      <c r="M16" s="148">
        <v>958</v>
      </c>
      <c r="N16" s="148">
        <v>304</v>
      </c>
      <c r="O16" s="148">
        <v>1279</v>
      </c>
      <c r="P16" s="148">
        <v>1361</v>
      </c>
      <c r="Q16" s="149">
        <f t="shared" si="10"/>
        <v>6.4112587959343159E-2</v>
      </c>
      <c r="R16" s="150">
        <f t="shared" si="11"/>
        <v>-0.11852331606217614</v>
      </c>
      <c r="S16" s="149">
        <f t="shared" si="12"/>
        <v>1.0598615404982362E-2</v>
      </c>
      <c r="T16" s="151">
        <f t="shared" si="13"/>
        <v>0.26923837784371907</v>
      </c>
      <c r="U16" s="148">
        <v>2693</v>
      </c>
      <c r="V16" s="148">
        <v>2428</v>
      </c>
      <c r="W16" s="148">
        <v>2651</v>
      </c>
      <c r="X16" s="148">
        <v>474</v>
      </c>
      <c r="Y16" s="148">
        <v>2556</v>
      </c>
      <c r="Z16" s="148">
        <v>2738</v>
      </c>
      <c r="AA16" s="149">
        <f t="shared" si="14"/>
        <v>7.1205007824726163E-2</v>
      </c>
      <c r="AB16" s="150">
        <f t="shared" si="3"/>
        <v>0.12767710049423386</v>
      </c>
      <c r="AC16" s="148">
        <f t="shared" si="4"/>
        <v>182</v>
      </c>
      <c r="AD16" s="148">
        <f t="shared" si="5"/>
        <v>310</v>
      </c>
      <c r="AE16" s="149">
        <f t="shared" si="15"/>
        <v>1.666433357881475E-2</v>
      </c>
      <c r="AF16" s="151">
        <f t="shared" si="1"/>
        <v>0.47072508724311751</v>
      </c>
      <c r="AG16" s="151">
        <f>Z16/$G16</f>
        <v>0.54164193867457966</v>
      </c>
      <c r="AH16" s="124"/>
    </row>
    <row r="17" spans="1:34" x14ac:dyDescent="0.25">
      <c r="A17" s="1"/>
      <c r="B17" s="147" t="s">
        <v>193</v>
      </c>
      <c r="C17" s="148">
        <v>12964</v>
      </c>
      <c r="D17" s="148">
        <v>9291</v>
      </c>
      <c r="E17" s="148">
        <v>1755</v>
      </c>
      <c r="F17" s="148">
        <v>11832</v>
      </c>
      <c r="G17" s="148">
        <v>13121</v>
      </c>
      <c r="H17" s="149">
        <f t="shared" si="6"/>
        <v>0.10894185260311029</v>
      </c>
      <c r="I17" s="150">
        <f t="shared" si="7"/>
        <v>1.2110459734649748E-2</v>
      </c>
      <c r="J17" s="149">
        <f t="shared" si="8"/>
        <v>2.9899416185471633E-2</v>
      </c>
      <c r="K17" s="151">
        <f t="shared" si="9"/>
        <v>1</v>
      </c>
      <c r="L17" s="148">
        <v>3389</v>
      </c>
      <c r="M17" s="148">
        <v>2590</v>
      </c>
      <c r="N17" s="148">
        <v>391</v>
      </c>
      <c r="O17" s="148">
        <v>2593</v>
      </c>
      <c r="P17" s="148">
        <v>3607</v>
      </c>
      <c r="Q17" s="149">
        <f t="shared" si="10"/>
        <v>0.39105283455457007</v>
      </c>
      <c r="R17" s="150">
        <f t="shared" si="11"/>
        <v>6.4325759811153738E-2</v>
      </c>
      <c r="S17" s="149">
        <f t="shared" si="12"/>
        <v>2.8089056403946641E-2</v>
      </c>
      <c r="T17" s="151">
        <f t="shared" si="13"/>
        <v>0.27490282752838963</v>
      </c>
      <c r="U17" s="148">
        <v>5127</v>
      </c>
      <c r="V17" s="148">
        <v>5200</v>
      </c>
      <c r="W17" s="148">
        <v>3854</v>
      </c>
      <c r="X17" s="148">
        <v>789</v>
      </c>
      <c r="Y17" s="148">
        <v>5108</v>
      </c>
      <c r="Z17" s="148">
        <v>5710</v>
      </c>
      <c r="AA17" s="149">
        <f t="shared" si="14"/>
        <v>0.11785434612372758</v>
      </c>
      <c r="AB17" s="150">
        <f t="shared" si="3"/>
        <v>9.8076923076923173E-2</v>
      </c>
      <c r="AC17" s="148">
        <f t="shared" si="4"/>
        <v>602</v>
      </c>
      <c r="AD17" s="148">
        <f t="shared" si="5"/>
        <v>510</v>
      </c>
      <c r="AE17" s="149">
        <f t="shared" si="15"/>
        <v>3.4752865133320758E-2</v>
      </c>
      <c r="AF17" s="151">
        <f t="shared" si="1"/>
        <v>0.40111076828139464</v>
      </c>
      <c r="AG17" s="151">
        <f t="shared" ref="AG17:AG36" si="16">Z17/$G17</f>
        <v>0.43518024540812439</v>
      </c>
      <c r="AH17" s="124"/>
    </row>
    <row r="18" spans="1:34" x14ac:dyDescent="0.25">
      <c r="A18" s="1"/>
      <c r="B18" s="147" t="s">
        <v>197</v>
      </c>
      <c r="C18" s="148">
        <v>23696</v>
      </c>
      <c r="D18" s="148">
        <v>21454</v>
      </c>
      <c r="E18" s="148">
        <v>1558</v>
      </c>
      <c r="F18" s="148">
        <v>19635</v>
      </c>
      <c r="G18" s="148">
        <v>25326</v>
      </c>
      <c r="H18" s="149">
        <f t="shared" si="6"/>
        <v>0.28983957219251333</v>
      </c>
      <c r="I18" s="150">
        <f t="shared" si="7"/>
        <v>6.8787981093855421E-2</v>
      </c>
      <c r="J18" s="149">
        <f t="shared" si="8"/>
        <v>5.7711501738682613E-2</v>
      </c>
      <c r="K18" s="151">
        <f t="shared" si="9"/>
        <v>1</v>
      </c>
      <c r="L18" s="148">
        <v>2710</v>
      </c>
      <c r="M18" s="148">
        <v>2736</v>
      </c>
      <c r="N18" s="148">
        <v>202</v>
      </c>
      <c r="O18" s="148">
        <v>1923</v>
      </c>
      <c r="P18" s="148">
        <v>3892</v>
      </c>
      <c r="Q18" s="149">
        <f t="shared" si="10"/>
        <v>1.0239209568382734</v>
      </c>
      <c r="R18" s="150">
        <f t="shared" si="11"/>
        <v>0.43616236162361632</v>
      </c>
      <c r="S18" s="149">
        <f t="shared" si="12"/>
        <v>3.0308457866415395E-2</v>
      </c>
      <c r="T18" s="151">
        <f t="shared" si="13"/>
        <v>0.15367606412382531</v>
      </c>
      <c r="U18" s="148">
        <v>4151</v>
      </c>
      <c r="V18" s="148">
        <v>4362</v>
      </c>
      <c r="W18" s="148">
        <v>4486</v>
      </c>
      <c r="X18" s="148">
        <v>653</v>
      </c>
      <c r="Y18" s="148">
        <v>5456</v>
      </c>
      <c r="Z18" s="148">
        <v>5231</v>
      </c>
      <c r="AA18" s="149">
        <f t="shared" si="14"/>
        <v>-4.1239002932551339E-2</v>
      </c>
      <c r="AB18" s="150">
        <f t="shared" si="3"/>
        <v>0.199220541036222</v>
      </c>
      <c r="AC18" s="148">
        <f t="shared" si="4"/>
        <v>-225</v>
      </c>
      <c r="AD18" s="148">
        <f t="shared" si="5"/>
        <v>869</v>
      </c>
      <c r="AE18" s="149">
        <f t="shared" si="15"/>
        <v>3.1837519704448487E-2</v>
      </c>
      <c r="AF18" s="151">
        <f t="shared" si="1"/>
        <v>0.18408170155300474</v>
      </c>
      <c r="AG18" s="151">
        <f t="shared" si="16"/>
        <v>0.20654663191976624</v>
      </c>
      <c r="AH18" s="124"/>
    </row>
    <row r="19" spans="1:34" x14ac:dyDescent="0.25">
      <c r="A19" s="1"/>
      <c r="B19" s="147" t="s">
        <v>217</v>
      </c>
      <c r="C19" s="148">
        <v>5045</v>
      </c>
      <c r="D19" s="148">
        <v>4399</v>
      </c>
      <c r="E19" s="148">
        <v>1863</v>
      </c>
      <c r="F19" s="148">
        <v>5578</v>
      </c>
      <c r="G19" s="148">
        <v>6685</v>
      </c>
      <c r="H19" s="149">
        <f t="shared" si="6"/>
        <v>0.19845822875582653</v>
      </c>
      <c r="I19" s="150">
        <f t="shared" si="7"/>
        <v>0.32507433102081262</v>
      </c>
      <c r="J19" s="149">
        <f t="shared" si="8"/>
        <v>1.5233411874085653E-2</v>
      </c>
      <c r="K19" s="151">
        <f t="shared" si="9"/>
        <v>1</v>
      </c>
      <c r="L19" s="148">
        <v>1116</v>
      </c>
      <c r="M19" s="148">
        <v>835</v>
      </c>
      <c r="N19" s="148">
        <v>164</v>
      </c>
      <c r="O19" s="148">
        <v>653</v>
      </c>
      <c r="P19" s="148">
        <v>1083</v>
      </c>
      <c r="Q19" s="149">
        <f t="shared" si="10"/>
        <v>0.65849923430321589</v>
      </c>
      <c r="R19" s="150">
        <f t="shared" si="11"/>
        <v>-2.9569892473118253E-2</v>
      </c>
      <c r="S19" s="149">
        <f t="shared" si="12"/>
        <v>8.4337255573812622E-3</v>
      </c>
      <c r="T19" s="151">
        <f t="shared" si="13"/>
        <v>0.16200448765893793</v>
      </c>
      <c r="U19" s="148">
        <v>2701</v>
      </c>
      <c r="V19" s="148">
        <v>2156</v>
      </c>
      <c r="W19" s="148">
        <v>2267</v>
      </c>
      <c r="X19" s="148">
        <v>1318</v>
      </c>
      <c r="Y19" s="148">
        <v>3454</v>
      </c>
      <c r="Z19" s="148">
        <v>3704</v>
      </c>
      <c r="AA19" s="149">
        <f t="shared" si="14"/>
        <v>7.2379849449913047E-2</v>
      </c>
      <c r="AB19" s="150">
        <f t="shared" si="3"/>
        <v>0.71799628942486082</v>
      </c>
      <c r="AC19" s="148">
        <f t="shared" si="4"/>
        <v>250</v>
      </c>
      <c r="AD19" s="148">
        <f t="shared" si="5"/>
        <v>1548</v>
      </c>
      <c r="AE19" s="149">
        <f t="shared" si="15"/>
        <v>2.2543714965642746E-2</v>
      </c>
      <c r="AF19" s="151">
        <f t="shared" si="1"/>
        <v>0.42735381565906838</v>
      </c>
      <c r="AG19" s="151">
        <f t="shared" si="16"/>
        <v>0.5540762902019446</v>
      </c>
      <c r="AH19" s="124"/>
    </row>
    <row r="20" spans="1:34" x14ac:dyDescent="0.25">
      <c r="A20" s="1"/>
      <c r="B20" s="147" t="s">
        <v>207</v>
      </c>
      <c r="C20" s="148">
        <v>28208</v>
      </c>
      <c r="D20" s="148">
        <v>22517</v>
      </c>
      <c r="E20" s="148">
        <v>231</v>
      </c>
      <c r="F20" s="148">
        <v>15980</v>
      </c>
      <c r="G20" s="148">
        <v>17149</v>
      </c>
      <c r="H20" s="149">
        <f t="shared" si="6"/>
        <v>7.3153942428034968E-2</v>
      </c>
      <c r="I20" s="150">
        <f t="shared" si="7"/>
        <v>-0.39205190017016445</v>
      </c>
      <c r="J20" s="149">
        <f t="shared" si="8"/>
        <v>3.9078201978862359E-2</v>
      </c>
      <c r="K20" s="151">
        <f t="shared" si="9"/>
        <v>1</v>
      </c>
      <c r="L20" s="148">
        <v>17429</v>
      </c>
      <c r="M20" s="148">
        <v>11891</v>
      </c>
      <c r="N20" s="148">
        <v>103</v>
      </c>
      <c r="O20" s="148">
        <v>8039</v>
      </c>
      <c r="P20" s="148">
        <v>7915</v>
      </c>
      <c r="Q20" s="149">
        <f t="shared" si="10"/>
        <v>-1.5424804080109489E-2</v>
      </c>
      <c r="R20" s="150">
        <f t="shared" si="11"/>
        <v>-0.54587182282402891</v>
      </c>
      <c r="S20" s="149">
        <f t="shared" si="12"/>
        <v>6.163706166821116E-2</v>
      </c>
      <c r="T20" s="151">
        <f t="shared" si="13"/>
        <v>0.46154294711061872</v>
      </c>
      <c r="U20" s="148">
        <v>8442</v>
      </c>
      <c r="V20" s="148">
        <v>8592</v>
      </c>
      <c r="W20" s="148">
        <v>8436</v>
      </c>
      <c r="X20" s="148">
        <v>108</v>
      </c>
      <c r="Y20" s="148">
        <v>6393</v>
      </c>
      <c r="Z20" s="148">
        <v>7704</v>
      </c>
      <c r="AA20" s="149">
        <f t="shared" si="14"/>
        <v>0.20506804317221961</v>
      </c>
      <c r="AB20" s="150">
        <f t="shared" si="3"/>
        <v>-0.1033519553072626</v>
      </c>
      <c r="AC20" s="148">
        <f t="shared" si="4"/>
        <v>1311</v>
      </c>
      <c r="AD20" s="148">
        <f t="shared" si="5"/>
        <v>-888</v>
      </c>
      <c r="AE20" s="149">
        <f t="shared" si="15"/>
        <v>4.6888979507373571E-2</v>
      </c>
      <c r="AF20" s="151">
        <f t="shared" si="1"/>
        <v>0.30459444129325014</v>
      </c>
      <c r="AG20" s="151">
        <f t="shared" si="16"/>
        <v>0.44923902268353838</v>
      </c>
      <c r="AH20" s="124"/>
    </row>
    <row r="21" spans="1:34" x14ac:dyDescent="0.25">
      <c r="A21" s="152" t="s">
        <v>176</v>
      </c>
      <c r="B21" s="147" t="s">
        <v>219</v>
      </c>
      <c r="C21" s="148">
        <v>2827</v>
      </c>
      <c r="D21" s="148">
        <v>3582</v>
      </c>
      <c r="E21" s="148">
        <v>244</v>
      </c>
      <c r="F21" s="148">
        <v>3289</v>
      </c>
      <c r="G21" s="148">
        <v>4101</v>
      </c>
      <c r="H21" s="149">
        <f t="shared" si="6"/>
        <v>0.2468835512313774</v>
      </c>
      <c r="I21" s="150">
        <f t="shared" si="7"/>
        <v>0.45065440396179701</v>
      </c>
      <c r="J21" s="149">
        <f t="shared" si="8"/>
        <v>9.3451341953066959E-3</v>
      </c>
      <c r="K21" s="151">
        <f t="shared" si="9"/>
        <v>1</v>
      </c>
      <c r="L21" s="148">
        <v>1038</v>
      </c>
      <c r="M21" s="148">
        <v>1262</v>
      </c>
      <c r="N21" s="148">
        <v>77</v>
      </c>
      <c r="O21" s="148">
        <v>616</v>
      </c>
      <c r="P21" s="148">
        <v>1221</v>
      </c>
      <c r="Q21" s="149">
        <f t="shared" si="10"/>
        <v>0.98214285714285721</v>
      </c>
      <c r="R21" s="150">
        <f t="shared" si="11"/>
        <v>0.17630057803468202</v>
      </c>
      <c r="S21" s="149">
        <f t="shared" si="12"/>
        <v>9.5083831076292896E-3</v>
      </c>
      <c r="T21" s="151">
        <f t="shared" si="13"/>
        <v>0.29773226042428674</v>
      </c>
      <c r="U21" s="148">
        <v>1402</v>
      </c>
      <c r="V21" s="148">
        <v>1776</v>
      </c>
      <c r="W21" s="148">
        <v>2313</v>
      </c>
      <c r="X21" s="148">
        <v>163</v>
      </c>
      <c r="Y21" s="148">
        <v>2664</v>
      </c>
      <c r="Z21" s="148">
        <v>2864</v>
      </c>
      <c r="AA21" s="149">
        <f t="shared" si="14"/>
        <v>7.5075075075075048E-2</v>
      </c>
      <c r="AB21" s="150">
        <f t="shared" si="3"/>
        <v>0.61261261261261257</v>
      </c>
      <c r="AC21" s="148">
        <f t="shared" si="4"/>
        <v>200</v>
      </c>
      <c r="AD21" s="148">
        <f t="shared" si="5"/>
        <v>1088</v>
      </c>
      <c r="AE21" s="149">
        <f t="shared" si="15"/>
        <v>1.7431209411879273E-2</v>
      </c>
      <c r="AF21" s="151">
        <f t="shared" si="1"/>
        <v>0.62822780332507955</v>
      </c>
      <c r="AG21" s="151">
        <f t="shared" si="16"/>
        <v>0.69836625213362591</v>
      </c>
      <c r="AH21" s="124"/>
    </row>
    <row r="22" spans="1:34" x14ac:dyDescent="0.25">
      <c r="A22" s="152" t="s">
        <v>367</v>
      </c>
      <c r="B22" s="147" t="s">
        <v>200</v>
      </c>
      <c r="C22" s="148">
        <v>3655</v>
      </c>
      <c r="D22" s="148">
        <v>3426</v>
      </c>
      <c r="E22" s="148">
        <v>656</v>
      </c>
      <c r="F22" s="148">
        <v>2314</v>
      </c>
      <c r="G22" s="148">
        <v>3274</v>
      </c>
      <c r="H22" s="149">
        <f t="shared" si="6"/>
        <v>0.41486603284356094</v>
      </c>
      <c r="I22" s="150">
        <f t="shared" si="7"/>
        <v>-0.10424076607387145</v>
      </c>
      <c r="J22" s="149">
        <f t="shared" si="8"/>
        <v>7.4606118886696229E-3</v>
      </c>
      <c r="K22" s="151">
        <f t="shared" si="9"/>
        <v>1</v>
      </c>
      <c r="L22" s="148">
        <v>1452</v>
      </c>
      <c r="M22" s="148">
        <v>1466</v>
      </c>
      <c r="N22" s="148">
        <v>235</v>
      </c>
      <c r="O22" s="148">
        <v>940</v>
      </c>
      <c r="P22" s="148">
        <v>1365</v>
      </c>
      <c r="Q22" s="149">
        <f t="shared" si="10"/>
        <v>0.4521276595744681</v>
      </c>
      <c r="R22" s="150">
        <f t="shared" si="11"/>
        <v>-5.9917355371900793E-2</v>
      </c>
      <c r="S22" s="149">
        <f t="shared" si="12"/>
        <v>1.062976489919245E-2</v>
      </c>
      <c r="T22" s="151">
        <f t="shared" si="13"/>
        <v>0.41692119731215638</v>
      </c>
      <c r="U22" s="148">
        <v>1149</v>
      </c>
      <c r="V22" s="148">
        <v>924</v>
      </c>
      <c r="W22" s="148">
        <v>907</v>
      </c>
      <c r="X22" s="148">
        <v>236</v>
      </c>
      <c r="Y22" s="148">
        <v>682</v>
      </c>
      <c r="Z22" s="148">
        <v>839</v>
      </c>
      <c r="AA22" s="149">
        <f t="shared" si="14"/>
        <v>0.23020527859237538</v>
      </c>
      <c r="AB22" s="150">
        <f t="shared" si="3"/>
        <v>-9.1991341991341957E-2</v>
      </c>
      <c r="AC22" s="148">
        <f t="shared" si="4"/>
        <v>157</v>
      </c>
      <c r="AD22" s="148">
        <f t="shared" si="5"/>
        <v>-85</v>
      </c>
      <c r="AE22" s="149">
        <f t="shared" si="15"/>
        <v>5.1064192376280406E-3</v>
      </c>
      <c r="AF22" s="151">
        <f t="shared" si="1"/>
        <v>0.25280437756497948</v>
      </c>
      <c r="AG22" s="151">
        <f t="shared" si="16"/>
        <v>0.25626145387904703</v>
      </c>
      <c r="AH22" s="124"/>
    </row>
    <row r="23" spans="1:34" x14ac:dyDescent="0.25">
      <c r="A23" s="152" t="s">
        <v>368</v>
      </c>
      <c r="B23" s="147" t="s">
        <v>213</v>
      </c>
      <c r="C23" s="148">
        <v>64080</v>
      </c>
      <c r="D23" s="148">
        <v>57374</v>
      </c>
      <c r="E23" s="148">
        <v>1818</v>
      </c>
      <c r="F23" s="148">
        <v>20319</v>
      </c>
      <c r="G23" s="148">
        <v>28487</v>
      </c>
      <c r="H23" s="149">
        <f t="shared" si="6"/>
        <v>0.40198828682513899</v>
      </c>
      <c r="I23" s="150">
        <f t="shared" si="7"/>
        <v>-0.55544631710362047</v>
      </c>
      <c r="J23" s="149">
        <f t="shared" si="8"/>
        <v>6.4914615416167248E-2</v>
      </c>
      <c r="K23" s="151">
        <f t="shared" si="9"/>
        <v>1</v>
      </c>
      <c r="L23" s="148">
        <v>41038</v>
      </c>
      <c r="M23" s="148">
        <v>36220</v>
      </c>
      <c r="N23" s="148">
        <v>1112</v>
      </c>
      <c r="O23" s="148">
        <v>11584</v>
      </c>
      <c r="P23" s="148">
        <v>15978</v>
      </c>
      <c r="Q23" s="149">
        <f t="shared" si="10"/>
        <v>0.37931629834254155</v>
      </c>
      <c r="R23" s="150">
        <f t="shared" si="11"/>
        <v>-0.61065354062088795</v>
      </c>
      <c r="S23" s="149">
        <f t="shared" si="12"/>
        <v>0.12442665462219557</v>
      </c>
      <c r="T23" s="151">
        <f t="shared" si="13"/>
        <v>0.56088742233299405</v>
      </c>
      <c r="U23" s="148">
        <v>17106</v>
      </c>
      <c r="V23" s="148">
        <v>12525</v>
      </c>
      <c r="W23" s="148">
        <v>13705</v>
      </c>
      <c r="X23" s="148">
        <v>653</v>
      </c>
      <c r="Y23" s="148">
        <v>5803</v>
      </c>
      <c r="Z23" s="148">
        <v>7979</v>
      </c>
      <c r="AA23" s="149">
        <f t="shared" si="14"/>
        <v>0.37497845941754271</v>
      </c>
      <c r="AB23" s="150">
        <f t="shared" si="3"/>
        <v>-0.36295409181636729</v>
      </c>
      <c r="AC23" s="148">
        <f t="shared" si="4"/>
        <v>2176</v>
      </c>
      <c r="AD23" s="148">
        <f t="shared" si="5"/>
        <v>-4546</v>
      </c>
      <c r="AE23" s="149">
        <f t="shared" si="15"/>
        <v>4.8562716444617564E-2</v>
      </c>
      <c r="AF23" s="151">
        <f t="shared" si="1"/>
        <v>0.19545880149812733</v>
      </c>
      <c r="AG23" s="151">
        <f t="shared" si="16"/>
        <v>0.28009267385123038</v>
      </c>
      <c r="AH23" s="124"/>
    </row>
    <row r="24" spans="1:34" x14ac:dyDescent="0.25">
      <c r="A24" s="152" t="s">
        <v>184</v>
      </c>
      <c r="B24" s="147" t="s">
        <v>369</v>
      </c>
      <c r="C24" s="148">
        <v>755</v>
      </c>
      <c r="D24" s="148">
        <v>798</v>
      </c>
      <c r="E24" s="148">
        <v>124</v>
      </c>
      <c r="F24" s="148">
        <v>624</v>
      </c>
      <c r="G24" s="148">
        <v>1128</v>
      </c>
      <c r="H24" s="149">
        <f t="shared" si="6"/>
        <v>0.80769230769230771</v>
      </c>
      <c r="I24" s="150">
        <f t="shared" si="7"/>
        <v>0.49403973509933774</v>
      </c>
      <c r="J24" s="149">
        <f t="shared" si="8"/>
        <v>2.5704246213864796E-3</v>
      </c>
      <c r="K24" s="151">
        <f t="shared" si="9"/>
        <v>1</v>
      </c>
      <c r="L24" s="148">
        <v>213</v>
      </c>
      <c r="M24" s="148">
        <v>223</v>
      </c>
      <c r="N24" s="148">
        <v>42</v>
      </c>
      <c r="O24" s="148">
        <v>113</v>
      </c>
      <c r="P24" s="148">
        <v>221</v>
      </c>
      <c r="Q24" s="149">
        <f t="shared" si="10"/>
        <v>0.95575221238938046</v>
      </c>
      <c r="R24" s="150">
        <f t="shared" si="11"/>
        <v>3.7558685446009488E-2</v>
      </c>
      <c r="S24" s="149">
        <f t="shared" si="12"/>
        <v>1.7210095551073489E-3</v>
      </c>
      <c r="T24" s="151">
        <f t="shared" si="13"/>
        <v>0.19592198581560283</v>
      </c>
      <c r="U24" s="148">
        <v>329</v>
      </c>
      <c r="V24" s="148">
        <v>353</v>
      </c>
      <c r="W24" s="148">
        <v>443</v>
      </c>
      <c r="X24" s="148">
        <v>51</v>
      </c>
      <c r="Y24" s="148">
        <v>369</v>
      </c>
      <c r="Z24" s="148">
        <v>711</v>
      </c>
      <c r="AA24" s="149">
        <f t="shared" si="14"/>
        <v>0.92682926829268286</v>
      </c>
      <c r="AB24" s="150">
        <f t="shared" si="3"/>
        <v>1.0141643059490084</v>
      </c>
      <c r="AC24" s="148">
        <f t="shared" si="4"/>
        <v>342</v>
      </c>
      <c r="AD24" s="148">
        <f t="shared" si="5"/>
        <v>358</v>
      </c>
      <c r="AE24" s="149">
        <f t="shared" si="15"/>
        <v>4.3273707722926548E-3</v>
      </c>
      <c r="AF24" s="151">
        <f t="shared" si="1"/>
        <v>0.46754966887417221</v>
      </c>
      <c r="AG24" s="151">
        <f t="shared" si="16"/>
        <v>0.63031914893617025</v>
      </c>
      <c r="AH24" s="124"/>
    </row>
    <row r="25" spans="1:34" x14ac:dyDescent="0.25">
      <c r="A25" s="152" t="s">
        <v>180</v>
      </c>
      <c r="B25" s="147" t="s">
        <v>209</v>
      </c>
      <c r="C25" s="148">
        <v>34383</v>
      </c>
      <c r="D25" s="148">
        <v>28347</v>
      </c>
      <c r="E25" s="148">
        <v>233</v>
      </c>
      <c r="F25" s="148">
        <v>13519</v>
      </c>
      <c r="G25" s="148">
        <v>17787</v>
      </c>
      <c r="H25" s="149">
        <f t="shared" si="6"/>
        <v>0.31570382424735555</v>
      </c>
      <c r="I25" s="150">
        <f t="shared" si="7"/>
        <v>-0.48268039438094412</v>
      </c>
      <c r="J25" s="149">
        <f t="shared" si="8"/>
        <v>4.0532041436703296E-2</v>
      </c>
      <c r="K25" s="151">
        <f t="shared" si="9"/>
        <v>1</v>
      </c>
      <c r="L25" s="148">
        <v>18640</v>
      </c>
      <c r="M25" s="148">
        <v>13982</v>
      </c>
      <c r="N25" s="148">
        <v>94</v>
      </c>
      <c r="O25" s="148">
        <v>5777</v>
      </c>
      <c r="P25" s="148">
        <v>7979</v>
      </c>
      <c r="Q25" s="149">
        <f t="shared" si="10"/>
        <v>0.38116669551670412</v>
      </c>
      <c r="R25" s="150">
        <f t="shared" si="11"/>
        <v>-0.57194206008583692</v>
      </c>
      <c r="S25" s="149">
        <f t="shared" si="12"/>
        <v>6.2135453575572569E-2</v>
      </c>
      <c r="T25" s="151">
        <f t="shared" si="13"/>
        <v>0.44858604598864338</v>
      </c>
      <c r="U25" s="148">
        <v>14767</v>
      </c>
      <c r="V25" s="148">
        <v>13645</v>
      </c>
      <c r="W25" s="148">
        <v>12610</v>
      </c>
      <c r="X25" s="148">
        <v>132</v>
      </c>
      <c r="Y25" s="148">
        <v>6299</v>
      </c>
      <c r="Z25" s="148">
        <v>8344</v>
      </c>
      <c r="AA25" s="149">
        <f t="shared" si="14"/>
        <v>0.32465470709636457</v>
      </c>
      <c r="AB25" s="150">
        <f t="shared" si="3"/>
        <v>-0.38849395382924146</v>
      </c>
      <c r="AC25" s="148">
        <f t="shared" si="4"/>
        <v>2045</v>
      </c>
      <c r="AD25" s="148">
        <f t="shared" si="5"/>
        <v>-5301</v>
      </c>
      <c r="AE25" s="149">
        <f t="shared" si="15"/>
        <v>5.0784221834050507E-2</v>
      </c>
      <c r="AF25" s="151">
        <f t="shared" si="1"/>
        <v>0.39685309600674751</v>
      </c>
      <c r="AG25" s="151">
        <f t="shared" si="16"/>
        <v>0.46910665092483272</v>
      </c>
      <c r="AH25" s="124"/>
    </row>
    <row r="26" spans="1:34" x14ac:dyDescent="0.25">
      <c r="A26" s="152" t="s">
        <v>193</v>
      </c>
      <c r="B26" s="147" t="s">
        <v>232</v>
      </c>
      <c r="C26" s="148">
        <v>696</v>
      </c>
      <c r="D26" s="148">
        <v>737</v>
      </c>
      <c r="E26" s="148">
        <v>148</v>
      </c>
      <c r="F26" s="148">
        <v>1174</v>
      </c>
      <c r="G26" s="148">
        <v>1496</v>
      </c>
      <c r="H26" s="149">
        <f t="shared" si="6"/>
        <v>0.27427597955706995</v>
      </c>
      <c r="I26" s="150">
        <f t="shared" si="7"/>
        <v>1.1494252873563218</v>
      </c>
      <c r="J26" s="149">
        <f t="shared" si="8"/>
        <v>3.4090028666615016E-3</v>
      </c>
      <c r="K26" s="151">
        <f t="shared" si="9"/>
        <v>1</v>
      </c>
      <c r="L26" s="148">
        <v>243</v>
      </c>
      <c r="M26" s="148">
        <v>91</v>
      </c>
      <c r="N26" s="148">
        <v>34</v>
      </c>
      <c r="O26" s="148">
        <v>250</v>
      </c>
      <c r="P26" s="148">
        <v>448</v>
      </c>
      <c r="Q26" s="149">
        <f t="shared" si="10"/>
        <v>0.79200000000000004</v>
      </c>
      <c r="R26" s="150">
        <f t="shared" si="11"/>
        <v>0.84362139917695478</v>
      </c>
      <c r="S26" s="149">
        <f t="shared" si="12"/>
        <v>3.4887433515298294E-3</v>
      </c>
      <c r="T26" s="151">
        <f t="shared" si="13"/>
        <v>0.29946524064171121</v>
      </c>
      <c r="U26" s="148">
        <v>441</v>
      </c>
      <c r="V26" s="148">
        <v>321</v>
      </c>
      <c r="W26" s="148">
        <v>512</v>
      </c>
      <c r="X26" s="148">
        <v>102</v>
      </c>
      <c r="Y26" s="148">
        <v>741</v>
      </c>
      <c r="Z26" s="148">
        <v>888</v>
      </c>
      <c r="AA26" s="149">
        <f t="shared" si="14"/>
        <v>0.19838056680161942</v>
      </c>
      <c r="AB26" s="150">
        <f t="shared" si="3"/>
        <v>1.7663551401869158</v>
      </c>
      <c r="AC26" s="148">
        <f t="shared" si="4"/>
        <v>147</v>
      </c>
      <c r="AD26" s="148">
        <f t="shared" si="5"/>
        <v>567</v>
      </c>
      <c r="AE26" s="149">
        <f t="shared" si="15"/>
        <v>5.4046487282642438E-3</v>
      </c>
      <c r="AF26" s="151">
        <f t="shared" si="1"/>
        <v>0.46120689655172414</v>
      </c>
      <c r="AG26" s="151">
        <f t="shared" si="16"/>
        <v>0.5935828877005348</v>
      </c>
      <c r="AH26" s="124"/>
    </row>
    <row r="27" spans="1:34" x14ac:dyDescent="0.25">
      <c r="A27" s="152" t="s">
        <v>200</v>
      </c>
      <c r="B27" s="147" t="s">
        <v>223</v>
      </c>
      <c r="C27" s="148">
        <v>1315</v>
      </c>
      <c r="D27" s="148">
        <v>970</v>
      </c>
      <c r="E27" s="148">
        <v>1118</v>
      </c>
      <c r="F27" s="148">
        <v>1718</v>
      </c>
      <c r="G27" s="148">
        <v>2096</v>
      </c>
      <c r="H27" s="149">
        <f t="shared" si="6"/>
        <v>0.22002328288707806</v>
      </c>
      <c r="I27" s="150">
        <f t="shared" si="7"/>
        <v>0.59391634980988584</v>
      </c>
      <c r="J27" s="149">
        <f t="shared" si="8"/>
        <v>4.7762500056968632E-3</v>
      </c>
      <c r="K27" s="151">
        <f t="shared" si="9"/>
        <v>1</v>
      </c>
      <c r="L27" s="148">
        <v>179</v>
      </c>
      <c r="M27" s="148">
        <v>132</v>
      </c>
      <c r="N27" s="148">
        <v>48</v>
      </c>
      <c r="O27" s="148">
        <v>129</v>
      </c>
      <c r="P27" s="148">
        <v>318</v>
      </c>
      <c r="Q27" s="149">
        <f t="shared" si="10"/>
        <v>1.4651162790697674</v>
      </c>
      <c r="R27" s="150">
        <f t="shared" si="11"/>
        <v>0.77653631284916202</v>
      </c>
      <c r="S27" s="149">
        <f t="shared" si="12"/>
        <v>2.4763847897019773E-3</v>
      </c>
      <c r="T27" s="151">
        <f t="shared" si="13"/>
        <v>0.15171755725190839</v>
      </c>
      <c r="U27" s="148">
        <v>599</v>
      </c>
      <c r="V27" s="148">
        <v>811</v>
      </c>
      <c r="W27" s="148">
        <v>706</v>
      </c>
      <c r="X27" s="148">
        <v>1033</v>
      </c>
      <c r="Y27" s="148">
        <v>1422</v>
      </c>
      <c r="Z27" s="148">
        <v>1633</v>
      </c>
      <c r="AA27" s="149">
        <f t="shared" si="14"/>
        <v>0.14838255977496484</v>
      </c>
      <c r="AB27" s="150">
        <f t="shared" si="3"/>
        <v>1.0135635018495686</v>
      </c>
      <c r="AC27" s="148">
        <f t="shared" si="4"/>
        <v>211</v>
      </c>
      <c r="AD27" s="148">
        <f t="shared" si="5"/>
        <v>822</v>
      </c>
      <c r="AE27" s="149">
        <f t="shared" si="15"/>
        <v>9.9389542491616096E-3</v>
      </c>
      <c r="AF27" s="151">
        <f t="shared" si="1"/>
        <v>0.61673003802281368</v>
      </c>
      <c r="AG27" s="151">
        <f t="shared" si="16"/>
        <v>0.77910305343511455</v>
      </c>
      <c r="AH27" s="124"/>
    </row>
    <row r="28" spans="1:34" x14ac:dyDescent="0.25">
      <c r="A28" s="152" t="s">
        <v>197</v>
      </c>
      <c r="B28" s="147" t="s">
        <v>211</v>
      </c>
      <c r="C28" s="148">
        <v>45479</v>
      </c>
      <c r="D28" s="148">
        <v>38701</v>
      </c>
      <c r="E28" s="148">
        <v>152</v>
      </c>
      <c r="F28" s="148">
        <v>15037</v>
      </c>
      <c r="G28" s="148">
        <v>23731</v>
      </c>
      <c r="H28" s="149">
        <f t="shared" si="6"/>
        <v>0.57817383786659571</v>
      </c>
      <c r="I28" s="150">
        <f t="shared" si="7"/>
        <v>-0.47819872908375294</v>
      </c>
      <c r="J28" s="149">
        <f t="shared" si="8"/>
        <v>5.4076903094080274E-2</v>
      </c>
      <c r="K28" s="151">
        <f t="shared" si="9"/>
        <v>1</v>
      </c>
      <c r="L28" s="148">
        <v>33184</v>
      </c>
      <c r="M28" s="148">
        <v>27783</v>
      </c>
      <c r="N28" s="148">
        <v>95</v>
      </c>
      <c r="O28" s="148">
        <v>10074</v>
      </c>
      <c r="P28" s="148">
        <v>15516</v>
      </c>
      <c r="Q28" s="149">
        <f t="shared" si="10"/>
        <v>0.54020250148898152</v>
      </c>
      <c r="R28" s="150">
        <f t="shared" si="11"/>
        <v>-0.53242526518804245</v>
      </c>
      <c r="S28" s="149">
        <f t="shared" si="12"/>
        <v>0.12082888804093043</v>
      </c>
      <c r="T28" s="151">
        <f t="shared" si="13"/>
        <v>0.65382832581854955</v>
      </c>
      <c r="U28" s="148">
        <v>9246</v>
      </c>
      <c r="V28" s="148">
        <v>9494</v>
      </c>
      <c r="W28" s="148">
        <v>8057</v>
      </c>
      <c r="X28" s="148">
        <v>45</v>
      </c>
      <c r="Y28" s="148">
        <v>3681</v>
      </c>
      <c r="Z28" s="148">
        <v>6605</v>
      </c>
      <c r="AA28" s="149">
        <f t="shared" si="14"/>
        <v>0.79434936158652536</v>
      </c>
      <c r="AB28" s="150">
        <f t="shared" si="3"/>
        <v>-0.30429745102169792</v>
      </c>
      <c r="AC28" s="148">
        <f t="shared" si="4"/>
        <v>2924</v>
      </c>
      <c r="AD28" s="148">
        <f t="shared" si="5"/>
        <v>-2889</v>
      </c>
      <c r="AE28" s="149">
        <f t="shared" si="15"/>
        <v>4.0200118074533026E-2</v>
      </c>
      <c r="AF28" s="151">
        <f t="shared" si="1"/>
        <v>0.20875568943908177</v>
      </c>
      <c r="AG28" s="151">
        <f t="shared" si="16"/>
        <v>0.27832792549829338</v>
      </c>
      <c r="AH28" s="124"/>
    </row>
    <row r="29" spans="1:34" x14ac:dyDescent="0.25">
      <c r="A29" s="152" t="s">
        <v>203</v>
      </c>
      <c r="B29" s="147" t="s">
        <v>203</v>
      </c>
      <c r="C29" s="148">
        <v>3217</v>
      </c>
      <c r="D29" s="148">
        <v>2490</v>
      </c>
      <c r="E29" s="148">
        <v>327</v>
      </c>
      <c r="F29" s="148">
        <v>1908</v>
      </c>
      <c r="G29" s="148">
        <v>2451</v>
      </c>
      <c r="H29" s="149">
        <f t="shared" si="6"/>
        <v>0.28459119496855356</v>
      </c>
      <c r="I29" s="150">
        <f t="shared" si="7"/>
        <v>-0.23811004041032013</v>
      </c>
      <c r="J29" s="149">
        <f t="shared" si="8"/>
        <v>5.5852045629594524E-3</v>
      </c>
      <c r="K29" s="151">
        <f t="shared" si="9"/>
        <v>1</v>
      </c>
      <c r="L29" s="148">
        <v>1368</v>
      </c>
      <c r="M29" s="148">
        <v>920</v>
      </c>
      <c r="N29" s="148">
        <v>103</v>
      </c>
      <c r="O29" s="148">
        <v>658</v>
      </c>
      <c r="P29" s="148">
        <v>1017</v>
      </c>
      <c r="Q29" s="149">
        <f t="shared" si="10"/>
        <v>0.54559270516717318</v>
      </c>
      <c r="R29" s="150">
        <f t="shared" si="11"/>
        <v>-0.25657894736842102</v>
      </c>
      <c r="S29" s="149">
        <f t="shared" si="12"/>
        <v>7.9197589029148131E-3</v>
      </c>
      <c r="T29" s="151">
        <f t="shared" si="13"/>
        <v>0.4149326805385557</v>
      </c>
      <c r="U29" s="148">
        <v>904</v>
      </c>
      <c r="V29" s="148">
        <v>1018</v>
      </c>
      <c r="W29" s="148">
        <v>1135</v>
      </c>
      <c r="X29" s="148">
        <v>151</v>
      </c>
      <c r="Y29" s="148">
        <v>790</v>
      </c>
      <c r="Z29" s="148">
        <v>940</v>
      </c>
      <c r="AA29" s="149">
        <f t="shared" si="14"/>
        <v>0.18987341772151889</v>
      </c>
      <c r="AB29" s="150">
        <f t="shared" si="3"/>
        <v>-7.6620825147347693E-2</v>
      </c>
      <c r="AC29" s="148">
        <f t="shared" si="4"/>
        <v>150</v>
      </c>
      <c r="AD29" s="148">
        <f t="shared" si="5"/>
        <v>-78</v>
      </c>
      <c r="AE29" s="149">
        <f t="shared" si="15"/>
        <v>5.7211371673067443E-3</v>
      </c>
      <c r="AF29" s="151">
        <f t="shared" si="1"/>
        <v>0.31644389182468136</v>
      </c>
      <c r="AG29" s="151">
        <f t="shared" si="16"/>
        <v>0.38351693186454511</v>
      </c>
      <c r="AH29" s="124"/>
    </row>
    <row r="30" spans="1:34" x14ac:dyDescent="0.25">
      <c r="A30" s="152" t="s">
        <v>369</v>
      </c>
      <c r="B30" s="147" t="s">
        <v>229</v>
      </c>
      <c r="C30" s="148">
        <v>1031</v>
      </c>
      <c r="D30" s="148">
        <v>705</v>
      </c>
      <c r="E30" s="148">
        <v>1023</v>
      </c>
      <c r="F30" s="148">
        <v>1958</v>
      </c>
      <c r="G30" s="148">
        <v>1575</v>
      </c>
      <c r="H30" s="149">
        <f t="shared" si="6"/>
        <v>-0.19560776302349336</v>
      </c>
      <c r="I30" s="150">
        <f t="shared" si="7"/>
        <v>0.5276430649854511</v>
      </c>
      <c r="J30" s="149">
        <f>G30/G$7</f>
        <v>3.5890237399678242E-3</v>
      </c>
      <c r="K30" s="151">
        <f t="shared" si="9"/>
        <v>1</v>
      </c>
      <c r="L30" s="148">
        <v>357</v>
      </c>
      <c r="M30" s="148">
        <v>218</v>
      </c>
      <c r="N30" s="148">
        <v>189</v>
      </c>
      <c r="O30" s="148">
        <v>321</v>
      </c>
      <c r="P30" s="148">
        <v>487</v>
      </c>
      <c r="Q30" s="149">
        <f t="shared" si="10"/>
        <v>0.51713395638629289</v>
      </c>
      <c r="R30" s="150">
        <f t="shared" si="11"/>
        <v>0.36414565826330536</v>
      </c>
      <c r="S30" s="149">
        <f>P30/P$7</f>
        <v>3.7924509200781852E-3</v>
      </c>
      <c r="T30" s="151">
        <f t="shared" si="13"/>
        <v>0.30920634920634921</v>
      </c>
      <c r="U30" s="148">
        <v>442</v>
      </c>
      <c r="V30" s="148">
        <v>356</v>
      </c>
      <c r="W30" s="148">
        <v>339</v>
      </c>
      <c r="X30" s="148">
        <v>764</v>
      </c>
      <c r="Y30" s="148">
        <v>1032</v>
      </c>
      <c r="Z30" s="148">
        <v>778</v>
      </c>
      <c r="AA30" s="149">
        <f t="shared" si="14"/>
        <v>-0.24612403100775193</v>
      </c>
      <c r="AB30" s="150">
        <f t="shared" si="3"/>
        <v>1.1853932584269664</v>
      </c>
      <c r="AC30" s="148">
        <f t="shared" si="4"/>
        <v>-254</v>
      </c>
      <c r="AD30" s="148">
        <f t="shared" si="5"/>
        <v>422</v>
      </c>
      <c r="AE30" s="149">
        <f t="shared" si="15"/>
        <v>4.7351539533666458E-3</v>
      </c>
      <c r="AF30" s="151">
        <f t="shared" si="1"/>
        <v>0.34529582929194957</v>
      </c>
      <c r="AG30" s="151">
        <f t="shared" si="16"/>
        <v>0.49396825396825395</v>
      </c>
      <c r="AH30" s="124"/>
    </row>
    <row r="31" spans="1:34" x14ac:dyDescent="0.25">
      <c r="A31" s="152" t="s">
        <v>211</v>
      </c>
      <c r="B31" s="147" t="s">
        <v>215</v>
      </c>
      <c r="C31" s="148">
        <v>296</v>
      </c>
      <c r="D31" s="148">
        <v>359</v>
      </c>
      <c r="E31" s="148">
        <v>200</v>
      </c>
      <c r="F31" s="148">
        <v>328</v>
      </c>
      <c r="G31" s="148">
        <v>666</v>
      </c>
      <c r="H31" s="149">
        <f t="shared" si="6"/>
        <v>1.0304878048780486</v>
      </c>
      <c r="I31" s="150">
        <f t="shared" si="7"/>
        <v>1.25</v>
      </c>
      <c r="J31" s="149">
        <f t="shared" si="8"/>
        <v>1.5176443243292512E-3</v>
      </c>
      <c r="K31" s="151">
        <f t="shared" si="9"/>
        <v>1</v>
      </c>
      <c r="L31" s="148">
        <v>59</v>
      </c>
      <c r="M31" s="148">
        <v>138</v>
      </c>
      <c r="N31" s="148">
        <v>52</v>
      </c>
      <c r="O31" s="148">
        <v>78</v>
      </c>
      <c r="P31" s="148">
        <v>164</v>
      </c>
      <c r="Q31" s="149">
        <f t="shared" si="10"/>
        <v>1.1025641025641026</v>
      </c>
      <c r="R31" s="150">
        <f t="shared" si="11"/>
        <v>1.7796610169491527</v>
      </c>
      <c r="S31" s="149">
        <f t="shared" ref="S31:S36" si="17">P31/P$7</f>
        <v>1.2771292626135983E-3</v>
      </c>
      <c r="T31" s="151">
        <f t="shared" si="13"/>
        <v>0.24624624624624625</v>
      </c>
      <c r="U31" s="148">
        <v>158</v>
      </c>
      <c r="V31" s="148">
        <v>138</v>
      </c>
      <c r="W31" s="148">
        <v>130</v>
      </c>
      <c r="X31" s="148">
        <v>123</v>
      </c>
      <c r="Y31" s="148">
        <v>139</v>
      </c>
      <c r="Z31" s="148">
        <v>345</v>
      </c>
      <c r="AA31" s="149">
        <f t="shared" si="14"/>
        <v>1.4820143884892087</v>
      </c>
      <c r="AB31" s="150">
        <f t="shared" si="3"/>
        <v>1.5</v>
      </c>
      <c r="AC31" s="148">
        <f t="shared" si="4"/>
        <v>206</v>
      </c>
      <c r="AD31" s="148">
        <f t="shared" si="5"/>
        <v>207</v>
      </c>
      <c r="AE31" s="149">
        <f t="shared" si="15"/>
        <v>2.0997790667242836E-3</v>
      </c>
      <c r="AF31" s="151">
        <f t="shared" si="1"/>
        <v>0.46621621621621623</v>
      </c>
      <c r="AG31" s="151">
        <f t="shared" si="16"/>
        <v>0.51801801801801806</v>
      </c>
      <c r="AH31" s="124"/>
    </row>
    <row r="32" spans="1:34" x14ac:dyDescent="0.25">
      <c r="A32" s="152" t="s">
        <v>207</v>
      </c>
      <c r="B32" s="147" t="s">
        <v>225</v>
      </c>
      <c r="C32" s="148">
        <v>972</v>
      </c>
      <c r="D32" s="148">
        <v>963</v>
      </c>
      <c r="E32" s="148">
        <v>181</v>
      </c>
      <c r="F32" s="148">
        <v>980</v>
      </c>
      <c r="G32" s="148">
        <v>1355</v>
      </c>
      <c r="H32" s="149">
        <f t="shared" si="6"/>
        <v>0.38265306122448983</v>
      </c>
      <c r="I32" s="150">
        <f t="shared" si="7"/>
        <v>0.39403292181069949</v>
      </c>
      <c r="J32" s="149">
        <f t="shared" si="8"/>
        <v>3.0876997889881914E-3</v>
      </c>
      <c r="K32" s="151">
        <f t="shared" si="9"/>
        <v>1</v>
      </c>
      <c r="L32" s="148">
        <v>184</v>
      </c>
      <c r="M32" s="148">
        <v>151</v>
      </c>
      <c r="N32" s="148">
        <v>38</v>
      </c>
      <c r="O32" s="148">
        <v>195</v>
      </c>
      <c r="P32" s="148">
        <v>283</v>
      </c>
      <c r="Q32" s="149">
        <f t="shared" si="10"/>
        <v>0.45128205128205123</v>
      </c>
      <c r="R32" s="150">
        <f t="shared" si="11"/>
        <v>0.53804347826086962</v>
      </c>
      <c r="S32" s="149">
        <f t="shared" si="17"/>
        <v>2.2038267153637091E-3</v>
      </c>
      <c r="T32" s="151">
        <f t="shared" si="13"/>
        <v>0.20885608856088561</v>
      </c>
      <c r="U32" s="148">
        <v>490</v>
      </c>
      <c r="V32" s="148">
        <v>584</v>
      </c>
      <c r="W32" s="148">
        <v>677</v>
      </c>
      <c r="X32" s="148">
        <v>110</v>
      </c>
      <c r="Y32" s="148">
        <v>650</v>
      </c>
      <c r="Z32" s="148">
        <v>724</v>
      </c>
      <c r="AA32" s="149">
        <f t="shared" si="14"/>
        <v>0.11384615384615393</v>
      </c>
      <c r="AB32" s="150">
        <f t="shared" si="3"/>
        <v>0.23972602739726034</v>
      </c>
      <c r="AC32" s="148">
        <f t="shared" si="4"/>
        <v>74</v>
      </c>
      <c r="AD32" s="148">
        <f t="shared" si="5"/>
        <v>140</v>
      </c>
      <c r="AE32" s="149">
        <f t="shared" si="15"/>
        <v>4.4064928820532799E-3</v>
      </c>
      <c r="AF32" s="151">
        <f t="shared" si="1"/>
        <v>0.60082304526748975</v>
      </c>
      <c r="AG32" s="151">
        <f t="shared" si="16"/>
        <v>0.53431734317343171</v>
      </c>
      <c r="AH32" s="124"/>
    </row>
    <row r="33" spans="1:36" x14ac:dyDescent="0.25">
      <c r="A33" s="152" t="s">
        <v>213</v>
      </c>
      <c r="B33" s="147" t="s">
        <v>221</v>
      </c>
      <c r="C33" s="148">
        <v>169</v>
      </c>
      <c r="D33" s="148">
        <v>87</v>
      </c>
      <c r="E33" s="148">
        <v>107</v>
      </c>
      <c r="F33" s="148">
        <v>153</v>
      </c>
      <c r="G33" s="148">
        <v>130</v>
      </c>
      <c r="H33" s="149">
        <f t="shared" si="6"/>
        <v>-0.15032679738562094</v>
      </c>
      <c r="I33" s="150">
        <f t="shared" si="7"/>
        <v>-0.23076923076923073</v>
      </c>
      <c r="J33" s="149">
        <f t="shared" si="8"/>
        <v>2.9623688012432836E-4</v>
      </c>
      <c r="K33" s="151">
        <f t="shared" si="9"/>
        <v>1</v>
      </c>
      <c r="L33" s="148">
        <v>82</v>
      </c>
      <c r="M33" s="148">
        <v>45</v>
      </c>
      <c r="N33" s="148">
        <v>18</v>
      </c>
      <c r="O33" s="148">
        <v>42</v>
      </c>
      <c r="P33" s="148">
        <v>55</v>
      </c>
      <c r="Q33" s="149">
        <f t="shared" si="10"/>
        <v>0.30952380952380953</v>
      </c>
      <c r="R33" s="150">
        <f t="shared" si="11"/>
        <v>-0.32926829268292679</v>
      </c>
      <c r="S33" s="149">
        <f t="shared" si="17"/>
        <v>4.2830554538870677E-4</v>
      </c>
      <c r="T33" s="151">
        <f t="shared" si="13"/>
        <v>0.42307692307692307</v>
      </c>
      <c r="U33" s="148">
        <v>34</v>
      </c>
      <c r="V33" s="148">
        <v>37</v>
      </c>
      <c r="W33" s="148">
        <v>23</v>
      </c>
      <c r="X33" s="148">
        <v>58</v>
      </c>
      <c r="Y33" s="148">
        <v>69</v>
      </c>
      <c r="Z33" s="148">
        <v>49</v>
      </c>
      <c r="AA33" s="149">
        <f t="shared" si="14"/>
        <v>-0.28985507246376807</v>
      </c>
      <c r="AB33" s="150">
        <f t="shared" si="3"/>
        <v>0.32432432432432434</v>
      </c>
      <c r="AC33" s="148">
        <f t="shared" si="4"/>
        <v>-20</v>
      </c>
      <c r="AD33" s="148">
        <f t="shared" si="5"/>
        <v>12</v>
      </c>
      <c r="AE33" s="149">
        <f t="shared" si="15"/>
        <v>2.9822949063620263E-4</v>
      </c>
      <c r="AF33" s="151">
        <f t="shared" si="1"/>
        <v>0.21893491124260356</v>
      </c>
      <c r="AG33" s="151">
        <f t="shared" si="16"/>
        <v>0.37692307692307692</v>
      </c>
      <c r="AH33" s="124"/>
    </row>
    <row r="34" spans="1:36" x14ac:dyDescent="0.25">
      <c r="A34" s="152" t="s">
        <v>209</v>
      </c>
      <c r="B34" s="147" t="s">
        <v>227</v>
      </c>
      <c r="C34" s="148">
        <v>2930</v>
      </c>
      <c r="D34" s="148">
        <v>3044</v>
      </c>
      <c r="E34" s="148">
        <v>458</v>
      </c>
      <c r="F34" s="148">
        <v>659</v>
      </c>
      <c r="G34" s="148">
        <v>630</v>
      </c>
      <c r="H34" s="149">
        <f t="shared" si="6"/>
        <v>-4.4006069802731362E-2</v>
      </c>
      <c r="I34" s="150">
        <f t="shared" si="7"/>
        <v>-0.78498293515358364</v>
      </c>
      <c r="J34" s="149">
        <f t="shared" si="8"/>
        <v>1.4356094959871296E-3</v>
      </c>
      <c r="K34" s="151">
        <f t="shared" si="9"/>
        <v>1</v>
      </c>
      <c r="L34" s="148">
        <v>394</v>
      </c>
      <c r="M34" s="148">
        <v>281</v>
      </c>
      <c r="N34" s="148">
        <v>26</v>
      </c>
      <c r="O34" s="148">
        <v>160</v>
      </c>
      <c r="P34" s="148">
        <v>124</v>
      </c>
      <c r="Q34" s="149">
        <f t="shared" si="10"/>
        <v>-0.22499999999999998</v>
      </c>
      <c r="R34" s="150">
        <f t="shared" si="11"/>
        <v>-0.68527918781725883</v>
      </c>
      <c r="S34" s="149">
        <f t="shared" si="17"/>
        <v>9.6563432051272068E-4</v>
      </c>
      <c r="T34" s="151">
        <f t="shared" si="13"/>
        <v>0.19682539682539682</v>
      </c>
      <c r="U34" s="148">
        <v>2216</v>
      </c>
      <c r="V34" s="148">
        <v>2304</v>
      </c>
      <c r="W34" s="148">
        <v>2656</v>
      </c>
      <c r="X34" s="148">
        <v>378</v>
      </c>
      <c r="Y34" s="148">
        <v>431</v>
      </c>
      <c r="Z34" s="148">
        <v>418</v>
      </c>
      <c r="AA34" s="149">
        <f t="shared" si="14"/>
        <v>-3.0162412993039456E-2</v>
      </c>
      <c r="AB34" s="150">
        <f t="shared" si="3"/>
        <v>-0.81857638888888884</v>
      </c>
      <c r="AC34" s="148">
        <f t="shared" si="4"/>
        <v>-13</v>
      </c>
      <c r="AD34" s="148">
        <f t="shared" si="5"/>
        <v>-1886</v>
      </c>
      <c r="AE34" s="149">
        <f t="shared" si="15"/>
        <v>2.5440801446108712E-3</v>
      </c>
      <c r="AF34" s="151">
        <f t="shared" si="1"/>
        <v>0.78634812286689415</v>
      </c>
      <c r="AG34" s="151">
        <f t="shared" si="16"/>
        <v>0.66349206349206347</v>
      </c>
      <c r="AH34" s="124"/>
    </row>
    <row r="35" spans="1:36" x14ac:dyDescent="0.25">
      <c r="A35" s="152" t="s">
        <v>370</v>
      </c>
      <c r="B35" s="147" t="s">
        <v>205</v>
      </c>
      <c r="C35" s="148">
        <v>342</v>
      </c>
      <c r="D35" s="148">
        <v>370</v>
      </c>
      <c r="E35" s="148">
        <v>34</v>
      </c>
      <c r="F35" s="148">
        <v>195</v>
      </c>
      <c r="G35" s="148">
        <v>428</v>
      </c>
      <c r="H35" s="149">
        <f t="shared" si="6"/>
        <v>1.1948717948717951</v>
      </c>
      <c r="I35" s="150">
        <f t="shared" si="7"/>
        <v>0.25146198830409361</v>
      </c>
      <c r="J35" s="149">
        <f t="shared" si="8"/>
        <v>9.7530295917855792E-4</v>
      </c>
      <c r="K35" s="151">
        <f t="shared" si="9"/>
        <v>1</v>
      </c>
      <c r="L35" s="148">
        <v>140</v>
      </c>
      <c r="M35" s="148">
        <v>76</v>
      </c>
      <c r="N35" s="148">
        <v>17</v>
      </c>
      <c r="O35" s="148">
        <v>36</v>
      </c>
      <c r="P35" s="148">
        <v>89</v>
      </c>
      <c r="Q35" s="149">
        <f t="shared" si="10"/>
        <v>1.4722222222222223</v>
      </c>
      <c r="R35" s="150">
        <f t="shared" si="11"/>
        <v>-0.36428571428571432</v>
      </c>
      <c r="S35" s="149">
        <f t="shared" si="17"/>
        <v>6.9307624617445272E-4</v>
      </c>
      <c r="T35" s="151">
        <f t="shared" si="13"/>
        <v>0.20794392523364486</v>
      </c>
      <c r="U35" s="148">
        <v>172</v>
      </c>
      <c r="V35" s="148">
        <v>157</v>
      </c>
      <c r="W35" s="148">
        <v>219</v>
      </c>
      <c r="X35" s="148">
        <v>17</v>
      </c>
      <c r="Y35" s="148">
        <v>118</v>
      </c>
      <c r="Z35" s="148">
        <v>252</v>
      </c>
      <c r="AA35" s="149">
        <f t="shared" si="14"/>
        <v>1.1355932203389831</v>
      </c>
      <c r="AB35" s="150">
        <f t="shared" si="3"/>
        <v>0.60509554140127397</v>
      </c>
      <c r="AC35" s="148">
        <f t="shared" si="4"/>
        <v>134</v>
      </c>
      <c r="AD35" s="148">
        <f t="shared" si="5"/>
        <v>95</v>
      </c>
      <c r="AE35" s="149">
        <f t="shared" si="15"/>
        <v>1.533751666129042E-3</v>
      </c>
      <c r="AF35" s="151">
        <f t="shared" si="1"/>
        <v>0.45906432748538012</v>
      </c>
      <c r="AG35" s="151">
        <f t="shared" si="16"/>
        <v>0.58878504672897192</v>
      </c>
      <c r="AH35" s="124"/>
    </row>
    <row r="36" spans="1:36" x14ac:dyDescent="0.25">
      <c r="A36" s="153" t="s">
        <v>371</v>
      </c>
      <c r="B36" s="154" t="s">
        <v>371</v>
      </c>
      <c r="C36" s="155">
        <f>C11-SUM(C12:C35)</f>
        <v>15887</v>
      </c>
      <c r="D36" s="155">
        <f>D11-SUM(D12:D35)</f>
        <v>15418</v>
      </c>
      <c r="E36" s="155">
        <f>E11-SUM(E12:E35)</f>
        <v>4526</v>
      </c>
      <c r="F36" s="155">
        <f>F11-SUM(F12:F35)</f>
        <v>16937</v>
      </c>
      <c r="G36" s="155">
        <f>G11-SUM(G12:G35)</f>
        <v>17921</v>
      </c>
      <c r="H36" s="156">
        <f t="shared" si="6"/>
        <v>5.8097656019365784E-2</v>
      </c>
      <c r="I36" s="157">
        <f t="shared" si="7"/>
        <v>0.12802920626927672</v>
      </c>
      <c r="J36" s="156">
        <f t="shared" si="8"/>
        <v>4.0837393297754522E-2</v>
      </c>
      <c r="K36" s="158">
        <f t="shared" si="9"/>
        <v>1</v>
      </c>
      <c r="L36" s="155">
        <f>L11-SUM(L12:L35)</f>
        <v>4163</v>
      </c>
      <c r="M36" s="155">
        <f>M11-SUM(M12:M35)</f>
        <v>3688</v>
      </c>
      <c r="N36" s="155">
        <f>N11-SUM(N12:N35)</f>
        <v>987</v>
      </c>
      <c r="O36" s="155">
        <f>O11-SUM(O12:O35)</f>
        <v>3150</v>
      </c>
      <c r="P36" s="155">
        <f>P11-SUM(P12:P35)</f>
        <v>3415</v>
      </c>
      <c r="Q36" s="156">
        <f t="shared" si="10"/>
        <v>8.412698412698405E-2</v>
      </c>
      <c r="R36" s="157">
        <f t="shared" si="11"/>
        <v>-0.1796781167427336</v>
      </c>
      <c r="S36" s="156">
        <f t="shared" si="17"/>
        <v>2.6593880681862428E-2</v>
      </c>
      <c r="T36" s="158">
        <f t="shared" si="13"/>
        <v>0.19055856258021317</v>
      </c>
      <c r="U36" s="155">
        <f t="shared" ref="U36:Z36" si="18">U11-SUM(U12:U35)</f>
        <v>7856</v>
      </c>
      <c r="V36" s="155">
        <f t="shared" si="18"/>
        <v>8306</v>
      </c>
      <c r="W36" s="155">
        <f t="shared" si="18"/>
        <v>9227</v>
      </c>
      <c r="X36" s="155">
        <f t="shared" si="18"/>
        <v>3022</v>
      </c>
      <c r="Y36" s="155">
        <f t="shared" si="18"/>
        <v>10195</v>
      </c>
      <c r="Z36" s="155">
        <f t="shared" si="18"/>
        <v>11168</v>
      </c>
      <c r="AA36" s="156">
        <f t="shared" si="14"/>
        <v>9.5438940657184945E-2</v>
      </c>
      <c r="AB36" s="157">
        <f t="shared" si="3"/>
        <v>0.34457019022393442</v>
      </c>
      <c r="AC36" s="155">
        <f>Z36-Y36</f>
        <v>973</v>
      </c>
      <c r="AD36" s="155">
        <f t="shared" si="5"/>
        <v>2862</v>
      </c>
      <c r="AE36" s="156">
        <f t="shared" si="15"/>
        <v>6.7971978600512462E-2</v>
      </c>
      <c r="AF36" s="158">
        <f t="shared" si="1"/>
        <v>0.52281739787247439</v>
      </c>
      <c r="AG36" s="158">
        <f t="shared" si="16"/>
        <v>0.62317951007198258</v>
      </c>
      <c r="AH36" s="124"/>
    </row>
    <row r="37" spans="1:36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A37" s="124"/>
      <c r="AB37" s="124"/>
      <c r="AH37" s="124"/>
      <c r="AI37" s="124"/>
    </row>
    <row r="38" spans="1:36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7"/>
      <c r="AH38" s="50"/>
      <c r="AI38" s="50"/>
      <c r="AJ38" s="50"/>
    </row>
    <row r="39" spans="1:36" s="137" customFormat="1" ht="75" x14ac:dyDescent="0.25">
      <c r="B39" s="133"/>
      <c r="C39" s="134" t="s">
        <v>503</v>
      </c>
      <c r="D39" s="134" t="s">
        <v>508</v>
      </c>
      <c r="E39" s="134" t="s">
        <v>504</v>
      </c>
      <c r="F39" s="134" t="s">
        <v>505</v>
      </c>
      <c r="G39" s="134" t="s">
        <v>506</v>
      </c>
      <c r="H39" s="135" t="str">
        <f>CONCATENATE("var. ",RIGHT(G39,2),"/",RIGHT(F39,2))</f>
        <v>var. 23/22</v>
      </c>
      <c r="I39" s="135" t="str">
        <f>CONCATENATE("var. ",RIGHT(G39,2),"/",RIGHT(C39,2))</f>
        <v>var. 23/19</v>
      </c>
      <c r="J39" s="135" t="str">
        <f>CONCATENATE("Cuota s/ total lugares de residencia ",RIGHT(G39,4))</f>
        <v>Cuota s/ total lugares de residencia 2023</v>
      </c>
      <c r="K39" s="136" t="str">
        <f>CONCATENATE("cuota s/ Canarias ",RIGHT(G39,4))</f>
        <v>cuota s/ Canarias 2023</v>
      </c>
      <c r="L39" s="134" t="s">
        <v>503</v>
      </c>
      <c r="M39" s="134" t="s">
        <v>508</v>
      </c>
      <c r="N39" s="134" t="s">
        <v>504</v>
      </c>
      <c r="O39" s="134" t="s">
        <v>505</v>
      </c>
      <c r="P39" s="134" t="s">
        <v>506</v>
      </c>
      <c r="Q39" s="135" t="str">
        <f>CONCATENATE("var. ",RIGHT(P39,2),"/",RIGHT(O39,2))</f>
        <v>var. 23/22</v>
      </c>
      <c r="R39" s="135" t="str">
        <f>CONCATENATE("var. ",RIGHT(P39,2),"/",RIGHT(L39,2))</f>
        <v>var. 23/19</v>
      </c>
      <c r="S39" s="135" t="str">
        <f>CONCATENATE("Cuota s/ total lugares de residencia ",RIGHT(P39,4))</f>
        <v>Cuota s/ total lugares de residencia 2023</v>
      </c>
      <c r="T39" s="136" t="str">
        <f>CONCATENATE("cuota s/ Canarias ",RIGHT(P39,4))</f>
        <v>cuota s/ Canarias 2023</v>
      </c>
      <c r="U39" s="134" t="s">
        <v>507</v>
      </c>
      <c r="V39" s="134" t="s">
        <v>503</v>
      </c>
      <c r="W39" s="134" t="s">
        <v>508</v>
      </c>
      <c r="X39" s="134" t="s">
        <v>504</v>
      </c>
      <c r="Y39" s="134" t="s">
        <v>505</v>
      </c>
      <c r="Z39" s="134" t="s">
        <v>506</v>
      </c>
      <c r="AA39" s="135" t="str">
        <f>CONCATENATE("var. ",RIGHT(Z39,2),"/",RIGHT(Y39,2))</f>
        <v>var. 23/22</v>
      </c>
      <c r="AB39" s="135" t="str">
        <f>CONCATENATE("var. ",RIGHT(Z39,2),"/",RIGHT(V39,2))</f>
        <v>var. 23/19</v>
      </c>
      <c r="AC39" s="134" t="str">
        <f>CONCATENATE("dif. ",RIGHT(Z39,2),"/",RIGHT(Y39,2))</f>
        <v>dif. 23/22</v>
      </c>
      <c r="AD39" s="134" t="str">
        <f>CONCATENATE("dif. ",RIGHT(Z39,2),"/",RIGHT(V39,2))</f>
        <v>dif. 23/19</v>
      </c>
      <c r="AE39" s="135" t="str">
        <f>CONCATENATE("Cuota s/ total lugares de residencia ",RIGHT(Z39,4))</f>
        <v>Cuota s/ total lugares de residencia 2023</v>
      </c>
      <c r="AF39" s="136" t="str">
        <f>CONCATENATE("cuota s/ Canarias ",RIGHT(Z39,4))</f>
        <v>cuota s/ Canarias 2023</v>
      </c>
      <c r="AG39" s="136" t="str">
        <f>CONCATENATE("cuota s/ Canarias ",RIGHT(AA39,4))</f>
        <v>cuota s/ Canarias 3/22</v>
      </c>
      <c r="AH39" s="159"/>
      <c r="AI39" s="159"/>
      <c r="AJ39" s="159"/>
    </row>
    <row r="40" spans="1:36" x14ac:dyDescent="0.25">
      <c r="B40" s="138" t="s">
        <v>123</v>
      </c>
      <c r="C40" s="139">
        <f>C41+C44</f>
        <v>42837</v>
      </c>
      <c r="D40" s="139">
        <f>D41+D44</f>
        <v>32486</v>
      </c>
      <c r="E40" s="139">
        <f>E41+E44</f>
        <v>4897</v>
      </c>
      <c r="F40" s="139">
        <f>F41+F44</f>
        <v>28155</v>
      </c>
      <c r="G40" s="139">
        <f>G41+G44</f>
        <v>27541</v>
      </c>
      <c r="H40" s="140">
        <f>IFERROR(G40/F40-1,"-")</f>
        <v>-2.1807849405079072E-2</v>
      </c>
      <c r="I40" s="140">
        <f>IFERROR(G40/C40-1,"-")</f>
        <v>-0.35707449167775518</v>
      </c>
      <c r="J40" s="140">
        <f t="shared" ref="J40:J69" si="19">G40/G$40</f>
        <v>1</v>
      </c>
      <c r="K40" s="141">
        <f>G40/$G7</f>
        <v>6.2758922426954827E-2</v>
      </c>
      <c r="L40" s="139">
        <f>L41+L44</f>
        <v>118406</v>
      </c>
      <c r="M40" s="139">
        <f>M41+M44</f>
        <v>102065</v>
      </c>
      <c r="N40" s="139">
        <f>N41+N44</f>
        <v>5358</v>
      </c>
      <c r="O40" s="139">
        <f>O41+O44</f>
        <v>82863</v>
      </c>
      <c r="P40" s="139">
        <f>P41+P44</f>
        <v>105110</v>
      </c>
      <c r="Q40" s="140">
        <f>IFERROR(P40/O40-1,"-")</f>
        <v>0.26847929715313223</v>
      </c>
      <c r="R40" s="140">
        <f>IFERROR(P40/L40-1,"-")</f>
        <v>-0.11229160684424777</v>
      </c>
      <c r="S40" s="140">
        <f t="shared" ref="S40:S69" si="20">P40/P$40</f>
        <v>1</v>
      </c>
      <c r="T40" s="141">
        <f>P40/$G7</f>
        <v>0.2395189113066781</v>
      </c>
      <c r="U40" s="139">
        <f t="shared" ref="U40:Z40" si="21">U41+U44</f>
        <v>12230</v>
      </c>
      <c r="V40" s="139">
        <f t="shared" si="21"/>
        <v>8869</v>
      </c>
      <c r="W40" s="139">
        <f t="shared" si="21"/>
        <v>8283</v>
      </c>
      <c r="X40" s="139">
        <f t="shared" si="21"/>
        <v>1901</v>
      </c>
      <c r="Y40" s="139">
        <f t="shared" si="21"/>
        <v>5026</v>
      </c>
      <c r="Z40" s="139">
        <f t="shared" si="21"/>
        <v>6057</v>
      </c>
      <c r="AA40" s="140">
        <f>IFERROR(Z40/Y40-1,"-")</f>
        <v>0.20513330680461594</v>
      </c>
      <c r="AB40" s="140">
        <f t="shared" ref="AB40:AB69" si="22">IFERROR(Z40/V40-1,"-")</f>
        <v>-0.31705942045326418</v>
      </c>
      <c r="AC40" s="139">
        <f>Z40-Y40</f>
        <v>1031</v>
      </c>
      <c r="AD40" s="139">
        <f>Z40-V40</f>
        <v>-2812</v>
      </c>
      <c r="AE40" s="140">
        <f t="shared" ref="AE40:AE69" si="23">Z40/Z$40</f>
        <v>1</v>
      </c>
      <c r="AF40" s="141">
        <f>Z40/$G7</f>
        <v>1.3802359868561974E-2</v>
      </c>
      <c r="AG40" s="141">
        <f>AA40/$G7</f>
        <v>4.674465447491237E-7</v>
      </c>
      <c r="AH40" s="50"/>
      <c r="AI40" s="50"/>
      <c r="AJ40" s="50"/>
    </row>
    <row r="41" spans="1:36" x14ac:dyDescent="0.25">
      <c r="B41" s="142" t="s">
        <v>156</v>
      </c>
      <c r="C41" s="143">
        <v>3963</v>
      </c>
      <c r="D41" s="143">
        <v>3750</v>
      </c>
      <c r="E41" s="143">
        <v>1677</v>
      </c>
      <c r="F41" s="143">
        <v>4138</v>
      </c>
      <c r="G41" s="143">
        <v>3500</v>
      </c>
      <c r="H41" s="144">
        <f>IFERROR(G41/F41-1,"-")</f>
        <v>-0.15418076365393907</v>
      </c>
      <c r="I41" s="145">
        <f>IFERROR(G41/C41-1,"-")</f>
        <v>-0.11683068382538486</v>
      </c>
      <c r="J41" s="144">
        <f t="shared" si="19"/>
        <v>0.12708325768853709</v>
      </c>
      <c r="K41" s="146">
        <f t="shared" ref="K41:K69" si="24">G41/$G8</f>
        <v>9.4276094276094277E-2</v>
      </c>
      <c r="L41" s="143">
        <v>6152</v>
      </c>
      <c r="M41" s="143">
        <v>6399</v>
      </c>
      <c r="N41" s="143">
        <v>2296</v>
      </c>
      <c r="O41" s="143">
        <v>8955</v>
      </c>
      <c r="P41" s="143">
        <v>8432</v>
      </c>
      <c r="Q41" s="144">
        <f>IFERROR(P41/O41-1,"-")</f>
        <v>-5.8403126744835276E-2</v>
      </c>
      <c r="R41" s="145">
        <f>IFERROR(P41/L41-1,"-")</f>
        <v>0.37061118335500653</v>
      </c>
      <c r="S41" s="144">
        <f t="shared" si="20"/>
        <v>8.0220721149272187E-2</v>
      </c>
      <c r="T41" s="146">
        <f t="shared" ref="T41:T69" si="25">P41/$G8</f>
        <v>0.22712457912457912</v>
      </c>
      <c r="U41" s="143">
        <v>3121</v>
      </c>
      <c r="V41" s="143">
        <v>1916</v>
      </c>
      <c r="W41" s="143">
        <v>1932</v>
      </c>
      <c r="X41" s="143">
        <v>880</v>
      </c>
      <c r="Y41" s="143">
        <v>3267</v>
      </c>
      <c r="Z41" s="143">
        <v>1954</v>
      </c>
      <c r="AA41" s="144">
        <f>IFERROR(Z41/Y41-1,"-")</f>
        <v>-0.40189776553412915</v>
      </c>
      <c r="AB41" s="145">
        <f t="shared" si="22"/>
        <v>1.9832985386221358E-2</v>
      </c>
      <c r="AC41" s="143">
        <f t="shared" ref="AC41:AC68" si="26">Z41-Y41</f>
        <v>-1313</v>
      </c>
      <c r="AD41" s="143">
        <f t="shared" ref="AD41:AD69" si="27">Z41-V41</f>
        <v>38</v>
      </c>
      <c r="AE41" s="144">
        <f t="shared" si="23"/>
        <v>0.32260194815915472</v>
      </c>
      <c r="AF41" s="146">
        <f t="shared" ref="AF41:AG56" si="28">Z41/$G8</f>
        <v>5.2632996632996636E-2</v>
      </c>
      <c r="AG41" s="146">
        <f t="shared" si="28"/>
        <v>-1.082552903795634E-5</v>
      </c>
      <c r="AH41" s="50"/>
      <c r="AI41" s="50"/>
      <c r="AJ41" s="50"/>
    </row>
    <row r="42" spans="1:36" x14ac:dyDescent="0.25">
      <c r="B42" s="147" t="s">
        <v>98</v>
      </c>
      <c r="C42" s="148">
        <v>1912</v>
      </c>
      <c r="D42" s="148">
        <v>1796</v>
      </c>
      <c r="E42" s="148">
        <v>793</v>
      </c>
      <c r="F42" s="148">
        <v>1574</v>
      </c>
      <c r="G42" s="148">
        <v>1676</v>
      </c>
      <c r="H42" s="149">
        <f>IFERROR(G42/F42-1,"-")</f>
        <v>6.4803049555273162E-2</v>
      </c>
      <c r="I42" s="150">
        <f>IFERROR(G42/C42-1,"-")</f>
        <v>-0.12343096234309625</v>
      </c>
      <c r="J42" s="149">
        <f t="shared" si="19"/>
        <v>6.0854725681710901E-2</v>
      </c>
      <c r="K42" s="151">
        <f t="shared" si="24"/>
        <v>7.6743440633728649E-2</v>
      </c>
      <c r="L42" s="148">
        <v>3650</v>
      </c>
      <c r="M42" s="148">
        <v>3578</v>
      </c>
      <c r="N42" s="148">
        <v>1414</v>
      </c>
      <c r="O42" s="148">
        <v>4541</v>
      </c>
      <c r="P42" s="148">
        <v>4117</v>
      </c>
      <c r="Q42" s="149">
        <f>IFERROR(P42/O42-1,"-")</f>
        <v>-9.3371504073992528E-2</v>
      </c>
      <c r="R42" s="150">
        <f>IFERROR(P42/L42-1,"-")</f>
        <v>0.1279452054794521</v>
      </c>
      <c r="S42" s="149">
        <f t="shared" si="20"/>
        <v>3.9168490153172864E-2</v>
      </c>
      <c r="T42" s="151">
        <f t="shared" si="25"/>
        <v>0.18851595769037044</v>
      </c>
      <c r="U42" s="148">
        <v>2480</v>
      </c>
      <c r="V42" s="148">
        <v>1408</v>
      </c>
      <c r="W42" s="148">
        <v>1575</v>
      </c>
      <c r="X42" s="148">
        <v>647</v>
      </c>
      <c r="Y42" s="148">
        <v>2012</v>
      </c>
      <c r="Z42" s="148">
        <v>1228</v>
      </c>
      <c r="AA42" s="149">
        <f>IFERROR(Z42/Y42-1,"-")</f>
        <v>-0.38966202783300197</v>
      </c>
      <c r="AB42" s="150">
        <f t="shared" si="22"/>
        <v>-0.12784090909090906</v>
      </c>
      <c r="AC42" s="148">
        <f t="shared" si="26"/>
        <v>-784</v>
      </c>
      <c r="AD42" s="148">
        <f t="shared" si="27"/>
        <v>-180</v>
      </c>
      <c r="AE42" s="149">
        <f t="shared" si="23"/>
        <v>0.20274063067525178</v>
      </c>
      <c r="AF42" s="151">
        <f t="shared" si="28"/>
        <v>5.6229680846192592E-2</v>
      </c>
      <c r="AG42" s="151">
        <f t="shared" si="28"/>
        <v>-1.7842484904666055E-5</v>
      </c>
      <c r="AH42" s="50"/>
      <c r="AI42" s="50"/>
      <c r="AJ42" s="50"/>
    </row>
    <row r="43" spans="1:36" x14ac:dyDescent="0.25">
      <c r="B43" s="147" t="s">
        <v>160</v>
      </c>
      <c r="C43" s="148">
        <v>2051</v>
      </c>
      <c r="D43" s="148">
        <v>1954</v>
      </c>
      <c r="E43" s="148">
        <v>884</v>
      </c>
      <c r="F43" s="148">
        <v>2564</v>
      </c>
      <c r="G43" s="148">
        <v>1824</v>
      </c>
      <c r="H43" s="149">
        <f>IFERROR(G43/F43-1,"-")</f>
        <v>-0.2886115444617785</v>
      </c>
      <c r="I43" s="150">
        <f>IFERROR(G43/C43-1,"-")</f>
        <v>-0.11067771818625061</v>
      </c>
      <c r="J43" s="149">
        <f t="shared" si="19"/>
        <v>6.6228532006826185E-2</v>
      </c>
      <c r="K43" s="151">
        <f t="shared" si="24"/>
        <v>0.11932487243229098</v>
      </c>
      <c r="L43" s="148">
        <v>2502</v>
      </c>
      <c r="M43" s="148">
        <v>2821</v>
      </c>
      <c r="N43" s="148">
        <v>882</v>
      </c>
      <c r="O43" s="148">
        <v>4414</v>
      </c>
      <c r="P43" s="148">
        <v>4315</v>
      </c>
      <c r="Q43" s="149">
        <f>IFERROR(P43/O43-1,"-")</f>
        <v>-2.2428636157680093E-2</v>
      </c>
      <c r="R43" s="150">
        <f>IFERROR(P43/L43-1,"-")</f>
        <v>0.72462030375699449</v>
      </c>
      <c r="S43" s="149">
        <f t="shared" si="20"/>
        <v>4.1052230996099323E-2</v>
      </c>
      <c r="T43" s="151">
        <f t="shared" si="25"/>
        <v>0.28228444328143398</v>
      </c>
      <c r="U43" s="148">
        <v>641</v>
      </c>
      <c r="V43" s="148">
        <v>508</v>
      </c>
      <c r="W43" s="148">
        <v>357</v>
      </c>
      <c r="X43" s="148">
        <v>233</v>
      </c>
      <c r="Y43" s="148">
        <v>1255</v>
      </c>
      <c r="Z43" s="148">
        <v>726</v>
      </c>
      <c r="AA43" s="149">
        <f>IFERROR(Z43/Y43-1,"-")</f>
        <v>-0.42151394422310762</v>
      </c>
      <c r="AB43" s="150">
        <f t="shared" si="22"/>
        <v>0.42913385826771644</v>
      </c>
      <c r="AC43" s="148">
        <f t="shared" si="26"/>
        <v>-529</v>
      </c>
      <c r="AD43" s="148">
        <f t="shared" si="27"/>
        <v>218</v>
      </c>
      <c r="AE43" s="149">
        <f t="shared" si="23"/>
        <v>0.11986131748390293</v>
      </c>
      <c r="AF43" s="151">
        <f t="shared" si="28"/>
        <v>4.7494439356273711E-2</v>
      </c>
      <c r="AG43" s="151">
        <f t="shared" si="28"/>
        <v>-2.7575163170424417E-5</v>
      </c>
      <c r="AH43" s="50"/>
      <c r="AI43" s="50"/>
      <c r="AJ43" s="50"/>
    </row>
    <row r="44" spans="1:36" x14ac:dyDescent="0.25">
      <c r="B44" s="142" t="s">
        <v>168</v>
      </c>
      <c r="C44" s="143">
        <v>38874</v>
      </c>
      <c r="D44" s="143">
        <v>28736</v>
      </c>
      <c r="E44" s="143">
        <v>3220</v>
      </c>
      <c r="F44" s="143">
        <v>24017</v>
      </c>
      <c r="G44" s="143">
        <v>24041</v>
      </c>
      <c r="H44" s="144">
        <f>IFERROR(G44/F44-1,"-")</f>
        <v>9.9929216804772736E-4</v>
      </c>
      <c r="I44" s="145">
        <f>IFERROR(G44/C44-1,"-")</f>
        <v>-0.3815660853012296</v>
      </c>
      <c r="J44" s="144">
        <f t="shared" si="19"/>
        <v>0.87291674231146288</v>
      </c>
      <c r="K44" s="146">
        <f t="shared" si="24"/>
        <v>5.9846208611620731E-2</v>
      </c>
      <c r="L44" s="143">
        <v>112254</v>
      </c>
      <c r="M44" s="143">
        <v>95666</v>
      </c>
      <c r="N44" s="143">
        <v>3062</v>
      </c>
      <c r="O44" s="143">
        <v>73908</v>
      </c>
      <c r="P44" s="143">
        <v>96678</v>
      </c>
      <c r="Q44" s="144">
        <f>IFERROR(P44/O44-1,"-")</f>
        <v>0.30808572820263036</v>
      </c>
      <c r="R44" s="145">
        <f>IFERROR(P44/L44-1,"-")</f>
        <v>-0.13875674808915495</v>
      </c>
      <c r="S44" s="144">
        <f t="shared" si="20"/>
        <v>0.91977927885072785</v>
      </c>
      <c r="T44" s="146">
        <f t="shared" si="25"/>
        <v>0.24066435490014015</v>
      </c>
      <c r="U44" s="143">
        <v>9109</v>
      </c>
      <c r="V44" s="143">
        <v>6953</v>
      </c>
      <c r="W44" s="143">
        <v>6351</v>
      </c>
      <c r="X44" s="143">
        <v>1021</v>
      </c>
      <c r="Y44" s="143">
        <v>1759</v>
      </c>
      <c r="Z44" s="143">
        <v>4103</v>
      </c>
      <c r="AA44" s="144">
        <f>IFERROR(Z44/Y44-1,"-")</f>
        <v>1.3325753268902787</v>
      </c>
      <c r="AB44" s="145">
        <f t="shared" si="22"/>
        <v>-0.40989500934848266</v>
      </c>
      <c r="AC44" s="143">
        <f t="shared" si="26"/>
        <v>2344</v>
      </c>
      <c r="AD44" s="143">
        <f t="shared" si="27"/>
        <v>-2850</v>
      </c>
      <c r="AE44" s="144">
        <f t="shared" si="23"/>
        <v>0.67739805184084534</v>
      </c>
      <c r="AF44" s="146">
        <f t="shared" si="28"/>
        <v>1.0213759574621683E-2</v>
      </c>
      <c r="AG44" s="146">
        <f t="shared" si="28"/>
        <v>3.3172322700292961E-6</v>
      </c>
      <c r="AH44" s="50"/>
      <c r="AI44" s="50"/>
      <c r="AJ44" s="50"/>
    </row>
    <row r="45" spans="1:36" x14ac:dyDescent="0.25">
      <c r="B45" s="147" t="s">
        <v>172</v>
      </c>
      <c r="C45" s="148">
        <v>14005</v>
      </c>
      <c r="D45" s="148">
        <v>10017</v>
      </c>
      <c r="E45" s="148">
        <v>141</v>
      </c>
      <c r="F45" s="148">
        <v>7603</v>
      </c>
      <c r="G45" s="148">
        <v>8865</v>
      </c>
      <c r="H45" s="149">
        <f t="shared" ref="H45:H69" si="29">IFERROR(G45/F45-1,"-")</f>
        <v>0.16598711035117719</v>
      </c>
      <c r="I45" s="150">
        <f t="shared" ref="I45:I69" si="30">IFERROR(G45/C45-1,"-")</f>
        <v>-0.36701178150660474</v>
      </c>
      <c r="J45" s="149">
        <f t="shared" si="19"/>
        <v>0.32188373697396611</v>
      </c>
      <c r="K45" s="151">
        <f t="shared" si="24"/>
        <v>6.1431531387943758E-2</v>
      </c>
      <c r="L45" s="148">
        <v>60625</v>
      </c>
      <c r="M45" s="148">
        <v>52300</v>
      </c>
      <c r="N45" s="148">
        <v>382</v>
      </c>
      <c r="O45" s="148">
        <v>38304</v>
      </c>
      <c r="P45" s="148">
        <v>52901</v>
      </c>
      <c r="Q45" s="149">
        <f t="shared" ref="Q45:Q69" si="31">IFERROR(P45/O45-1,"-")</f>
        <v>0.38108291562238938</v>
      </c>
      <c r="R45" s="150">
        <f t="shared" ref="R45:R69" si="32">IFERROR(P45/L45-1,"-")</f>
        <v>-0.12740618556701033</v>
      </c>
      <c r="S45" s="149">
        <f t="shared" si="20"/>
        <v>0.50329178955380083</v>
      </c>
      <c r="T45" s="151">
        <f t="shared" si="25"/>
        <v>0.3665865134747448</v>
      </c>
      <c r="U45" s="148">
        <v>1070</v>
      </c>
      <c r="V45" s="148">
        <v>574</v>
      </c>
      <c r="W45" s="148">
        <v>415</v>
      </c>
      <c r="X45" s="148">
        <v>16</v>
      </c>
      <c r="Y45" s="148">
        <v>63</v>
      </c>
      <c r="Z45" s="148">
        <v>127</v>
      </c>
      <c r="AA45" s="149">
        <f t="shared" ref="AA45:AA69" si="33">IFERROR(Z45/Y45-1,"-")</f>
        <v>1.0158730158730158</v>
      </c>
      <c r="AB45" s="150">
        <f t="shared" si="22"/>
        <v>-0.77874564459930318</v>
      </c>
      <c r="AC45" s="148">
        <f t="shared" si="26"/>
        <v>64</v>
      </c>
      <c r="AD45" s="148">
        <f t="shared" si="27"/>
        <v>-447</v>
      </c>
      <c r="AE45" s="149">
        <f t="shared" si="23"/>
        <v>2.0967475648010565E-2</v>
      </c>
      <c r="AF45" s="151">
        <f t="shared" si="28"/>
        <v>8.8006818796039E-4</v>
      </c>
      <c r="AG45" s="151">
        <f t="shared" si="28"/>
        <v>7.0396655454899336E-6</v>
      </c>
      <c r="AH45" s="50"/>
      <c r="AI45" s="50"/>
      <c r="AJ45" s="50"/>
    </row>
    <row r="46" spans="1:36" x14ac:dyDescent="0.25">
      <c r="B46" s="147" t="s">
        <v>176</v>
      </c>
      <c r="C46" s="148">
        <v>11808</v>
      </c>
      <c r="D46" s="148">
        <v>10758</v>
      </c>
      <c r="E46" s="148">
        <v>1590</v>
      </c>
      <c r="F46" s="148">
        <v>7613</v>
      </c>
      <c r="G46" s="148">
        <v>7902</v>
      </c>
      <c r="H46" s="149">
        <f t="shared" si="29"/>
        <v>3.7961381846840947E-2</v>
      </c>
      <c r="I46" s="150">
        <f t="shared" si="30"/>
        <v>-0.33079268292682928</v>
      </c>
      <c r="J46" s="149">
        <f t="shared" si="19"/>
        <v>0.28691768635852005</v>
      </c>
      <c r="K46" s="151">
        <f t="shared" si="24"/>
        <v>0.16941448877645091</v>
      </c>
      <c r="L46" s="148">
        <v>7007</v>
      </c>
      <c r="M46" s="148">
        <v>5758</v>
      </c>
      <c r="N46" s="148">
        <v>369</v>
      </c>
      <c r="O46" s="148">
        <v>4326</v>
      </c>
      <c r="P46" s="148">
        <v>5921</v>
      </c>
      <c r="Q46" s="149">
        <f t="shared" si="31"/>
        <v>0.36870087840961618</v>
      </c>
      <c r="R46" s="150">
        <f t="shared" si="32"/>
        <v>-0.15498786927358355</v>
      </c>
      <c r="S46" s="149">
        <f t="shared" si="20"/>
        <v>5.6331462277613931E-2</v>
      </c>
      <c r="T46" s="151">
        <f t="shared" si="25"/>
        <v>0.12694294963874536</v>
      </c>
      <c r="U46" s="148">
        <v>4637</v>
      </c>
      <c r="V46" s="148">
        <v>4143</v>
      </c>
      <c r="W46" s="148">
        <v>4105</v>
      </c>
      <c r="X46" s="148">
        <v>631</v>
      </c>
      <c r="Y46" s="148">
        <v>712</v>
      </c>
      <c r="Z46" s="148">
        <v>2228</v>
      </c>
      <c r="AA46" s="149">
        <f t="shared" si="33"/>
        <v>2.1292134831460676</v>
      </c>
      <c r="AB46" s="150">
        <f t="shared" si="22"/>
        <v>-0.46222544050205161</v>
      </c>
      <c r="AC46" s="148">
        <f t="shared" si="26"/>
        <v>1516</v>
      </c>
      <c r="AD46" s="148">
        <f t="shared" si="27"/>
        <v>-1915</v>
      </c>
      <c r="AE46" s="149">
        <f t="shared" si="23"/>
        <v>0.3678388641241539</v>
      </c>
      <c r="AF46" s="151">
        <f t="shared" si="28"/>
        <v>4.7767081877237744E-2</v>
      </c>
      <c r="AG46" s="151">
        <f t="shared" si="28"/>
        <v>4.5649153852583833E-5</v>
      </c>
      <c r="AH46" s="50"/>
      <c r="AI46" s="50"/>
      <c r="AJ46" s="50"/>
    </row>
    <row r="47" spans="1:36" x14ac:dyDescent="0.25">
      <c r="B47" s="147" t="s">
        <v>180</v>
      </c>
      <c r="C47" s="148">
        <v>1155</v>
      </c>
      <c r="D47" s="148">
        <v>718</v>
      </c>
      <c r="E47" s="148">
        <v>501</v>
      </c>
      <c r="F47" s="148">
        <v>915</v>
      </c>
      <c r="G47" s="148">
        <v>846</v>
      </c>
      <c r="H47" s="149">
        <f t="shared" si="29"/>
        <v>-7.5409836065573721E-2</v>
      </c>
      <c r="I47" s="150">
        <f t="shared" si="30"/>
        <v>-0.26753246753246751</v>
      </c>
      <c r="J47" s="149">
        <f t="shared" si="19"/>
        <v>3.0717838858429252E-2</v>
      </c>
      <c r="K47" s="151">
        <f t="shared" si="24"/>
        <v>6.6556525843757375E-2</v>
      </c>
      <c r="L47" s="148">
        <v>2800</v>
      </c>
      <c r="M47" s="148">
        <v>2527</v>
      </c>
      <c r="N47" s="148">
        <v>747</v>
      </c>
      <c r="O47" s="148">
        <v>2906</v>
      </c>
      <c r="P47" s="148">
        <v>2679</v>
      </c>
      <c r="Q47" s="149">
        <f t="shared" si="31"/>
        <v>-7.811424638678599E-2</v>
      </c>
      <c r="R47" s="150">
        <f t="shared" si="32"/>
        <v>-4.3214285714285761E-2</v>
      </c>
      <c r="S47" s="149">
        <f t="shared" si="20"/>
        <v>2.5487584435353438E-2</v>
      </c>
      <c r="T47" s="151">
        <f t="shared" si="25"/>
        <v>0.21076233183856502</v>
      </c>
      <c r="U47" s="148">
        <v>269</v>
      </c>
      <c r="V47" s="148">
        <v>146</v>
      </c>
      <c r="W47" s="148">
        <v>230</v>
      </c>
      <c r="X47" s="148">
        <v>93</v>
      </c>
      <c r="Y47" s="148">
        <v>114</v>
      </c>
      <c r="Z47" s="148">
        <v>147</v>
      </c>
      <c r="AA47" s="149">
        <f t="shared" si="33"/>
        <v>0.28947368421052633</v>
      </c>
      <c r="AB47" s="150">
        <f t="shared" si="22"/>
        <v>6.8493150684931781E-3</v>
      </c>
      <c r="AC47" s="148">
        <f t="shared" si="26"/>
        <v>33</v>
      </c>
      <c r="AD47" s="148">
        <f t="shared" si="27"/>
        <v>1</v>
      </c>
      <c r="AE47" s="149">
        <f t="shared" si="23"/>
        <v>2.4269440316988609E-2</v>
      </c>
      <c r="AF47" s="151">
        <f t="shared" si="28"/>
        <v>1.1564786405475572E-2</v>
      </c>
      <c r="AG47" s="151">
        <f t="shared" si="28"/>
        <v>2.2773478421094039E-5</v>
      </c>
      <c r="AH47" s="50"/>
      <c r="AI47" s="50"/>
      <c r="AJ47" s="50"/>
    </row>
    <row r="48" spans="1:36" x14ac:dyDescent="0.25">
      <c r="B48" s="147" t="s">
        <v>189</v>
      </c>
      <c r="C48" s="148">
        <v>1492</v>
      </c>
      <c r="D48" s="148">
        <v>1121</v>
      </c>
      <c r="E48" s="148">
        <v>38</v>
      </c>
      <c r="F48" s="148">
        <v>1044</v>
      </c>
      <c r="G48" s="148">
        <v>781</v>
      </c>
      <c r="H48" s="149">
        <f t="shared" si="29"/>
        <v>-0.25191570881226055</v>
      </c>
      <c r="I48" s="150">
        <f t="shared" si="30"/>
        <v>-0.47654155495978556</v>
      </c>
      <c r="J48" s="149">
        <f t="shared" si="19"/>
        <v>2.8357721215642135E-2</v>
      </c>
      <c r="K48" s="151">
        <f t="shared" si="24"/>
        <v>3.3290707587382777E-2</v>
      </c>
      <c r="L48" s="148">
        <v>6243</v>
      </c>
      <c r="M48" s="148">
        <v>5109</v>
      </c>
      <c r="N48" s="148">
        <v>44</v>
      </c>
      <c r="O48" s="148">
        <v>4472</v>
      </c>
      <c r="P48" s="148">
        <v>4581</v>
      </c>
      <c r="Q48" s="149">
        <f t="shared" si="31"/>
        <v>2.4373881932021391E-2</v>
      </c>
      <c r="R48" s="150">
        <f t="shared" si="32"/>
        <v>-0.26621816434406531</v>
      </c>
      <c r="S48" s="149">
        <f t="shared" si="20"/>
        <v>4.3582913138616688E-2</v>
      </c>
      <c r="T48" s="151">
        <f t="shared" si="25"/>
        <v>0.1952685421994885</v>
      </c>
      <c r="U48" s="148">
        <v>1077</v>
      </c>
      <c r="V48" s="148">
        <v>835</v>
      </c>
      <c r="W48" s="148">
        <v>721</v>
      </c>
      <c r="X48" s="148">
        <v>9</v>
      </c>
      <c r="Y48" s="148">
        <v>116</v>
      </c>
      <c r="Z48" s="148">
        <v>380</v>
      </c>
      <c r="AA48" s="149">
        <f t="shared" si="33"/>
        <v>2.2758620689655173</v>
      </c>
      <c r="AB48" s="150">
        <f t="shared" si="22"/>
        <v>-0.54491017964071853</v>
      </c>
      <c r="AC48" s="148">
        <f t="shared" si="26"/>
        <v>264</v>
      </c>
      <c r="AD48" s="148">
        <f t="shared" si="27"/>
        <v>-455</v>
      </c>
      <c r="AE48" s="149">
        <f t="shared" si="23"/>
        <v>6.2737328710582796E-2</v>
      </c>
      <c r="AF48" s="151">
        <f t="shared" si="28"/>
        <v>1.619778346121057E-2</v>
      </c>
      <c r="AG48" s="151">
        <f t="shared" si="28"/>
        <v>9.7010318370226661E-5</v>
      </c>
      <c r="AH48" s="50"/>
      <c r="AI48" s="50"/>
      <c r="AJ48" s="50"/>
    </row>
    <row r="49" spans="2:36" x14ac:dyDescent="0.25">
      <c r="B49" s="147" t="s">
        <v>184</v>
      </c>
      <c r="C49" s="148">
        <v>172</v>
      </c>
      <c r="D49" s="148">
        <v>162</v>
      </c>
      <c r="E49" s="148">
        <v>23</v>
      </c>
      <c r="F49" s="148">
        <v>146</v>
      </c>
      <c r="G49" s="148">
        <v>112</v>
      </c>
      <c r="H49" s="149">
        <f t="shared" si="29"/>
        <v>-0.23287671232876717</v>
      </c>
      <c r="I49" s="150">
        <f t="shared" si="30"/>
        <v>-0.34883720930232553</v>
      </c>
      <c r="J49" s="149">
        <f t="shared" si="19"/>
        <v>4.0666642460331871E-3</v>
      </c>
      <c r="K49" s="151">
        <f t="shared" si="24"/>
        <v>2.2156280909990108E-2</v>
      </c>
      <c r="L49" s="148">
        <v>872</v>
      </c>
      <c r="M49" s="148">
        <v>620</v>
      </c>
      <c r="N49" s="148">
        <v>82</v>
      </c>
      <c r="O49" s="148">
        <v>849</v>
      </c>
      <c r="P49" s="148">
        <v>765</v>
      </c>
      <c r="Q49" s="149">
        <f t="shared" si="31"/>
        <v>-9.8939929328621945E-2</v>
      </c>
      <c r="R49" s="150">
        <f t="shared" si="32"/>
        <v>-0.12270642201834858</v>
      </c>
      <c r="S49" s="149">
        <f t="shared" si="20"/>
        <v>7.2780896203976783E-3</v>
      </c>
      <c r="T49" s="151">
        <f t="shared" si="25"/>
        <v>0.1513353115727003</v>
      </c>
      <c r="U49" s="148">
        <v>45</v>
      </c>
      <c r="V49" s="148">
        <v>65</v>
      </c>
      <c r="W49" s="148">
        <v>40</v>
      </c>
      <c r="X49" s="148">
        <v>73</v>
      </c>
      <c r="Y49" s="148">
        <v>7</v>
      </c>
      <c r="Z49" s="148">
        <v>10</v>
      </c>
      <c r="AA49" s="149">
        <f t="shared" si="33"/>
        <v>0.4285714285714286</v>
      </c>
      <c r="AB49" s="150">
        <f t="shared" si="22"/>
        <v>-0.84615384615384615</v>
      </c>
      <c r="AC49" s="148">
        <f t="shared" si="26"/>
        <v>3</v>
      </c>
      <c r="AD49" s="148">
        <f t="shared" si="27"/>
        <v>-55</v>
      </c>
      <c r="AE49" s="149">
        <f t="shared" si="23"/>
        <v>1.650982334489021E-3</v>
      </c>
      <c r="AF49" s="151">
        <f t="shared" si="28"/>
        <v>1.9782393669634025E-3</v>
      </c>
      <c r="AG49" s="151">
        <f>AA49/$G16</f>
        <v>8.4781687155574399E-5</v>
      </c>
      <c r="AH49" s="50"/>
      <c r="AI49" s="50"/>
      <c r="AJ49" s="50"/>
    </row>
    <row r="50" spans="2:36" x14ac:dyDescent="0.25">
      <c r="B50" s="147" t="s">
        <v>193</v>
      </c>
      <c r="C50" s="148">
        <v>1896</v>
      </c>
      <c r="D50" s="148">
        <v>1081</v>
      </c>
      <c r="E50" s="148">
        <v>292</v>
      </c>
      <c r="F50" s="148">
        <v>1959</v>
      </c>
      <c r="G50" s="148">
        <v>1440</v>
      </c>
      <c r="H50" s="149">
        <f t="shared" si="29"/>
        <v>-0.26493108728943338</v>
      </c>
      <c r="I50" s="150">
        <f t="shared" si="30"/>
        <v>-0.240506329113924</v>
      </c>
      <c r="J50" s="149">
        <f t="shared" si="19"/>
        <v>5.228568316328383E-2</v>
      </c>
      <c r="K50" s="151">
        <f t="shared" si="24"/>
        <v>0.10974773264232909</v>
      </c>
      <c r="L50" s="148">
        <v>2305</v>
      </c>
      <c r="M50" s="148">
        <v>1627</v>
      </c>
      <c r="N50" s="148">
        <v>223</v>
      </c>
      <c r="O50" s="148">
        <v>1999</v>
      </c>
      <c r="P50" s="148">
        <v>2247</v>
      </c>
      <c r="Q50" s="149">
        <f t="shared" si="31"/>
        <v>0.12406203101550783</v>
      </c>
      <c r="R50" s="150">
        <f t="shared" si="32"/>
        <v>-2.5162689804772209E-2</v>
      </c>
      <c r="S50" s="149">
        <f t="shared" si="20"/>
        <v>2.1377604414422987E-2</v>
      </c>
      <c r="T50" s="151">
        <f t="shared" si="25"/>
        <v>0.1712521911439677</v>
      </c>
      <c r="U50" s="148">
        <v>89</v>
      </c>
      <c r="V50" s="148">
        <v>54</v>
      </c>
      <c r="W50" s="148">
        <v>43</v>
      </c>
      <c r="X50" s="148">
        <v>28</v>
      </c>
      <c r="Y50" s="148">
        <v>111</v>
      </c>
      <c r="Z50" s="148">
        <v>62</v>
      </c>
      <c r="AA50" s="149">
        <f t="shared" si="33"/>
        <v>-0.44144144144144148</v>
      </c>
      <c r="AB50" s="150">
        <f t="shared" si="22"/>
        <v>0.14814814814814814</v>
      </c>
      <c r="AC50" s="148">
        <f t="shared" si="26"/>
        <v>-49</v>
      </c>
      <c r="AD50" s="148">
        <f t="shared" si="27"/>
        <v>8</v>
      </c>
      <c r="AE50" s="149">
        <f t="shared" si="23"/>
        <v>1.023609047383193E-2</v>
      </c>
      <c r="AF50" s="151">
        <f t="shared" si="28"/>
        <v>4.7252495998780578E-3</v>
      </c>
      <c r="AG50" s="151">
        <f t="shared" si="28"/>
        <v>-3.3643887008722009E-5</v>
      </c>
      <c r="AH50" s="50"/>
      <c r="AI50" s="50"/>
      <c r="AJ50" s="50"/>
    </row>
    <row r="51" spans="2:36" x14ac:dyDescent="0.25">
      <c r="B51" s="147" t="s">
        <v>197</v>
      </c>
      <c r="C51" s="148">
        <v>1225</v>
      </c>
      <c r="D51" s="148">
        <v>1157</v>
      </c>
      <c r="E51" s="148">
        <v>54</v>
      </c>
      <c r="F51" s="148">
        <v>1035</v>
      </c>
      <c r="G51" s="148">
        <v>866</v>
      </c>
      <c r="H51" s="149">
        <f t="shared" si="29"/>
        <v>-0.16328502415458934</v>
      </c>
      <c r="I51" s="150">
        <f t="shared" si="30"/>
        <v>-0.29306122448979588</v>
      </c>
      <c r="J51" s="149">
        <f t="shared" si="19"/>
        <v>3.1444028902363752E-2</v>
      </c>
      <c r="K51" s="151">
        <f t="shared" si="24"/>
        <v>3.4194108820974491E-2</v>
      </c>
      <c r="L51" s="148">
        <v>15224</v>
      </c>
      <c r="M51" s="148">
        <v>12869</v>
      </c>
      <c r="N51" s="148">
        <v>634</v>
      </c>
      <c r="O51" s="148">
        <v>11126</v>
      </c>
      <c r="P51" s="148">
        <v>15238</v>
      </c>
      <c r="Q51" s="149">
        <f t="shared" si="31"/>
        <v>0.36958475642638855</v>
      </c>
      <c r="R51" s="150">
        <f t="shared" si="32"/>
        <v>9.196006305833837E-4</v>
      </c>
      <c r="S51" s="149">
        <f t="shared" si="20"/>
        <v>0.14497193416420892</v>
      </c>
      <c r="T51" s="151">
        <f t="shared" si="25"/>
        <v>0.6016741688383479</v>
      </c>
      <c r="U51" s="148">
        <v>1</v>
      </c>
      <c r="V51" s="148">
        <v>33</v>
      </c>
      <c r="W51" s="148">
        <v>31</v>
      </c>
      <c r="X51" s="148">
        <v>2</v>
      </c>
      <c r="Y51" s="148">
        <v>0</v>
      </c>
      <c r="Z51" s="148">
        <v>5</v>
      </c>
      <c r="AA51" s="149" t="str">
        <f t="shared" si="33"/>
        <v>-</v>
      </c>
      <c r="AB51" s="150">
        <f t="shared" si="22"/>
        <v>-0.84848484848484851</v>
      </c>
      <c r="AC51" s="148">
        <f t="shared" si="26"/>
        <v>5</v>
      </c>
      <c r="AD51" s="148">
        <f t="shared" si="27"/>
        <v>-28</v>
      </c>
      <c r="AE51" s="149">
        <f t="shared" si="23"/>
        <v>8.2549116724451048E-4</v>
      </c>
      <c r="AF51" s="151">
        <f t="shared" si="28"/>
        <v>1.9742557055989893E-4</v>
      </c>
      <c r="AG51" s="151" t="e">
        <f t="shared" si="28"/>
        <v>#VALUE!</v>
      </c>
      <c r="AH51" s="50"/>
      <c r="AI51" s="50"/>
      <c r="AJ51" s="50"/>
    </row>
    <row r="52" spans="2:36" x14ac:dyDescent="0.25">
      <c r="B52" s="147" t="s">
        <v>217</v>
      </c>
      <c r="C52" s="148">
        <v>433</v>
      </c>
      <c r="D52" s="148">
        <v>168</v>
      </c>
      <c r="E52" s="148">
        <v>278</v>
      </c>
      <c r="F52" s="148">
        <v>480</v>
      </c>
      <c r="G52" s="148">
        <v>727</v>
      </c>
      <c r="H52" s="149">
        <f t="shared" si="29"/>
        <v>0.51458333333333339</v>
      </c>
      <c r="I52" s="150">
        <f t="shared" si="30"/>
        <v>0.67898383371824478</v>
      </c>
      <c r="J52" s="149">
        <f t="shared" si="19"/>
        <v>2.639700809701899E-2</v>
      </c>
      <c r="K52" s="151">
        <f t="shared" si="24"/>
        <v>0.1087509349289454</v>
      </c>
      <c r="L52" s="148">
        <v>1295</v>
      </c>
      <c r="M52" s="148">
        <v>1085</v>
      </c>
      <c r="N52" s="148">
        <v>69</v>
      </c>
      <c r="O52" s="148">
        <v>925</v>
      </c>
      <c r="P52" s="148">
        <v>1094</v>
      </c>
      <c r="Q52" s="149">
        <f t="shared" si="31"/>
        <v>0.18270270270270261</v>
      </c>
      <c r="R52" s="150">
        <f t="shared" si="32"/>
        <v>-0.15521235521235521</v>
      </c>
      <c r="S52" s="149">
        <f t="shared" si="20"/>
        <v>1.0408143849300732E-2</v>
      </c>
      <c r="T52" s="151">
        <f t="shared" si="25"/>
        <v>0.16364996260284217</v>
      </c>
      <c r="U52" s="148">
        <v>51</v>
      </c>
      <c r="V52" s="148">
        <v>36</v>
      </c>
      <c r="W52" s="148">
        <v>29</v>
      </c>
      <c r="X52" s="148">
        <v>20</v>
      </c>
      <c r="Y52" s="148">
        <v>48</v>
      </c>
      <c r="Z52" s="148">
        <v>64</v>
      </c>
      <c r="AA52" s="149">
        <f t="shared" si="33"/>
        <v>0.33333333333333326</v>
      </c>
      <c r="AB52" s="150">
        <f t="shared" si="22"/>
        <v>0.77777777777777768</v>
      </c>
      <c r="AC52" s="148">
        <f t="shared" si="26"/>
        <v>16</v>
      </c>
      <c r="AD52" s="148">
        <f t="shared" si="27"/>
        <v>28</v>
      </c>
      <c r="AE52" s="149">
        <f t="shared" si="23"/>
        <v>1.0566286940729735E-2</v>
      </c>
      <c r="AF52" s="151">
        <f t="shared" si="28"/>
        <v>9.5736724008975323E-3</v>
      </c>
      <c r="AG52" s="151">
        <f t="shared" si="28"/>
        <v>4.9862877088007967E-5</v>
      </c>
      <c r="AH52" s="50"/>
      <c r="AI52" s="50"/>
      <c r="AJ52" s="50"/>
    </row>
    <row r="53" spans="2:36" x14ac:dyDescent="0.25">
      <c r="B53" s="147" t="s">
        <v>207</v>
      </c>
      <c r="C53" s="148">
        <v>517</v>
      </c>
      <c r="D53" s="148">
        <v>399</v>
      </c>
      <c r="E53" s="148">
        <v>1</v>
      </c>
      <c r="F53" s="148">
        <v>438</v>
      </c>
      <c r="G53" s="148">
        <v>365</v>
      </c>
      <c r="H53" s="149">
        <f t="shared" si="29"/>
        <v>-0.16666666666666663</v>
      </c>
      <c r="I53" s="150">
        <f t="shared" si="30"/>
        <v>-0.29400386847195359</v>
      </c>
      <c r="J53" s="149">
        <f t="shared" si="19"/>
        <v>1.3252968301804582E-2</v>
      </c>
      <c r="K53" s="151">
        <f t="shared" si="24"/>
        <v>2.1284039885707623E-2</v>
      </c>
      <c r="L53" s="148">
        <v>1159</v>
      </c>
      <c r="M53" s="148">
        <v>1157</v>
      </c>
      <c r="N53" s="148">
        <v>4</v>
      </c>
      <c r="O53" s="148">
        <v>921</v>
      </c>
      <c r="P53" s="148">
        <v>646</v>
      </c>
      <c r="Q53" s="149">
        <f t="shared" si="31"/>
        <v>-0.29858849077090122</v>
      </c>
      <c r="R53" s="150">
        <f t="shared" si="32"/>
        <v>-0.44262295081967218</v>
      </c>
      <c r="S53" s="149">
        <f t="shared" si="20"/>
        <v>6.145942346113595E-3</v>
      </c>
      <c r="T53" s="151">
        <f t="shared" si="25"/>
        <v>3.7669834975800336E-2</v>
      </c>
      <c r="U53" s="148">
        <v>746</v>
      </c>
      <c r="V53" s="148">
        <v>274</v>
      </c>
      <c r="W53" s="148">
        <v>268</v>
      </c>
      <c r="X53" s="148">
        <v>13</v>
      </c>
      <c r="Y53" s="148">
        <v>20</v>
      </c>
      <c r="Z53" s="148">
        <v>389</v>
      </c>
      <c r="AA53" s="149">
        <f t="shared" si="33"/>
        <v>18.45</v>
      </c>
      <c r="AB53" s="150">
        <f t="shared" si="22"/>
        <v>0.41970802919708028</v>
      </c>
      <c r="AC53" s="148">
        <f t="shared" si="26"/>
        <v>369</v>
      </c>
      <c r="AD53" s="148">
        <f t="shared" si="27"/>
        <v>115</v>
      </c>
      <c r="AE53" s="149">
        <f t="shared" si="23"/>
        <v>6.422321281162291E-2</v>
      </c>
      <c r="AF53" s="151">
        <f t="shared" si="28"/>
        <v>2.268353839874045E-2</v>
      </c>
      <c r="AG53" s="151">
        <f t="shared" si="28"/>
        <v>1.075864481893988E-3</v>
      </c>
      <c r="AH53" s="50"/>
      <c r="AI53" s="50"/>
      <c r="AJ53" s="50"/>
    </row>
    <row r="54" spans="2:36" x14ac:dyDescent="0.25">
      <c r="B54" s="147" t="s">
        <v>219</v>
      </c>
      <c r="C54" s="148">
        <v>0</v>
      </c>
      <c r="D54" s="148">
        <v>1</v>
      </c>
      <c r="E54" s="148">
        <v>0</v>
      </c>
      <c r="F54" s="148">
        <v>0</v>
      </c>
      <c r="G54" s="148">
        <v>5</v>
      </c>
      <c r="H54" s="149" t="str">
        <f t="shared" si="29"/>
        <v>-</v>
      </c>
      <c r="I54" s="150" t="str">
        <f t="shared" si="30"/>
        <v>-</v>
      </c>
      <c r="J54" s="149">
        <f t="shared" si="19"/>
        <v>1.8154751098362442E-4</v>
      </c>
      <c r="K54" s="151">
        <f t="shared" si="24"/>
        <v>1.21921482565228E-3</v>
      </c>
      <c r="L54" s="148">
        <v>11</v>
      </c>
      <c r="M54" s="148">
        <v>6</v>
      </c>
      <c r="N54" s="148">
        <v>0</v>
      </c>
      <c r="O54" s="148">
        <v>0</v>
      </c>
      <c r="P54" s="148">
        <v>5</v>
      </c>
      <c r="Q54" s="149" t="str">
        <f t="shared" si="31"/>
        <v>-</v>
      </c>
      <c r="R54" s="150">
        <f t="shared" si="32"/>
        <v>-0.54545454545454541</v>
      </c>
      <c r="S54" s="149">
        <f t="shared" si="20"/>
        <v>4.7569213205213587E-5</v>
      </c>
      <c r="T54" s="151">
        <f t="shared" si="25"/>
        <v>1.21921482565228E-3</v>
      </c>
      <c r="U54" s="148">
        <v>0</v>
      </c>
      <c r="V54" s="148">
        <v>2</v>
      </c>
      <c r="W54" s="148">
        <v>0</v>
      </c>
      <c r="X54" s="148">
        <v>0</v>
      </c>
      <c r="Y54" s="148">
        <v>3</v>
      </c>
      <c r="Z54" s="148">
        <v>0</v>
      </c>
      <c r="AA54" s="149">
        <f t="shared" si="33"/>
        <v>-1</v>
      </c>
      <c r="AB54" s="150">
        <f t="shared" si="22"/>
        <v>-1</v>
      </c>
      <c r="AC54" s="148">
        <f t="shared" si="26"/>
        <v>-3</v>
      </c>
      <c r="AD54" s="148">
        <f t="shared" si="27"/>
        <v>-2</v>
      </c>
      <c r="AE54" s="149">
        <f t="shared" si="23"/>
        <v>0</v>
      </c>
      <c r="AF54" s="151">
        <f t="shared" si="28"/>
        <v>0</v>
      </c>
      <c r="AG54" s="151">
        <f t="shared" si="28"/>
        <v>-2.43842965130456E-4</v>
      </c>
      <c r="AH54" s="50"/>
      <c r="AI54" s="50"/>
      <c r="AJ54" s="50"/>
    </row>
    <row r="55" spans="2:36" x14ac:dyDescent="0.25">
      <c r="B55" s="147" t="s">
        <v>200</v>
      </c>
      <c r="C55" s="148">
        <v>351</v>
      </c>
      <c r="D55" s="148">
        <v>203</v>
      </c>
      <c r="E55" s="148">
        <v>63</v>
      </c>
      <c r="F55" s="148">
        <v>153</v>
      </c>
      <c r="G55" s="148">
        <v>229</v>
      </c>
      <c r="H55" s="149">
        <f t="shared" si="29"/>
        <v>0.49673202614379086</v>
      </c>
      <c r="I55" s="150">
        <f t="shared" si="30"/>
        <v>-0.3475783475783476</v>
      </c>
      <c r="J55" s="149">
        <f t="shared" si="19"/>
        <v>8.3148760030499983E-3</v>
      </c>
      <c r="K55" s="151">
        <f t="shared" si="24"/>
        <v>6.9945021380574221E-2</v>
      </c>
      <c r="L55" s="148">
        <v>613</v>
      </c>
      <c r="M55" s="148">
        <v>547</v>
      </c>
      <c r="N55" s="148">
        <v>54</v>
      </c>
      <c r="O55" s="148">
        <v>377</v>
      </c>
      <c r="P55" s="148">
        <v>603</v>
      </c>
      <c r="Q55" s="149">
        <f t="shared" si="31"/>
        <v>0.59946949602122013</v>
      </c>
      <c r="R55" s="150">
        <f t="shared" si="32"/>
        <v>-1.6313213703099461E-2</v>
      </c>
      <c r="S55" s="149">
        <f t="shared" si="20"/>
        <v>5.7368471125487583E-3</v>
      </c>
      <c r="T55" s="151">
        <f t="shared" si="25"/>
        <v>0.1841783750763592</v>
      </c>
      <c r="U55" s="148">
        <v>123</v>
      </c>
      <c r="V55" s="148">
        <v>203</v>
      </c>
      <c r="W55" s="148">
        <v>154</v>
      </c>
      <c r="X55" s="148">
        <v>12</v>
      </c>
      <c r="Y55" s="148">
        <v>48</v>
      </c>
      <c r="Z55" s="148">
        <v>115</v>
      </c>
      <c r="AA55" s="149">
        <f t="shared" si="33"/>
        <v>1.3958333333333335</v>
      </c>
      <c r="AB55" s="150">
        <f t="shared" si="22"/>
        <v>-0.43349753694581283</v>
      </c>
      <c r="AC55" s="148">
        <f t="shared" si="26"/>
        <v>67</v>
      </c>
      <c r="AD55" s="148">
        <f t="shared" si="27"/>
        <v>-88</v>
      </c>
      <c r="AE55" s="149">
        <f t="shared" si="23"/>
        <v>1.898629684662374E-2</v>
      </c>
      <c r="AF55" s="151">
        <f t="shared" si="28"/>
        <v>3.5125229077580943E-2</v>
      </c>
      <c r="AG55" s="151">
        <f t="shared" si="28"/>
        <v>4.2633883119527597E-4</v>
      </c>
      <c r="AH55" s="50"/>
      <c r="AI55" s="50"/>
      <c r="AJ55" s="50"/>
    </row>
    <row r="56" spans="2:36" x14ac:dyDescent="0.25">
      <c r="B56" s="147" t="s">
        <v>213</v>
      </c>
      <c r="C56" s="148">
        <v>2832</v>
      </c>
      <c r="D56" s="148">
        <v>551</v>
      </c>
      <c r="E56" s="148">
        <v>22</v>
      </c>
      <c r="F56" s="148">
        <v>90</v>
      </c>
      <c r="G56" s="148">
        <v>213</v>
      </c>
      <c r="H56" s="149">
        <f t="shared" si="29"/>
        <v>1.3666666666666667</v>
      </c>
      <c r="I56" s="150">
        <f t="shared" si="30"/>
        <v>-0.92478813559322037</v>
      </c>
      <c r="J56" s="149">
        <f t="shared" si="19"/>
        <v>7.7339239679023999E-3</v>
      </c>
      <c r="K56" s="151">
        <f t="shared" si="24"/>
        <v>7.4770948151788533E-3</v>
      </c>
      <c r="L56" s="148">
        <v>7397</v>
      </c>
      <c r="M56" s="148">
        <v>6685</v>
      </c>
      <c r="N56" s="148">
        <v>10</v>
      </c>
      <c r="O56" s="148">
        <v>2740</v>
      </c>
      <c r="P56" s="148">
        <v>4226</v>
      </c>
      <c r="Q56" s="149">
        <f t="shared" si="31"/>
        <v>0.54233576642335768</v>
      </c>
      <c r="R56" s="150">
        <f t="shared" si="32"/>
        <v>-0.42868730566445856</v>
      </c>
      <c r="S56" s="149">
        <f t="shared" si="20"/>
        <v>4.0205499001046523E-2</v>
      </c>
      <c r="T56" s="151">
        <f t="shared" si="25"/>
        <v>0.1483483694316706</v>
      </c>
      <c r="U56" s="148">
        <v>342</v>
      </c>
      <c r="V56" s="148">
        <v>122</v>
      </c>
      <c r="W56" s="148">
        <v>76</v>
      </c>
      <c r="X56" s="148">
        <v>6</v>
      </c>
      <c r="Y56" s="148">
        <v>18</v>
      </c>
      <c r="Z56" s="148">
        <v>26</v>
      </c>
      <c r="AA56" s="149">
        <f t="shared" si="33"/>
        <v>0.44444444444444442</v>
      </c>
      <c r="AB56" s="150">
        <f t="shared" si="22"/>
        <v>-0.78688524590163933</v>
      </c>
      <c r="AC56" s="148">
        <f t="shared" si="26"/>
        <v>8</v>
      </c>
      <c r="AD56" s="148">
        <f t="shared" si="27"/>
        <v>-96</v>
      </c>
      <c r="AE56" s="149">
        <f t="shared" si="23"/>
        <v>4.2925540696714549E-3</v>
      </c>
      <c r="AF56" s="151">
        <f t="shared" si="28"/>
        <v>9.1269701969319344E-4</v>
      </c>
      <c r="AG56" s="151">
        <f t="shared" si="28"/>
        <v>1.5601658456293903E-5</v>
      </c>
      <c r="AH56" s="50"/>
      <c r="AI56" s="50"/>
      <c r="AJ56" s="50"/>
    </row>
    <row r="57" spans="2:36" x14ac:dyDescent="0.25">
      <c r="B57" s="147" t="s">
        <v>369</v>
      </c>
      <c r="C57" s="148">
        <v>45</v>
      </c>
      <c r="D57" s="148">
        <v>42</v>
      </c>
      <c r="E57" s="148">
        <v>6</v>
      </c>
      <c r="F57" s="148">
        <v>22</v>
      </c>
      <c r="G57" s="148">
        <v>18</v>
      </c>
      <c r="H57" s="149">
        <f t="shared" si="29"/>
        <v>-0.18181818181818177</v>
      </c>
      <c r="I57" s="150">
        <f t="shared" si="30"/>
        <v>-0.6</v>
      </c>
      <c r="J57" s="149">
        <f t="shared" si="19"/>
        <v>6.5357103954104788E-4</v>
      </c>
      <c r="K57" s="151">
        <f t="shared" si="24"/>
        <v>1.5957446808510637E-2</v>
      </c>
      <c r="L57" s="148">
        <v>101</v>
      </c>
      <c r="M57" s="148">
        <v>70</v>
      </c>
      <c r="N57" s="148">
        <v>15</v>
      </c>
      <c r="O57" s="148">
        <v>105</v>
      </c>
      <c r="P57" s="148">
        <v>153</v>
      </c>
      <c r="Q57" s="149">
        <f t="shared" si="31"/>
        <v>0.45714285714285707</v>
      </c>
      <c r="R57" s="150">
        <f t="shared" si="32"/>
        <v>0.51485148514851486</v>
      </c>
      <c r="S57" s="149">
        <f t="shared" si="20"/>
        <v>1.4556179240795357E-3</v>
      </c>
      <c r="T57" s="151">
        <f t="shared" si="25"/>
        <v>0.13563829787234041</v>
      </c>
      <c r="U57" s="148">
        <v>13</v>
      </c>
      <c r="V57" s="148">
        <v>13</v>
      </c>
      <c r="W57" s="148">
        <v>9</v>
      </c>
      <c r="X57" s="148">
        <v>8</v>
      </c>
      <c r="Y57" s="148">
        <v>10</v>
      </c>
      <c r="Z57" s="148">
        <v>9</v>
      </c>
      <c r="AA57" s="149">
        <f t="shared" si="33"/>
        <v>-9.9999999999999978E-2</v>
      </c>
      <c r="AB57" s="150">
        <f t="shared" si="22"/>
        <v>-0.30769230769230771</v>
      </c>
      <c r="AC57" s="148">
        <f t="shared" si="26"/>
        <v>-1</v>
      </c>
      <c r="AD57" s="148">
        <f t="shared" si="27"/>
        <v>-4</v>
      </c>
      <c r="AE57" s="149">
        <f t="shared" si="23"/>
        <v>1.4858841010401188E-3</v>
      </c>
      <c r="AF57" s="151">
        <f t="shared" ref="AF57:AG69" si="34">Z57/$G24</f>
        <v>7.9787234042553185E-3</v>
      </c>
      <c r="AG57" s="151">
        <f t="shared" si="34"/>
        <v>-8.8652482269503525E-5</v>
      </c>
      <c r="AH57" s="50"/>
      <c r="AI57" s="50"/>
      <c r="AJ57" s="50"/>
    </row>
    <row r="58" spans="2:36" x14ac:dyDescent="0.25">
      <c r="B58" s="147" t="s">
        <v>209</v>
      </c>
      <c r="C58" s="148">
        <v>1119</v>
      </c>
      <c r="D58" s="148">
        <v>664</v>
      </c>
      <c r="E58" s="148">
        <v>0</v>
      </c>
      <c r="F58" s="148">
        <v>444</v>
      </c>
      <c r="G58" s="148">
        <v>292</v>
      </c>
      <c r="H58" s="149">
        <f t="shared" si="29"/>
        <v>-0.34234234234234229</v>
      </c>
      <c r="I58" s="150">
        <f t="shared" si="30"/>
        <v>-0.73905272564789992</v>
      </c>
      <c r="J58" s="149">
        <f t="shared" si="19"/>
        <v>1.0602374641443665E-2</v>
      </c>
      <c r="K58" s="151">
        <f t="shared" si="24"/>
        <v>1.6416483948951482E-2</v>
      </c>
      <c r="L58" s="148">
        <v>871</v>
      </c>
      <c r="M58" s="148">
        <v>1009</v>
      </c>
      <c r="N58" s="148">
        <v>2</v>
      </c>
      <c r="O58" s="148">
        <v>955</v>
      </c>
      <c r="P58" s="148">
        <v>1087</v>
      </c>
      <c r="Q58" s="149">
        <f t="shared" si="31"/>
        <v>0.13821989528795808</v>
      </c>
      <c r="R58" s="150">
        <f t="shared" si="32"/>
        <v>0.24799081515499433</v>
      </c>
      <c r="S58" s="149">
        <f t="shared" si="20"/>
        <v>1.0341546950813433E-2</v>
      </c>
      <c r="T58" s="151">
        <f t="shared" si="25"/>
        <v>6.1112048125035137E-2</v>
      </c>
      <c r="U58" s="148">
        <v>130</v>
      </c>
      <c r="V58" s="148">
        <v>15</v>
      </c>
      <c r="W58" s="148">
        <v>16</v>
      </c>
      <c r="X58" s="148">
        <v>2</v>
      </c>
      <c r="Y58" s="148">
        <v>4</v>
      </c>
      <c r="Z58" s="148">
        <v>16</v>
      </c>
      <c r="AA58" s="149">
        <f t="shared" si="33"/>
        <v>3</v>
      </c>
      <c r="AB58" s="150">
        <f t="shared" si="22"/>
        <v>6.6666666666666652E-2</v>
      </c>
      <c r="AC58" s="148">
        <f t="shared" si="26"/>
        <v>12</v>
      </c>
      <c r="AD58" s="148">
        <f t="shared" si="27"/>
        <v>1</v>
      </c>
      <c r="AE58" s="149">
        <f t="shared" si="23"/>
        <v>2.6415717351824337E-3</v>
      </c>
      <c r="AF58" s="151">
        <f t="shared" si="34"/>
        <v>8.9953336706583465E-4</v>
      </c>
      <c r="AG58" s="151">
        <f t="shared" si="34"/>
        <v>1.6866250632484398E-4</v>
      </c>
      <c r="AH58" s="50"/>
      <c r="AI58" s="50"/>
      <c r="AJ58" s="50"/>
    </row>
    <row r="59" spans="2:36" x14ac:dyDescent="0.25">
      <c r="B59" s="147" t="s">
        <v>232</v>
      </c>
      <c r="C59" s="148">
        <v>40</v>
      </c>
      <c r="D59" s="148">
        <v>77</v>
      </c>
      <c r="E59" s="148">
        <v>3</v>
      </c>
      <c r="F59" s="148">
        <v>117</v>
      </c>
      <c r="G59" s="148">
        <v>81</v>
      </c>
      <c r="H59" s="149">
        <f t="shared" si="29"/>
        <v>-0.30769230769230771</v>
      </c>
      <c r="I59" s="150">
        <f t="shared" si="30"/>
        <v>1.0249999999999999</v>
      </c>
      <c r="J59" s="149">
        <f t="shared" si="19"/>
        <v>2.9410696779347155E-3</v>
      </c>
      <c r="K59" s="151">
        <f t="shared" si="24"/>
        <v>5.4144385026737969E-2</v>
      </c>
      <c r="L59" s="148">
        <v>85</v>
      </c>
      <c r="M59" s="148">
        <v>50</v>
      </c>
      <c r="N59" s="148">
        <v>2</v>
      </c>
      <c r="O59" s="148">
        <v>63</v>
      </c>
      <c r="P59" s="148">
        <v>79</v>
      </c>
      <c r="Q59" s="149">
        <f t="shared" si="31"/>
        <v>0.25396825396825395</v>
      </c>
      <c r="R59" s="150">
        <f t="shared" si="32"/>
        <v>-7.0588235294117618E-2</v>
      </c>
      <c r="S59" s="149">
        <f t="shared" si="20"/>
        <v>7.5159356864237467E-4</v>
      </c>
      <c r="T59" s="151">
        <f t="shared" si="25"/>
        <v>5.2807486631016046E-2</v>
      </c>
      <c r="U59" s="148">
        <v>2</v>
      </c>
      <c r="V59" s="148">
        <v>5</v>
      </c>
      <c r="W59" s="148">
        <v>7</v>
      </c>
      <c r="X59" s="148">
        <v>1</v>
      </c>
      <c r="Y59" s="148">
        <v>1</v>
      </c>
      <c r="Z59" s="148">
        <v>0</v>
      </c>
      <c r="AA59" s="149">
        <f t="shared" si="33"/>
        <v>-1</v>
      </c>
      <c r="AB59" s="150">
        <f t="shared" si="22"/>
        <v>-1</v>
      </c>
      <c r="AC59" s="148">
        <f t="shared" si="26"/>
        <v>-1</v>
      </c>
      <c r="AD59" s="148">
        <f t="shared" si="27"/>
        <v>-5</v>
      </c>
      <c r="AE59" s="149">
        <f t="shared" si="23"/>
        <v>0</v>
      </c>
      <c r="AF59" s="151">
        <f t="shared" si="34"/>
        <v>0</v>
      </c>
      <c r="AG59" s="151">
        <f t="shared" si="34"/>
        <v>-6.6844919786096253E-4</v>
      </c>
      <c r="AH59" s="50"/>
      <c r="AI59" s="50"/>
      <c r="AJ59" s="50"/>
    </row>
    <row r="60" spans="2:36" x14ac:dyDescent="0.25">
      <c r="B60" s="147" t="s">
        <v>223</v>
      </c>
      <c r="C60" s="148">
        <v>119</v>
      </c>
      <c r="D60" s="148">
        <v>27</v>
      </c>
      <c r="E60" s="148">
        <v>12</v>
      </c>
      <c r="F60" s="148">
        <v>82</v>
      </c>
      <c r="G60" s="148">
        <v>66</v>
      </c>
      <c r="H60" s="149">
        <f t="shared" si="29"/>
        <v>-0.19512195121951215</v>
      </c>
      <c r="I60" s="150">
        <f t="shared" si="30"/>
        <v>-0.44537815126050417</v>
      </c>
      <c r="J60" s="149">
        <f t="shared" si="19"/>
        <v>2.3964271449838422E-3</v>
      </c>
      <c r="K60" s="151">
        <f t="shared" si="24"/>
        <v>3.1488549618320608E-2</v>
      </c>
      <c r="L60" s="148">
        <v>127</v>
      </c>
      <c r="M60" s="148">
        <v>97</v>
      </c>
      <c r="N60" s="148">
        <v>14</v>
      </c>
      <c r="O60" s="148">
        <v>83</v>
      </c>
      <c r="P60" s="148">
        <v>75</v>
      </c>
      <c r="Q60" s="149">
        <f t="shared" si="31"/>
        <v>-9.6385542168674676E-2</v>
      </c>
      <c r="R60" s="150">
        <f t="shared" si="32"/>
        <v>-0.40944881889763785</v>
      </c>
      <c r="S60" s="149">
        <f t="shared" si="20"/>
        <v>7.1353819807820379E-4</v>
      </c>
      <c r="T60" s="151">
        <f t="shared" si="25"/>
        <v>3.57824427480916E-2</v>
      </c>
      <c r="U60" s="148">
        <v>0</v>
      </c>
      <c r="V60" s="148">
        <v>65</v>
      </c>
      <c r="W60" s="148">
        <v>4</v>
      </c>
      <c r="X60" s="148">
        <v>4</v>
      </c>
      <c r="Y60" s="148">
        <v>2</v>
      </c>
      <c r="Z60" s="148">
        <v>4</v>
      </c>
      <c r="AA60" s="149">
        <f t="shared" si="33"/>
        <v>1</v>
      </c>
      <c r="AB60" s="150">
        <f t="shared" si="22"/>
        <v>-0.93846153846153846</v>
      </c>
      <c r="AC60" s="148">
        <f t="shared" si="26"/>
        <v>2</v>
      </c>
      <c r="AD60" s="148">
        <f t="shared" si="27"/>
        <v>-61</v>
      </c>
      <c r="AE60" s="149">
        <f t="shared" si="23"/>
        <v>6.6039293379560843E-4</v>
      </c>
      <c r="AF60" s="151">
        <f t="shared" si="34"/>
        <v>1.9083969465648854E-3</v>
      </c>
      <c r="AG60" s="151">
        <f t="shared" si="34"/>
        <v>4.7709923664122136E-4</v>
      </c>
      <c r="AH60" s="50"/>
      <c r="AI60" s="50"/>
      <c r="AJ60" s="50"/>
    </row>
    <row r="61" spans="2:36" x14ac:dyDescent="0.25">
      <c r="B61" s="147" t="s">
        <v>211</v>
      </c>
      <c r="C61" s="148">
        <v>186</v>
      </c>
      <c r="D61" s="148">
        <v>347</v>
      </c>
      <c r="E61" s="148">
        <v>4</v>
      </c>
      <c r="F61" s="148">
        <v>53</v>
      </c>
      <c r="G61" s="148">
        <v>93</v>
      </c>
      <c r="H61" s="149">
        <f t="shared" si="29"/>
        <v>0.75471698113207553</v>
      </c>
      <c r="I61" s="150">
        <f t="shared" si="30"/>
        <v>-0.5</v>
      </c>
      <c r="J61" s="149">
        <f t="shared" si="19"/>
        <v>3.376783704295414E-3</v>
      </c>
      <c r="K61" s="151">
        <f t="shared" si="24"/>
        <v>3.9189246133749106E-3</v>
      </c>
      <c r="L61" s="148">
        <v>2467</v>
      </c>
      <c r="M61" s="148">
        <v>2329</v>
      </c>
      <c r="N61" s="148">
        <v>6</v>
      </c>
      <c r="O61" s="148">
        <v>1175</v>
      </c>
      <c r="P61" s="148">
        <v>1392</v>
      </c>
      <c r="Q61" s="149">
        <f t="shared" si="31"/>
        <v>0.18468085106382981</v>
      </c>
      <c r="R61" s="150">
        <f t="shared" si="32"/>
        <v>-0.43575192541548435</v>
      </c>
      <c r="S61" s="149">
        <f t="shared" si="20"/>
        <v>1.3243268956331463E-2</v>
      </c>
      <c r="T61" s="151">
        <f t="shared" si="25"/>
        <v>5.8657452277611564E-2</v>
      </c>
      <c r="U61" s="148">
        <v>187</v>
      </c>
      <c r="V61" s="148">
        <v>29</v>
      </c>
      <c r="W61" s="148">
        <v>30</v>
      </c>
      <c r="X61" s="148">
        <v>0</v>
      </c>
      <c r="Y61" s="148">
        <v>9</v>
      </c>
      <c r="Z61" s="148">
        <v>36</v>
      </c>
      <c r="AA61" s="149">
        <f t="shared" si="33"/>
        <v>3</v>
      </c>
      <c r="AB61" s="150">
        <f t="shared" si="22"/>
        <v>0.24137931034482762</v>
      </c>
      <c r="AC61" s="148">
        <f t="shared" si="26"/>
        <v>27</v>
      </c>
      <c r="AD61" s="148">
        <f t="shared" si="27"/>
        <v>7</v>
      </c>
      <c r="AE61" s="149">
        <f t="shared" si="23"/>
        <v>5.9435364041604752E-3</v>
      </c>
      <c r="AF61" s="151">
        <f t="shared" si="34"/>
        <v>1.5170030761451267E-3</v>
      </c>
      <c r="AG61" s="151">
        <f t="shared" si="34"/>
        <v>1.2641692301209388E-4</v>
      </c>
      <c r="AH61" s="50"/>
      <c r="AI61" s="50"/>
      <c r="AJ61" s="50"/>
    </row>
    <row r="62" spans="2:36" x14ac:dyDescent="0.25">
      <c r="B62" s="147" t="s">
        <v>203</v>
      </c>
      <c r="C62" s="148">
        <v>172</v>
      </c>
      <c r="D62" s="148">
        <v>95</v>
      </c>
      <c r="E62" s="148">
        <v>21</v>
      </c>
      <c r="F62" s="148">
        <v>167</v>
      </c>
      <c r="G62" s="148">
        <v>127</v>
      </c>
      <c r="H62" s="149">
        <f t="shared" si="29"/>
        <v>-0.23952095808383234</v>
      </c>
      <c r="I62" s="150">
        <f t="shared" si="30"/>
        <v>-0.26162790697674421</v>
      </c>
      <c r="J62" s="149">
        <f t="shared" si="19"/>
        <v>4.6113067789840603E-3</v>
      </c>
      <c r="K62" s="151">
        <f t="shared" si="24"/>
        <v>5.18155854753162E-2</v>
      </c>
      <c r="L62" s="148">
        <v>347</v>
      </c>
      <c r="M62" s="148">
        <v>153</v>
      </c>
      <c r="N62" s="148">
        <v>12</v>
      </c>
      <c r="O62" s="148">
        <v>156</v>
      </c>
      <c r="P62" s="148">
        <v>181</v>
      </c>
      <c r="Q62" s="149">
        <f t="shared" si="31"/>
        <v>0.16025641025641035</v>
      </c>
      <c r="R62" s="150">
        <f t="shared" si="32"/>
        <v>-0.47838616714697402</v>
      </c>
      <c r="S62" s="149">
        <f t="shared" si="20"/>
        <v>1.7220055180287319E-3</v>
      </c>
      <c r="T62" s="151">
        <f t="shared" si="25"/>
        <v>7.3847409220726232E-2</v>
      </c>
      <c r="U62" s="148">
        <v>70</v>
      </c>
      <c r="V62" s="148">
        <v>143</v>
      </c>
      <c r="W62" s="148">
        <v>85</v>
      </c>
      <c r="X62" s="148">
        <v>14</v>
      </c>
      <c r="Y62" s="148">
        <v>31</v>
      </c>
      <c r="Z62" s="148">
        <v>60</v>
      </c>
      <c r="AA62" s="149">
        <f t="shared" si="33"/>
        <v>0.93548387096774199</v>
      </c>
      <c r="AB62" s="150">
        <f t="shared" si="22"/>
        <v>-0.58041958041958042</v>
      </c>
      <c r="AC62" s="148">
        <f t="shared" si="26"/>
        <v>29</v>
      </c>
      <c r="AD62" s="148">
        <f t="shared" si="27"/>
        <v>-83</v>
      </c>
      <c r="AE62" s="149">
        <f t="shared" si="23"/>
        <v>9.9058940069341253E-3</v>
      </c>
      <c r="AF62" s="151">
        <f t="shared" si="34"/>
        <v>2.4479804161566709E-2</v>
      </c>
      <c r="AG62" s="151">
        <f t="shared" si="34"/>
        <v>3.8167436595991106E-4</v>
      </c>
      <c r="AH62" s="50"/>
      <c r="AI62" s="50"/>
      <c r="AJ62" s="50"/>
    </row>
    <row r="63" spans="2:36" x14ac:dyDescent="0.25">
      <c r="B63" s="147" t="s">
        <v>229</v>
      </c>
      <c r="C63" s="148">
        <v>112</v>
      </c>
      <c r="D63" s="148">
        <v>85</v>
      </c>
      <c r="E63" s="148">
        <v>22</v>
      </c>
      <c r="F63" s="148">
        <v>351</v>
      </c>
      <c r="G63" s="148">
        <v>112</v>
      </c>
      <c r="H63" s="149">
        <f t="shared" si="29"/>
        <v>-0.68091168091168086</v>
      </c>
      <c r="I63" s="150">
        <f t="shared" si="30"/>
        <v>0</v>
      </c>
      <c r="J63" s="149">
        <f t="shared" si="19"/>
        <v>4.0666642460331871E-3</v>
      </c>
      <c r="K63" s="151">
        <f t="shared" si="24"/>
        <v>7.1111111111111111E-2</v>
      </c>
      <c r="L63" s="148">
        <v>174</v>
      </c>
      <c r="M63" s="148">
        <v>41</v>
      </c>
      <c r="N63" s="148">
        <v>26</v>
      </c>
      <c r="O63" s="148">
        <v>234</v>
      </c>
      <c r="P63" s="148">
        <v>175</v>
      </c>
      <c r="Q63" s="149">
        <f t="shared" si="31"/>
        <v>-0.25213675213675213</v>
      </c>
      <c r="R63" s="150">
        <f t="shared" si="32"/>
        <v>5.7471264367816577E-3</v>
      </c>
      <c r="S63" s="149">
        <f t="shared" si="20"/>
        <v>1.6649224621824756E-3</v>
      </c>
      <c r="T63" s="151">
        <f t="shared" si="25"/>
        <v>0.1111111111111111</v>
      </c>
      <c r="U63" s="148">
        <v>9</v>
      </c>
      <c r="V63" s="148">
        <v>9</v>
      </c>
      <c r="W63" s="148">
        <v>7</v>
      </c>
      <c r="X63" s="148">
        <v>17</v>
      </c>
      <c r="Y63" s="148">
        <v>12</v>
      </c>
      <c r="Z63" s="148">
        <v>8</v>
      </c>
      <c r="AA63" s="149">
        <f t="shared" si="33"/>
        <v>-0.33333333333333337</v>
      </c>
      <c r="AB63" s="150">
        <f t="shared" si="22"/>
        <v>-0.11111111111111116</v>
      </c>
      <c r="AC63" s="148">
        <f t="shared" si="26"/>
        <v>-4</v>
      </c>
      <c r="AD63" s="148">
        <f t="shared" si="27"/>
        <v>-1</v>
      </c>
      <c r="AE63" s="149">
        <f t="shared" si="23"/>
        <v>1.3207858675912169E-3</v>
      </c>
      <c r="AF63" s="151">
        <f t="shared" si="34"/>
        <v>5.0793650793650794E-3</v>
      </c>
      <c r="AG63" s="151">
        <f t="shared" si="34"/>
        <v>-2.1164021164021168E-4</v>
      </c>
      <c r="AH63" s="50"/>
      <c r="AI63" s="50"/>
      <c r="AJ63" s="50"/>
    </row>
    <row r="64" spans="2:36" x14ac:dyDescent="0.25">
      <c r="B64" s="147" t="s">
        <v>215</v>
      </c>
      <c r="C64" s="148">
        <v>24</v>
      </c>
      <c r="D64" s="148">
        <v>25</v>
      </c>
      <c r="E64" s="148">
        <v>10</v>
      </c>
      <c r="F64" s="148">
        <v>23</v>
      </c>
      <c r="G64" s="148">
        <v>70</v>
      </c>
      <c r="H64" s="149">
        <f t="shared" si="29"/>
        <v>2.0434782608695654</v>
      </c>
      <c r="I64" s="150">
        <f t="shared" si="30"/>
        <v>1.9166666666666665</v>
      </c>
      <c r="J64" s="149">
        <f t="shared" si="19"/>
        <v>2.5416651537707416E-3</v>
      </c>
      <c r="K64" s="151">
        <f t="shared" si="24"/>
        <v>0.10510510510510511</v>
      </c>
      <c r="L64" s="148">
        <v>75</v>
      </c>
      <c r="M64" s="148">
        <v>54</v>
      </c>
      <c r="N64" s="148">
        <v>9</v>
      </c>
      <c r="O64" s="148">
        <v>85</v>
      </c>
      <c r="P64" s="148">
        <v>74</v>
      </c>
      <c r="Q64" s="149">
        <f t="shared" si="31"/>
        <v>-0.12941176470588234</v>
      </c>
      <c r="R64" s="150">
        <f t="shared" si="32"/>
        <v>-1.3333333333333308E-2</v>
      </c>
      <c r="S64" s="149">
        <f t="shared" si="20"/>
        <v>7.0402435543716107E-4</v>
      </c>
      <c r="T64" s="151">
        <f t="shared" si="25"/>
        <v>0.1111111111111111</v>
      </c>
      <c r="U64" s="148">
        <v>0</v>
      </c>
      <c r="V64" s="148">
        <v>0</v>
      </c>
      <c r="W64" s="148">
        <v>8</v>
      </c>
      <c r="X64" s="148">
        <v>4</v>
      </c>
      <c r="Y64" s="148">
        <v>3</v>
      </c>
      <c r="Z64" s="148">
        <v>10</v>
      </c>
      <c r="AA64" s="149">
        <f t="shared" si="33"/>
        <v>2.3333333333333335</v>
      </c>
      <c r="AB64" s="150" t="str">
        <f t="shared" si="22"/>
        <v>-</v>
      </c>
      <c r="AC64" s="148">
        <f t="shared" si="26"/>
        <v>7</v>
      </c>
      <c r="AD64" s="148">
        <f t="shared" si="27"/>
        <v>10</v>
      </c>
      <c r="AE64" s="149">
        <f t="shared" si="23"/>
        <v>1.650982334489021E-3</v>
      </c>
      <c r="AF64" s="151">
        <f t="shared" si="34"/>
        <v>1.5015015015015015E-2</v>
      </c>
      <c r="AG64" s="151">
        <f t="shared" si="34"/>
        <v>3.5035035035035039E-3</v>
      </c>
      <c r="AH64" s="50"/>
      <c r="AI64" s="50"/>
      <c r="AJ64" s="50"/>
    </row>
    <row r="65" spans="2:36" x14ac:dyDescent="0.25">
      <c r="B65" s="147" t="s">
        <v>225</v>
      </c>
      <c r="C65" s="148">
        <v>112</v>
      </c>
      <c r="D65" s="148">
        <v>58</v>
      </c>
      <c r="E65" s="148">
        <v>11</v>
      </c>
      <c r="F65" s="148">
        <v>86</v>
      </c>
      <c r="G65" s="148">
        <v>83</v>
      </c>
      <c r="H65" s="149">
        <f t="shared" si="29"/>
        <v>-3.4883720930232509E-2</v>
      </c>
      <c r="I65" s="150">
        <f t="shared" si="30"/>
        <v>-0.2589285714285714</v>
      </c>
      <c r="J65" s="149">
        <f t="shared" si="19"/>
        <v>3.0136886823281654E-3</v>
      </c>
      <c r="K65" s="151">
        <f t="shared" si="24"/>
        <v>6.1254612546125464E-2</v>
      </c>
      <c r="L65" s="148">
        <v>87</v>
      </c>
      <c r="M65" s="148">
        <v>70</v>
      </c>
      <c r="N65" s="148">
        <v>5</v>
      </c>
      <c r="O65" s="148">
        <v>41</v>
      </c>
      <c r="P65" s="148">
        <v>257</v>
      </c>
      <c r="Q65" s="149">
        <f t="shared" si="31"/>
        <v>5.2682926829268295</v>
      </c>
      <c r="R65" s="150">
        <f t="shared" si="32"/>
        <v>1.9540229885057472</v>
      </c>
      <c r="S65" s="149">
        <f t="shared" si="20"/>
        <v>2.4450575587479785E-3</v>
      </c>
      <c r="T65" s="151">
        <f t="shared" si="25"/>
        <v>0.1896678966789668</v>
      </c>
      <c r="U65" s="148">
        <v>11</v>
      </c>
      <c r="V65" s="148">
        <v>3</v>
      </c>
      <c r="W65" s="148">
        <v>4</v>
      </c>
      <c r="X65" s="148">
        <v>4</v>
      </c>
      <c r="Y65" s="148">
        <v>4</v>
      </c>
      <c r="Z65" s="148">
        <v>8</v>
      </c>
      <c r="AA65" s="149">
        <f t="shared" si="33"/>
        <v>1</v>
      </c>
      <c r="AB65" s="150">
        <f t="shared" si="22"/>
        <v>1.6666666666666665</v>
      </c>
      <c r="AC65" s="148">
        <f t="shared" si="26"/>
        <v>4</v>
      </c>
      <c r="AD65" s="148">
        <f t="shared" si="27"/>
        <v>5</v>
      </c>
      <c r="AE65" s="149">
        <f t="shared" si="23"/>
        <v>1.3207858675912169E-3</v>
      </c>
      <c r="AF65" s="151">
        <f t="shared" si="34"/>
        <v>5.9040590405904057E-3</v>
      </c>
      <c r="AG65" s="151">
        <f t="shared" si="34"/>
        <v>7.3800738007380072E-4</v>
      </c>
      <c r="AH65" s="50"/>
      <c r="AI65" s="50"/>
      <c r="AJ65" s="50"/>
    </row>
    <row r="66" spans="2:36" x14ac:dyDescent="0.25">
      <c r="B66" s="147" t="s">
        <v>221</v>
      </c>
      <c r="C66" s="148">
        <v>3</v>
      </c>
      <c r="D66" s="148">
        <v>2</v>
      </c>
      <c r="E66" s="148">
        <v>9</v>
      </c>
      <c r="F66" s="148">
        <v>4</v>
      </c>
      <c r="G66" s="148">
        <v>2</v>
      </c>
      <c r="H66" s="149">
        <f t="shared" si="29"/>
        <v>-0.5</v>
      </c>
      <c r="I66" s="150">
        <f t="shared" si="30"/>
        <v>-0.33333333333333337</v>
      </c>
      <c r="J66" s="149">
        <f t="shared" si="19"/>
        <v>7.261900439344976E-5</v>
      </c>
      <c r="K66" s="151">
        <f t="shared" si="24"/>
        <v>1.5384615384615385E-2</v>
      </c>
      <c r="L66" s="148">
        <v>45</v>
      </c>
      <c r="M66" s="148">
        <v>13</v>
      </c>
      <c r="N66" s="148">
        <v>20</v>
      </c>
      <c r="O66" s="148">
        <v>37</v>
      </c>
      <c r="P66" s="148">
        <v>24</v>
      </c>
      <c r="Q66" s="149">
        <f t="shared" si="31"/>
        <v>-0.35135135135135132</v>
      </c>
      <c r="R66" s="150">
        <f t="shared" si="32"/>
        <v>-0.46666666666666667</v>
      </c>
      <c r="S66" s="149">
        <f t="shared" si="20"/>
        <v>2.2833222338502522E-4</v>
      </c>
      <c r="T66" s="151">
        <f t="shared" si="25"/>
        <v>0.18461538461538463</v>
      </c>
      <c r="U66" s="148">
        <v>0</v>
      </c>
      <c r="V66" s="148">
        <v>0</v>
      </c>
      <c r="W66" s="148">
        <v>0</v>
      </c>
      <c r="X66" s="148">
        <v>0</v>
      </c>
      <c r="Y66" s="148">
        <v>0</v>
      </c>
      <c r="Z66" s="148">
        <v>0</v>
      </c>
      <c r="AA66" s="149" t="str">
        <f t="shared" si="33"/>
        <v>-</v>
      </c>
      <c r="AB66" s="150" t="str">
        <f t="shared" si="22"/>
        <v>-</v>
      </c>
      <c r="AC66" s="148">
        <f t="shared" si="26"/>
        <v>0</v>
      </c>
      <c r="AD66" s="148">
        <f t="shared" si="27"/>
        <v>0</v>
      </c>
      <c r="AE66" s="149">
        <f t="shared" si="23"/>
        <v>0</v>
      </c>
      <c r="AF66" s="151">
        <f t="shared" si="34"/>
        <v>0</v>
      </c>
      <c r="AG66" s="151" t="e">
        <f t="shared" si="34"/>
        <v>#VALUE!</v>
      </c>
      <c r="AH66" s="50"/>
      <c r="AI66" s="50"/>
      <c r="AJ66" s="50"/>
    </row>
    <row r="67" spans="2:36" x14ac:dyDescent="0.25">
      <c r="B67" s="147" t="s">
        <v>227</v>
      </c>
      <c r="C67" s="148">
        <v>91</v>
      </c>
      <c r="D67" s="148">
        <v>29</v>
      </c>
      <c r="E67" s="148">
        <v>0</v>
      </c>
      <c r="F67" s="148">
        <v>30</v>
      </c>
      <c r="G67" s="148">
        <v>23</v>
      </c>
      <c r="H67" s="149">
        <f t="shared" si="29"/>
        <v>-0.23333333333333328</v>
      </c>
      <c r="I67" s="150">
        <f t="shared" si="30"/>
        <v>-0.74725274725274726</v>
      </c>
      <c r="J67" s="149">
        <f t="shared" si="19"/>
        <v>8.3511855052467233E-4</v>
      </c>
      <c r="K67" s="151">
        <f t="shared" si="24"/>
        <v>3.650793650793651E-2</v>
      </c>
      <c r="L67" s="148">
        <v>74</v>
      </c>
      <c r="M67" s="148">
        <v>69</v>
      </c>
      <c r="N67" s="148">
        <v>44</v>
      </c>
      <c r="O67" s="148">
        <v>30</v>
      </c>
      <c r="P67" s="148">
        <v>49</v>
      </c>
      <c r="Q67" s="149">
        <f t="shared" si="31"/>
        <v>0.6333333333333333</v>
      </c>
      <c r="R67" s="150">
        <f t="shared" si="32"/>
        <v>-0.33783783783783783</v>
      </c>
      <c r="S67" s="149">
        <f t="shared" si="20"/>
        <v>4.6617828941109316E-4</v>
      </c>
      <c r="T67" s="151">
        <f t="shared" si="25"/>
        <v>7.7777777777777779E-2</v>
      </c>
      <c r="U67" s="148">
        <v>4</v>
      </c>
      <c r="V67" s="148">
        <v>48</v>
      </c>
      <c r="W67" s="148">
        <v>9</v>
      </c>
      <c r="X67" s="148">
        <v>10</v>
      </c>
      <c r="Y67" s="148">
        <v>1</v>
      </c>
      <c r="Z67" s="148">
        <v>11</v>
      </c>
      <c r="AA67" s="149">
        <f t="shared" si="33"/>
        <v>10</v>
      </c>
      <c r="AB67" s="150">
        <f t="shared" si="22"/>
        <v>-0.77083333333333337</v>
      </c>
      <c r="AC67" s="148">
        <f t="shared" si="26"/>
        <v>10</v>
      </c>
      <c r="AD67" s="148">
        <f t="shared" si="27"/>
        <v>-37</v>
      </c>
      <c r="AE67" s="149">
        <f t="shared" si="23"/>
        <v>1.8160805679379231E-3</v>
      </c>
      <c r="AF67" s="151">
        <f t="shared" si="34"/>
        <v>1.7460317460317461E-2</v>
      </c>
      <c r="AG67" s="151">
        <f t="shared" si="34"/>
        <v>1.5873015873015872E-2</v>
      </c>
      <c r="AH67" s="50"/>
      <c r="AI67" s="50"/>
      <c r="AJ67" s="50"/>
    </row>
    <row r="68" spans="2:36" x14ac:dyDescent="0.25">
      <c r="B68" s="147" t="s">
        <v>205</v>
      </c>
      <c r="C68" s="148">
        <v>7</v>
      </c>
      <c r="D68" s="148">
        <v>13</v>
      </c>
      <c r="E68" s="148">
        <v>0</v>
      </c>
      <c r="F68" s="148">
        <v>1</v>
      </c>
      <c r="G68" s="148">
        <v>8</v>
      </c>
      <c r="H68" s="149">
        <f t="shared" si="29"/>
        <v>7</v>
      </c>
      <c r="I68" s="150">
        <f t="shared" si="30"/>
        <v>0.14285714285714279</v>
      </c>
      <c r="J68" s="149">
        <f t="shared" si="19"/>
        <v>2.9047601757379904E-4</v>
      </c>
      <c r="K68" s="151">
        <f t="shared" si="24"/>
        <v>1.8691588785046728E-2</v>
      </c>
      <c r="L68" s="148">
        <v>31</v>
      </c>
      <c r="M68" s="148">
        <v>61</v>
      </c>
      <c r="N68" s="148">
        <v>0</v>
      </c>
      <c r="O68" s="148">
        <v>32</v>
      </c>
      <c r="P68" s="148">
        <v>58</v>
      </c>
      <c r="Q68" s="149">
        <f t="shared" si="31"/>
        <v>0.8125</v>
      </c>
      <c r="R68" s="150">
        <f t="shared" si="32"/>
        <v>0.87096774193548376</v>
      </c>
      <c r="S68" s="149">
        <f t="shared" si="20"/>
        <v>5.5180287318047758E-4</v>
      </c>
      <c r="T68" s="151">
        <f t="shared" si="25"/>
        <v>0.13551401869158877</v>
      </c>
      <c r="U68" s="148">
        <v>8</v>
      </c>
      <c r="V68" s="148">
        <v>4</v>
      </c>
      <c r="W68" s="148">
        <v>0</v>
      </c>
      <c r="X68" s="148">
        <v>0</v>
      </c>
      <c r="Y68" s="148">
        <v>6</v>
      </c>
      <c r="Z68" s="148">
        <v>4</v>
      </c>
      <c r="AA68" s="149">
        <f t="shared" si="33"/>
        <v>-0.33333333333333337</v>
      </c>
      <c r="AB68" s="150">
        <f t="shared" si="22"/>
        <v>0</v>
      </c>
      <c r="AC68" s="148">
        <f t="shared" si="26"/>
        <v>-2</v>
      </c>
      <c r="AD68" s="148">
        <f t="shared" si="27"/>
        <v>0</v>
      </c>
      <c r="AE68" s="149">
        <f t="shared" si="23"/>
        <v>6.6039293379560843E-4</v>
      </c>
      <c r="AF68" s="151">
        <f t="shared" si="34"/>
        <v>9.3457943925233638E-3</v>
      </c>
      <c r="AG68" s="151">
        <f t="shared" si="34"/>
        <v>-7.7881619937694713E-4</v>
      </c>
      <c r="AH68" s="50"/>
      <c r="AI68" s="50"/>
      <c r="AJ68" s="50"/>
    </row>
    <row r="69" spans="2:36" x14ac:dyDescent="0.25">
      <c r="B69" s="154" t="s">
        <v>371</v>
      </c>
      <c r="C69" s="155">
        <f>C44-SUM(C45:C68)</f>
        <v>958</v>
      </c>
      <c r="D69" s="155">
        <f>D44-SUM(D45:D68)</f>
        <v>936</v>
      </c>
      <c r="E69" s="155">
        <f>E44-SUM(E45:E68)</f>
        <v>119</v>
      </c>
      <c r="F69" s="155">
        <f>F44-SUM(F45:F68)</f>
        <v>1161</v>
      </c>
      <c r="G69" s="155">
        <f>G44-SUM(G45:G68)</f>
        <v>715</v>
      </c>
      <c r="H69" s="156">
        <f t="shared" si="29"/>
        <v>-0.38415159345391903</v>
      </c>
      <c r="I69" s="157">
        <f t="shared" si="30"/>
        <v>-0.25365344467640916</v>
      </c>
      <c r="J69" s="156">
        <f t="shared" si="19"/>
        <v>2.5961294070658291E-2</v>
      </c>
      <c r="K69" s="158">
        <f t="shared" si="24"/>
        <v>3.9897327158082696E-2</v>
      </c>
      <c r="L69" s="155">
        <f>L44-SUM(L45:L68)</f>
        <v>2219</v>
      </c>
      <c r="M69" s="155">
        <f>M44-SUM(M45:M68)</f>
        <v>1360</v>
      </c>
      <c r="N69" s="155">
        <f>N44-SUM(N45:N68)</f>
        <v>289</v>
      </c>
      <c r="O69" s="155">
        <f>O44-SUM(O45:O68)</f>
        <v>1967</v>
      </c>
      <c r="P69" s="155">
        <f>P44-SUM(P45:P68)</f>
        <v>2168</v>
      </c>
      <c r="Q69" s="156">
        <f t="shared" si="31"/>
        <v>0.10218607015760051</v>
      </c>
      <c r="R69" s="157">
        <f t="shared" si="32"/>
        <v>-2.2983325822442557E-2</v>
      </c>
      <c r="S69" s="156">
        <f t="shared" si="20"/>
        <v>2.0626010845780612E-2</v>
      </c>
      <c r="T69" s="158">
        <f t="shared" si="25"/>
        <v>0.12097539199821439</v>
      </c>
      <c r="U69" s="155">
        <f t="shared" ref="U69:Z69" si="35">U44-SUM(U45:U68)</f>
        <v>225</v>
      </c>
      <c r="V69" s="155">
        <f t="shared" si="35"/>
        <v>132</v>
      </c>
      <c r="W69" s="155">
        <f t="shared" si="35"/>
        <v>60</v>
      </c>
      <c r="X69" s="155">
        <f t="shared" si="35"/>
        <v>54</v>
      </c>
      <c r="Y69" s="155">
        <f t="shared" si="35"/>
        <v>416</v>
      </c>
      <c r="Z69" s="155">
        <f t="shared" si="35"/>
        <v>384</v>
      </c>
      <c r="AA69" s="156">
        <f t="shared" si="33"/>
        <v>-7.6923076923076872E-2</v>
      </c>
      <c r="AB69" s="157">
        <f t="shared" si="22"/>
        <v>1.9090909090909092</v>
      </c>
      <c r="AC69" s="155">
        <f>Z69-Y69</f>
        <v>-32</v>
      </c>
      <c r="AD69" s="155">
        <f t="shared" si="27"/>
        <v>252</v>
      </c>
      <c r="AE69" s="156">
        <f t="shared" si="23"/>
        <v>6.3397721644378402E-2</v>
      </c>
      <c r="AF69" s="158">
        <f t="shared" si="34"/>
        <v>2.1427375704480778E-2</v>
      </c>
      <c r="AG69" s="158">
        <f t="shared" si="34"/>
        <v>-4.2923428895193833E-6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5005-7592-4121-BA72-D56D202CBA7E}">
  <sheetPr>
    <pageSetUpPr fitToPage="1"/>
  </sheetPr>
  <dimension ref="A1:AF72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4" spans="1:30" ht="42" customHeight="1" thickBot="1" x14ac:dyDescent="0.3">
      <c r="B4" s="101" t="s">
        <v>378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</row>
    <row r="5" spans="1:30" ht="6" customHeight="1" x14ac:dyDescent="0.25"/>
    <row r="6" spans="1:30" ht="15.75" x14ac:dyDescent="0.25">
      <c r="B6" s="132"/>
      <c r="C6" s="269" t="s">
        <v>98</v>
      </c>
      <c r="D6" s="266"/>
      <c r="E6" s="266"/>
      <c r="F6" s="266"/>
      <c r="G6" s="266"/>
      <c r="H6" s="266"/>
      <c r="I6" s="266"/>
      <c r="J6" s="266"/>
      <c r="K6" s="267"/>
      <c r="L6" s="265" t="s">
        <v>102</v>
      </c>
      <c r="M6" s="266"/>
      <c r="N6" s="266"/>
      <c r="O6" s="266"/>
      <c r="P6" s="266"/>
      <c r="Q6" s="266"/>
      <c r="R6" s="266"/>
      <c r="S6" s="266"/>
      <c r="T6" s="267"/>
      <c r="U6" s="265" t="s">
        <v>101</v>
      </c>
      <c r="V6" s="266"/>
      <c r="W6" s="266"/>
      <c r="X6" s="266"/>
      <c r="Y6" s="266"/>
      <c r="Z6" s="266"/>
      <c r="AA6" s="266"/>
      <c r="AB6" s="266"/>
      <c r="AC6" s="267"/>
    </row>
    <row r="7" spans="1:30" s="137" customFormat="1" ht="72" customHeight="1" x14ac:dyDescent="0.25">
      <c r="B7" s="133"/>
      <c r="C7" s="134" t="s">
        <v>503</v>
      </c>
      <c r="D7" s="134" t="s">
        <v>508</v>
      </c>
      <c r="E7" s="134" t="s">
        <v>504</v>
      </c>
      <c r="F7" s="134" t="s">
        <v>505</v>
      </c>
      <c r="G7" s="134" t="s">
        <v>506</v>
      </c>
      <c r="H7" s="135" t="str">
        <f>CONCATENATE("var. ",RIGHT(G7,2),"/",RIGHT(F7,2))</f>
        <v>var. 23/22</v>
      </c>
      <c r="I7" s="135" t="str">
        <f>CONCATENATE("var. ",RIGHT(G7,2),"/",RIGHT(C7,2))</f>
        <v>var. 23/19</v>
      </c>
      <c r="J7" s="135" t="str">
        <f>CONCATENATE("Cuota s/ total lugares de residencia ",RIGHT(G7,4))</f>
        <v>Cuota s/ total lugares de residencia 2023</v>
      </c>
      <c r="K7" s="136" t="str">
        <f>CONCATENATE("cuota s/ Canarias ",RIGHT(G7,4))</f>
        <v>cuota s/ Canarias 2023</v>
      </c>
      <c r="L7" s="134" t="s">
        <v>503</v>
      </c>
      <c r="M7" s="134" t="s">
        <v>508</v>
      </c>
      <c r="N7" s="134" t="s">
        <v>504</v>
      </c>
      <c r="O7" s="134" t="s">
        <v>505</v>
      </c>
      <c r="P7" s="134" t="s">
        <v>506</v>
      </c>
      <c r="Q7" s="135" t="str">
        <f>CONCATENATE("var. ",RIGHT(P7,2),"/",RIGHT(O7,2))</f>
        <v>var. 23/22</v>
      </c>
      <c r="R7" s="135" t="str">
        <f>CONCATENATE("var. ",RIGHT(P7,2),"/",RIGHT(L7,2))</f>
        <v>var. 23/19</v>
      </c>
      <c r="S7" s="135" t="str">
        <f>CONCATENATE("Cuota s/ total lugares de residencia ",RIGHT(P7,4))</f>
        <v>Cuota s/ total lugares de residencia 2023</v>
      </c>
      <c r="T7" s="136" t="str">
        <f>CONCATENATE("cuota s/ Canarias ",RIGHT(P7,4))</f>
        <v>cuota s/ Canarias 2023</v>
      </c>
      <c r="U7" s="134" t="s">
        <v>503</v>
      </c>
      <c r="V7" s="134" t="s">
        <v>508</v>
      </c>
      <c r="W7" s="134" t="s">
        <v>504</v>
      </c>
      <c r="X7" s="134" t="s">
        <v>505</v>
      </c>
      <c r="Y7" s="134" t="s">
        <v>506</v>
      </c>
      <c r="Z7" s="135" t="str">
        <f>CONCATENATE("var. ",RIGHT(Y7,2),"/",RIGHT(X7,2))</f>
        <v>var. 23/22</v>
      </c>
      <c r="AA7" s="135" t="str">
        <f>CONCATENATE("var. ",RIGHT(Y7,2),"/",RIGHT(U7,2))</f>
        <v>var. 23/19</v>
      </c>
      <c r="AB7" s="135" t="str">
        <f>CONCATENATE("Cuota s/ total lugares de residencia ",RIGHT(Y7,4))</f>
        <v>Cuota s/ total lugares de residencia 2023</v>
      </c>
      <c r="AC7" s="136" t="str">
        <f>CONCATENATE("cuota s/ Canarias ",RIGHT(Y7,4))</f>
        <v>cuota s/ Canarias 2023</v>
      </c>
    </row>
    <row r="8" spans="1:30" x14ac:dyDescent="0.25">
      <c r="A8" s="1"/>
      <c r="B8" s="138" t="s">
        <v>123</v>
      </c>
      <c r="C8" s="139">
        <f>C9+C12</f>
        <v>181025</v>
      </c>
      <c r="D8" s="139">
        <f>D9+D12</f>
        <v>224334</v>
      </c>
      <c r="E8" s="139">
        <f>E9+E12</f>
        <v>33865</v>
      </c>
      <c r="F8" s="139">
        <f>F9+F12</f>
        <v>209857</v>
      </c>
      <c r="G8" s="139">
        <f>G9+G12</f>
        <v>249036</v>
      </c>
      <c r="H8" s="140">
        <f t="shared" ref="H8:H37" si="0">IFERROR(G8/F8-1,"-")</f>
        <v>0.18669379625173321</v>
      </c>
      <c r="I8" s="140">
        <f t="shared" ref="I8:I37" si="1">IFERROR(G8/C8-1,"-")</f>
        <v>0.37569948902085337</v>
      </c>
      <c r="J8" s="140">
        <f t="shared" ref="J8:J37" si="2">G8/G$8</f>
        <v>1</v>
      </c>
      <c r="K8" s="141">
        <f t="shared" ref="K8:K37" si="3">G8/$G8</f>
        <v>1</v>
      </c>
      <c r="L8" s="139">
        <f>L9+L12</f>
        <v>43727</v>
      </c>
      <c r="M8" s="139">
        <f>M9+M12</f>
        <v>52780</v>
      </c>
      <c r="N8" s="139">
        <f>N9+N12</f>
        <v>14385</v>
      </c>
      <c r="O8" s="139">
        <f>O9+O12</f>
        <v>51974</v>
      </c>
      <c r="P8" s="139">
        <f>P9+P12</f>
        <v>63679</v>
      </c>
      <c r="Q8" s="140">
        <f>IFERROR(P8/O8-1,"-")</f>
        <v>0.22520875822526643</v>
      </c>
      <c r="R8" s="140">
        <f>IFERROR(P8/L8-1,"-")</f>
        <v>0.45628559013881587</v>
      </c>
      <c r="S8" s="140">
        <f>P8/P$8</f>
        <v>1</v>
      </c>
      <c r="T8" s="141">
        <f t="shared" ref="T8:T37" si="4">P8/$G8</f>
        <v>0.25570198686133733</v>
      </c>
      <c r="U8" s="139">
        <f>U9+U12</f>
        <v>90581</v>
      </c>
      <c r="V8" s="139">
        <f>V9+V12</f>
        <v>117100</v>
      </c>
      <c r="W8" s="139">
        <f>W9+W12</f>
        <v>14367</v>
      </c>
      <c r="X8" s="139">
        <f>X9+X12</f>
        <v>109846</v>
      </c>
      <c r="Y8" s="139">
        <f>Y9+Y12</f>
        <v>126768</v>
      </c>
      <c r="Z8" s="140">
        <f>IFERROR(Y8/X8-1,"-")</f>
        <v>0.15405203648744603</v>
      </c>
      <c r="AA8" s="140">
        <f>IFERROR(Y8/U8-1,"-")</f>
        <v>0.39949879113721432</v>
      </c>
      <c r="AB8" s="140">
        <f>Y8/Y$8</f>
        <v>1</v>
      </c>
      <c r="AC8" s="141">
        <f t="shared" ref="AC8:AC37" si="5">Y8/$G8</f>
        <v>0.50903483833662599</v>
      </c>
      <c r="AD8" s="124"/>
    </row>
    <row r="9" spans="1:30" x14ac:dyDescent="0.25">
      <c r="A9" s="1" t="s">
        <v>155</v>
      </c>
      <c r="B9" s="142" t="s">
        <v>156</v>
      </c>
      <c r="C9" s="143">
        <v>21698</v>
      </c>
      <c r="D9" s="143">
        <v>29467</v>
      </c>
      <c r="E9" s="143">
        <v>15734</v>
      </c>
      <c r="F9" s="143">
        <v>28023</v>
      </c>
      <c r="G9" s="143">
        <v>25591</v>
      </c>
      <c r="H9" s="144">
        <f t="shared" si="0"/>
        <v>-8.6785854476679858E-2</v>
      </c>
      <c r="I9" s="145">
        <f t="shared" si="1"/>
        <v>0.17941745783021479</v>
      </c>
      <c r="J9" s="144">
        <f t="shared" si="2"/>
        <v>0.10276024349893188</v>
      </c>
      <c r="K9" s="146">
        <f t="shared" si="3"/>
        <v>1</v>
      </c>
      <c r="L9" s="143">
        <v>5363</v>
      </c>
      <c r="M9" s="143">
        <v>6316</v>
      </c>
      <c r="N9" s="143">
        <v>7477</v>
      </c>
      <c r="O9" s="143">
        <v>6249</v>
      </c>
      <c r="P9" s="143">
        <v>5637</v>
      </c>
      <c r="Q9" s="144">
        <f>IFERROR(P9/O9-1,"-")</f>
        <v>-9.7935669707153172E-2</v>
      </c>
      <c r="R9" s="145">
        <f>IFERROR(P9/L9-1,"-")</f>
        <v>5.1090807383926906E-2</v>
      </c>
      <c r="S9" s="144">
        <f>P9/P$8</f>
        <v>8.8522118751864817E-2</v>
      </c>
      <c r="T9" s="146">
        <f t="shared" si="4"/>
        <v>0.22027275213942402</v>
      </c>
      <c r="U9" s="143">
        <v>10791</v>
      </c>
      <c r="V9" s="143">
        <v>16878</v>
      </c>
      <c r="W9" s="143">
        <v>7044</v>
      </c>
      <c r="X9" s="143">
        <v>15425</v>
      </c>
      <c r="Y9" s="143">
        <v>14037</v>
      </c>
      <c r="Z9" s="144">
        <f>IFERROR(Y9/X9-1,"-")</f>
        <v>-8.9983792544570451E-2</v>
      </c>
      <c r="AA9" s="145">
        <f>IFERROR(Y9/U9-1,"-")</f>
        <v>0.30080622741173202</v>
      </c>
      <c r="AB9" s="144">
        <f>Y9/Y$8</f>
        <v>0.11072983718288527</v>
      </c>
      <c r="AC9" s="146">
        <f t="shared" si="5"/>
        <v>0.5485131491539994</v>
      </c>
      <c r="AD9" s="124"/>
    </row>
    <row r="10" spans="1:30" x14ac:dyDescent="0.25">
      <c r="A10" s="152" t="s">
        <v>98</v>
      </c>
      <c r="B10" s="147" t="s">
        <v>98</v>
      </c>
      <c r="C10" s="148">
        <v>9270</v>
      </c>
      <c r="D10" s="148">
        <v>10065</v>
      </c>
      <c r="E10" s="148">
        <v>10518</v>
      </c>
      <c r="F10" s="148">
        <v>10977</v>
      </c>
      <c r="G10" s="148">
        <v>12146</v>
      </c>
      <c r="H10" s="149">
        <f t="shared" si="0"/>
        <v>0.10649539947162245</v>
      </c>
      <c r="I10" s="150">
        <f t="shared" si="1"/>
        <v>0.3102481121898597</v>
      </c>
      <c r="J10" s="149">
        <f t="shared" si="2"/>
        <v>4.8772065082959892E-2</v>
      </c>
      <c r="K10" s="151">
        <f t="shared" si="3"/>
        <v>1</v>
      </c>
      <c r="L10" s="148">
        <v>1404</v>
      </c>
      <c r="M10" s="148">
        <v>1941</v>
      </c>
      <c r="N10" s="148">
        <v>5378</v>
      </c>
      <c r="O10" s="148">
        <v>1746</v>
      </c>
      <c r="P10" s="148">
        <v>1732</v>
      </c>
      <c r="Q10" s="149">
        <f>IFERROR(P10/O10-1,"-")</f>
        <v>-8.0183276059564434E-3</v>
      </c>
      <c r="R10" s="150">
        <f>IFERROR(P10/L10-1,"-")</f>
        <v>0.23361823361823353</v>
      </c>
      <c r="S10" s="149">
        <f>P10/P$8</f>
        <v>2.7198919581023571E-2</v>
      </c>
      <c r="T10" s="151">
        <f t="shared" si="4"/>
        <v>0.14259838630001648</v>
      </c>
      <c r="U10" s="148">
        <v>5826</v>
      </c>
      <c r="V10" s="148">
        <v>6295</v>
      </c>
      <c r="W10" s="148">
        <v>4923</v>
      </c>
      <c r="X10" s="148">
        <v>7613</v>
      </c>
      <c r="Y10" s="148">
        <v>8768</v>
      </c>
      <c r="Z10" s="149">
        <f>IFERROR(Y10/X10-1,"-")</f>
        <v>0.15171417312491786</v>
      </c>
      <c r="AA10" s="150">
        <f>IFERROR(Y10/U10-1,"-")</f>
        <v>0.50497768623412287</v>
      </c>
      <c r="AB10" s="149">
        <f>Y10/Y$8</f>
        <v>6.9165720055534521E-2</v>
      </c>
      <c r="AC10" s="151">
        <f t="shared" si="5"/>
        <v>0.72188374773588015</v>
      </c>
      <c r="AD10" s="124"/>
    </row>
    <row r="11" spans="1:30" x14ac:dyDescent="0.25">
      <c r="A11" s="152" t="s">
        <v>160</v>
      </c>
      <c r="B11" s="147" t="s">
        <v>160</v>
      </c>
      <c r="C11" s="148">
        <v>12428</v>
      </c>
      <c r="D11" s="148">
        <v>19402</v>
      </c>
      <c r="E11" s="148">
        <v>5216</v>
      </c>
      <c r="F11" s="148">
        <v>17046</v>
      </c>
      <c r="G11" s="148">
        <v>13445</v>
      </c>
      <c r="H11" s="149">
        <f t="shared" si="0"/>
        <v>-0.21125190660565529</v>
      </c>
      <c r="I11" s="150">
        <f t="shared" si="1"/>
        <v>8.1831348567750206E-2</v>
      </c>
      <c r="J11" s="149">
        <f t="shared" si="2"/>
        <v>5.3988178415971991E-2</v>
      </c>
      <c r="K11" s="151">
        <f t="shared" si="3"/>
        <v>1</v>
      </c>
      <c r="L11" s="148">
        <v>3959</v>
      </c>
      <c r="M11" s="148">
        <v>4375</v>
      </c>
      <c r="N11" s="148">
        <v>2099</v>
      </c>
      <c r="O11" s="148">
        <v>4503</v>
      </c>
      <c r="P11" s="148">
        <v>3905</v>
      </c>
      <c r="Q11" s="149">
        <f>IFERROR(P11/O11-1,"-")</f>
        <v>-0.1328003553186764</v>
      </c>
      <c r="R11" s="150">
        <f>IFERROR(P11/L11-1,"-")</f>
        <v>-1.3639808032331446E-2</v>
      </c>
      <c r="S11" s="149">
        <f>P11/P$8</f>
        <v>6.1323199170841253E-2</v>
      </c>
      <c r="T11" s="151">
        <f t="shared" si="4"/>
        <v>0.29044254369654149</v>
      </c>
      <c r="U11" s="148">
        <v>4965</v>
      </c>
      <c r="V11" s="148">
        <v>10583</v>
      </c>
      <c r="W11" s="148">
        <v>2121</v>
      </c>
      <c r="X11" s="148">
        <v>7812</v>
      </c>
      <c r="Y11" s="148">
        <v>5269</v>
      </c>
      <c r="Z11" s="149">
        <f>IFERROR(Y11/X11-1,"-")</f>
        <v>-0.32552483358934969</v>
      </c>
      <c r="AA11" s="150">
        <f>IFERROR(Y11/U11-1,"-")</f>
        <v>6.1228600201409966E-2</v>
      </c>
      <c r="AB11" s="149">
        <f>Y11/Y$8</f>
        <v>4.1564117127350753E-2</v>
      </c>
      <c r="AC11" s="151">
        <f t="shared" si="5"/>
        <v>0.39189289698772778</v>
      </c>
      <c r="AD11" s="124"/>
    </row>
    <row r="12" spans="1:30" x14ac:dyDescent="0.25">
      <c r="A12" s="1"/>
      <c r="B12" s="142" t="s">
        <v>168</v>
      </c>
      <c r="C12" s="143">
        <v>159327</v>
      </c>
      <c r="D12" s="143">
        <v>194867</v>
      </c>
      <c r="E12" s="143">
        <v>18131</v>
      </c>
      <c r="F12" s="143">
        <v>181834</v>
      </c>
      <c r="G12" s="143">
        <v>223445</v>
      </c>
      <c r="H12" s="144">
        <f t="shared" si="0"/>
        <v>0.22884059086859443</v>
      </c>
      <c r="I12" s="145">
        <f t="shared" si="1"/>
        <v>0.40243022212179991</v>
      </c>
      <c r="J12" s="144">
        <f t="shared" si="2"/>
        <v>0.89723975650106813</v>
      </c>
      <c r="K12" s="146">
        <f t="shared" si="3"/>
        <v>1</v>
      </c>
      <c r="L12" s="143">
        <v>38364</v>
      </c>
      <c r="M12" s="143">
        <v>46464</v>
      </c>
      <c r="N12" s="143">
        <v>6908</v>
      </c>
      <c r="O12" s="143">
        <v>45725</v>
      </c>
      <c r="P12" s="143">
        <v>58042</v>
      </c>
      <c r="Q12" s="144">
        <f>IFERROR(P12/O12-1,"-")</f>
        <v>0.26937124111536348</v>
      </c>
      <c r="R12" s="145">
        <f>IFERROR(P12/L12-1,"-")</f>
        <v>0.5129287874048587</v>
      </c>
      <c r="S12" s="144">
        <f>P12/P$8</f>
        <v>0.91147788124813522</v>
      </c>
      <c r="T12" s="146">
        <f t="shared" si="4"/>
        <v>0.25975967240260467</v>
      </c>
      <c r="U12" s="143">
        <v>79790</v>
      </c>
      <c r="V12" s="143">
        <v>100222</v>
      </c>
      <c r="W12" s="143">
        <v>7323</v>
      </c>
      <c r="X12" s="143">
        <v>94421</v>
      </c>
      <c r="Y12" s="143">
        <v>112731</v>
      </c>
      <c r="Z12" s="144">
        <f>IFERROR(Y12/X12-1,"-")</f>
        <v>0.19391872570720503</v>
      </c>
      <c r="AA12" s="145">
        <f>IFERROR(Y12/U12-1,"-")</f>
        <v>0.4128462213309938</v>
      </c>
      <c r="AB12" s="144">
        <f>Y12/Y$8</f>
        <v>0.88927016281711468</v>
      </c>
      <c r="AC12" s="146">
        <f t="shared" si="5"/>
        <v>0.50451341493432389</v>
      </c>
      <c r="AD12" s="124"/>
    </row>
    <row r="13" spans="1:30" s="93" customFormat="1" x14ac:dyDescent="0.25">
      <c r="B13" s="147" t="s">
        <v>172</v>
      </c>
      <c r="C13" s="148">
        <v>66260</v>
      </c>
      <c r="D13" s="148">
        <v>81408</v>
      </c>
      <c r="E13" s="148">
        <v>812</v>
      </c>
      <c r="F13" s="148">
        <v>67863</v>
      </c>
      <c r="G13" s="148">
        <v>87044</v>
      </c>
      <c r="H13" s="149">
        <f t="shared" si="0"/>
        <v>0.28264297186979648</v>
      </c>
      <c r="I13" s="150">
        <f t="shared" si="1"/>
        <v>0.31367340778750386</v>
      </c>
      <c r="J13" s="149">
        <f t="shared" si="2"/>
        <v>0.34952376363256715</v>
      </c>
      <c r="K13" s="151">
        <f t="shared" si="3"/>
        <v>1</v>
      </c>
      <c r="L13" s="148">
        <v>6952</v>
      </c>
      <c r="M13" s="148">
        <v>9423</v>
      </c>
      <c r="N13" s="148">
        <v>253</v>
      </c>
      <c r="O13" s="148">
        <v>8035</v>
      </c>
      <c r="P13" s="148">
        <v>10838</v>
      </c>
      <c r="Q13" s="149">
        <f t="shared" ref="Q13:Q37" si="6">IFERROR(P13/O13-1,"-")</f>
        <v>0.34884878655880525</v>
      </c>
      <c r="R13" s="150">
        <f t="shared" ref="R13:R37" si="7">IFERROR(P13/L13-1,"-")</f>
        <v>0.55897583429228992</v>
      </c>
      <c r="S13" s="149">
        <f t="shared" ref="S13:S37" si="8">P13/P$8</f>
        <v>0.17019739631589692</v>
      </c>
      <c r="T13" s="151">
        <f t="shared" si="4"/>
        <v>0.1245117411883645</v>
      </c>
      <c r="U13" s="148">
        <v>40368</v>
      </c>
      <c r="V13" s="148">
        <v>49800</v>
      </c>
      <c r="W13" s="148">
        <v>254</v>
      </c>
      <c r="X13" s="148">
        <v>41131</v>
      </c>
      <c r="Y13" s="148">
        <v>51203</v>
      </c>
      <c r="Z13" s="149">
        <f t="shared" ref="Z13:Z37" si="9">IFERROR(Y13/X13-1,"-")</f>
        <v>0.24487612749507681</v>
      </c>
      <c r="AA13" s="150">
        <f t="shared" ref="AA13:AA37" si="10">IFERROR(Y13/U13-1,"-")</f>
        <v>0.26840566785572739</v>
      </c>
      <c r="AB13" s="149">
        <f t="shared" ref="AB13:AB37" si="11">Y13/Y$8</f>
        <v>0.40391108166098699</v>
      </c>
      <c r="AC13" s="151">
        <f t="shared" si="5"/>
        <v>0.58824272781581732</v>
      </c>
      <c r="AD13" s="160"/>
    </row>
    <row r="14" spans="1:30" s="93" customFormat="1" x14ac:dyDescent="0.25">
      <c r="B14" s="147" t="s">
        <v>176</v>
      </c>
      <c r="C14" s="148">
        <v>27249</v>
      </c>
      <c r="D14" s="148">
        <v>32686</v>
      </c>
      <c r="E14" s="148">
        <v>4458</v>
      </c>
      <c r="F14" s="148">
        <v>23655</v>
      </c>
      <c r="G14" s="148">
        <v>32854</v>
      </c>
      <c r="H14" s="149">
        <f t="shared" si="0"/>
        <v>0.38888184316212215</v>
      </c>
      <c r="I14" s="150">
        <f t="shared" si="1"/>
        <v>0.20569562185768286</v>
      </c>
      <c r="J14" s="149">
        <f t="shared" si="2"/>
        <v>0.13192470164956072</v>
      </c>
      <c r="K14" s="151">
        <f t="shared" si="3"/>
        <v>1</v>
      </c>
      <c r="L14" s="148">
        <v>8856</v>
      </c>
      <c r="M14" s="148">
        <v>11744</v>
      </c>
      <c r="N14" s="148">
        <v>2411</v>
      </c>
      <c r="O14" s="148">
        <v>7883</v>
      </c>
      <c r="P14" s="148">
        <v>13484</v>
      </c>
      <c r="Q14" s="149">
        <f t="shared" si="6"/>
        <v>0.7105163009006723</v>
      </c>
      <c r="R14" s="150">
        <f t="shared" si="7"/>
        <v>0.52258355916892496</v>
      </c>
      <c r="S14" s="149">
        <f t="shared" si="8"/>
        <v>0.21174955636866158</v>
      </c>
      <c r="T14" s="151">
        <f t="shared" si="4"/>
        <v>0.41042186643939854</v>
      </c>
      <c r="U14" s="148">
        <v>10321</v>
      </c>
      <c r="V14" s="148">
        <v>11665</v>
      </c>
      <c r="W14" s="148">
        <v>1392</v>
      </c>
      <c r="X14" s="148">
        <v>9048</v>
      </c>
      <c r="Y14" s="148">
        <v>10535</v>
      </c>
      <c r="Z14" s="149">
        <f t="shared" si="9"/>
        <v>0.16434571175950485</v>
      </c>
      <c r="AA14" s="150">
        <f t="shared" si="10"/>
        <v>2.0734424958821718E-2</v>
      </c>
      <c r="AB14" s="149">
        <f t="shared" si="11"/>
        <v>8.3104568976397827E-2</v>
      </c>
      <c r="AC14" s="151">
        <f t="shared" si="5"/>
        <v>0.32066110671455533</v>
      </c>
      <c r="AD14" s="160"/>
    </row>
    <row r="15" spans="1:30" x14ac:dyDescent="0.25">
      <c r="A15" s="1"/>
      <c r="B15" s="147" t="s">
        <v>180</v>
      </c>
      <c r="C15" s="148">
        <v>6358</v>
      </c>
      <c r="D15" s="148">
        <v>9379</v>
      </c>
      <c r="E15" s="148">
        <v>3723</v>
      </c>
      <c r="F15" s="148">
        <v>10072</v>
      </c>
      <c r="G15" s="148">
        <v>13080</v>
      </c>
      <c r="H15" s="149">
        <f t="shared" si="0"/>
        <v>0.29864972200158846</v>
      </c>
      <c r="I15" s="150">
        <f t="shared" si="1"/>
        <v>1.0572507077697391</v>
      </c>
      <c r="J15" s="149">
        <f t="shared" si="2"/>
        <v>5.2522526863585987E-2</v>
      </c>
      <c r="K15" s="151">
        <f t="shared" si="3"/>
        <v>1</v>
      </c>
      <c r="L15" s="148">
        <v>726</v>
      </c>
      <c r="M15" s="148">
        <v>1104</v>
      </c>
      <c r="N15" s="148">
        <v>649</v>
      </c>
      <c r="O15" s="148">
        <v>1338</v>
      </c>
      <c r="P15" s="148">
        <v>2199</v>
      </c>
      <c r="Q15" s="149">
        <f t="shared" si="6"/>
        <v>0.6434977578475336</v>
      </c>
      <c r="R15" s="150">
        <f t="shared" si="7"/>
        <v>2.0289256198347108</v>
      </c>
      <c r="S15" s="149">
        <f t="shared" si="8"/>
        <v>3.4532577458816875E-2</v>
      </c>
      <c r="T15" s="151">
        <f t="shared" si="4"/>
        <v>0.16811926605504587</v>
      </c>
      <c r="U15" s="148">
        <v>3227</v>
      </c>
      <c r="V15" s="148">
        <v>4718</v>
      </c>
      <c r="W15" s="148">
        <v>1697</v>
      </c>
      <c r="X15" s="148">
        <v>5209</v>
      </c>
      <c r="Y15" s="148">
        <v>7274</v>
      </c>
      <c r="Z15" s="149">
        <f t="shared" si="9"/>
        <v>0.39642925705509691</v>
      </c>
      <c r="AA15" s="150">
        <f t="shared" si="10"/>
        <v>1.2541059807871089</v>
      </c>
      <c r="AB15" s="149">
        <f t="shared" si="11"/>
        <v>5.7380411460305439E-2</v>
      </c>
      <c r="AC15" s="151">
        <f t="shared" si="5"/>
        <v>0.55611620795107031</v>
      </c>
      <c r="AD15" s="124"/>
    </row>
    <row r="16" spans="1:30" x14ac:dyDescent="0.25">
      <c r="A16" s="1"/>
      <c r="B16" s="147" t="s">
        <v>189</v>
      </c>
      <c r="C16" s="148">
        <v>4048</v>
      </c>
      <c r="D16" s="148">
        <v>6087</v>
      </c>
      <c r="E16" s="148">
        <v>278</v>
      </c>
      <c r="F16" s="148">
        <v>8836</v>
      </c>
      <c r="G16" s="148">
        <v>7385</v>
      </c>
      <c r="H16" s="149">
        <f t="shared" si="0"/>
        <v>-0.16421457673155271</v>
      </c>
      <c r="I16" s="150">
        <f t="shared" si="1"/>
        <v>0.82435770750988135</v>
      </c>
      <c r="J16" s="149">
        <f t="shared" si="2"/>
        <v>2.9654347162659214E-2</v>
      </c>
      <c r="K16" s="151">
        <f t="shared" si="3"/>
        <v>1</v>
      </c>
      <c r="L16" s="148">
        <v>1289</v>
      </c>
      <c r="M16" s="148">
        <v>2066</v>
      </c>
      <c r="N16" s="148">
        <v>160</v>
      </c>
      <c r="O16" s="148">
        <v>2845</v>
      </c>
      <c r="P16" s="148">
        <v>2644</v>
      </c>
      <c r="Q16" s="149">
        <f t="shared" si="6"/>
        <v>-7.0650263620386622E-2</v>
      </c>
      <c r="R16" s="150">
        <f t="shared" si="7"/>
        <v>1.0512024825446082</v>
      </c>
      <c r="S16" s="149">
        <f t="shared" si="8"/>
        <v>4.1520752524380096E-2</v>
      </c>
      <c r="T16" s="151">
        <f t="shared" si="4"/>
        <v>0.35802301963439404</v>
      </c>
      <c r="U16" s="148">
        <v>1894</v>
      </c>
      <c r="V16" s="148">
        <v>2923</v>
      </c>
      <c r="W16" s="148">
        <v>95</v>
      </c>
      <c r="X16" s="148">
        <v>4350</v>
      </c>
      <c r="Y16" s="148">
        <v>3390</v>
      </c>
      <c r="Z16" s="149">
        <f t="shared" si="9"/>
        <v>-0.22068965517241379</v>
      </c>
      <c r="AA16" s="150">
        <f t="shared" si="10"/>
        <v>0.78986272439281935</v>
      </c>
      <c r="AB16" s="149">
        <f t="shared" si="11"/>
        <v>2.6741764483150323E-2</v>
      </c>
      <c r="AC16" s="151">
        <f t="shared" si="5"/>
        <v>0.45903859174001355</v>
      </c>
      <c r="AD16" s="124"/>
    </row>
    <row r="17" spans="1:30" x14ac:dyDescent="0.25">
      <c r="A17" s="1"/>
      <c r="B17" s="147" t="s">
        <v>184</v>
      </c>
      <c r="C17" s="148">
        <v>7055</v>
      </c>
      <c r="D17" s="148">
        <v>9034</v>
      </c>
      <c r="E17" s="148">
        <v>1040</v>
      </c>
      <c r="F17" s="148">
        <v>9892</v>
      </c>
      <c r="G17" s="148">
        <v>9360</v>
      </c>
      <c r="H17" s="149">
        <f t="shared" si="0"/>
        <v>-5.3780832996360717E-2</v>
      </c>
      <c r="I17" s="150">
        <f t="shared" si="1"/>
        <v>0.32671863926293399</v>
      </c>
      <c r="J17" s="149">
        <f t="shared" si="2"/>
        <v>3.7584927480364287E-2</v>
      </c>
      <c r="K17" s="151">
        <f t="shared" si="3"/>
        <v>1</v>
      </c>
      <c r="L17" s="148">
        <v>1458</v>
      </c>
      <c r="M17" s="148">
        <v>1551</v>
      </c>
      <c r="N17" s="148">
        <v>415</v>
      </c>
      <c r="O17" s="148">
        <v>2025</v>
      </c>
      <c r="P17" s="148">
        <v>2526</v>
      </c>
      <c r="Q17" s="149">
        <f t="shared" si="6"/>
        <v>0.2474074074074073</v>
      </c>
      <c r="R17" s="150">
        <f t="shared" si="7"/>
        <v>0.73251028806584362</v>
      </c>
      <c r="S17" s="149">
        <f t="shared" si="8"/>
        <v>3.9667708349691418E-2</v>
      </c>
      <c r="T17" s="151">
        <f t="shared" si="4"/>
        <v>0.26987179487179486</v>
      </c>
      <c r="U17" s="148">
        <v>4595</v>
      </c>
      <c r="V17" s="148">
        <v>6359</v>
      </c>
      <c r="W17" s="148">
        <v>504</v>
      </c>
      <c r="X17" s="148">
        <v>6495</v>
      </c>
      <c r="Y17" s="148">
        <v>5738</v>
      </c>
      <c r="Z17" s="149">
        <f t="shared" si="9"/>
        <v>-0.11655119322555807</v>
      </c>
      <c r="AA17" s="150">
        <f t="shared" si="10"/>
        <v>0.24874863982589779</v>
      </c>
      <c r="AB17" s="149">
        <f t="shared" si="11"/>
        <v>4.5263788968824943E-2</v>
      </c>
      <c r="AC17" s="151">
        <f t="shared" si="5"/>
        <v>0.61303418803418808</v>
      </c>
      <c r="AD17" s="124"/>
    </row>
    <row r="18" spans="1:30" x14ac:dyDescent="0.25">
      <c r="A18" s="1"/>
      <c r="B18" s="147" t="s">
        <v>193</v>
      </c>
      <c r="C18" s="148">
        <v>4344</v>
      </c>
      <c r="D18" s="148">
        <v>4671</v>
      </c>
      <c r="E18" s="148">
        <v>814</v>
      </c>
      <c r="F18" s="148">
        <v>4126</v>
      </c>
      <c r="G18" s="148">
        <v>6122</v>
      </c>
      <c r="H18" s="149">
        <f t="shared" si="0"/>
        <v>0.4837615123606398</v>
      </c>
      <c r="I18" s="150">
        <f t="shared" si="1"/>
        <v>0.40930018416206271</v>
      </c>
      <c r="J18" s="149">
        <f t="shared" si="2"/>
        <v>2.4582791243033135E-2</v>
      </c>
      <c r="K18" s="151">
        <f t="shared" si="3"/>
        <v>1</v>
      </c>
      <c r="L18" s="148">
        <v>1189</v>
      </c>
      <c r="M18" s="148">
        <v>1085</v>
      </c>
      <c r="N18" s="148">
        <v>353</v>
      </c>
      <c r="O18" s="148">
        <v>1071</v>
      </c>
      <c r="P18" s="148">
        <v>1598</v>
      </c>
      <c r="Q18" s="149">
        <f t="shared" si="6"/>
        <v>0.49206349206349209</v>
      </c>
      <c r="R18" s="150">
        <f t="shared" si="7"/>
        <v>0.34398654331370904</v>
      </c>
      <c r="S18" s="149">
        <f t="shared" si="8"/>
        <v>2.509461517925847E-2</v>
      </c>
      <c r="T18" s="151">
        <f t="shared" si="4"/>
        <v>0.26102580855929436</v>
      </c>
      <c r="U18" s="148">
        <v>2107</v>
      </c>
      <c r="V18" s="148">
        <v>2414</v>
      </c>
      <c r="W18" s="148">
        <v>261</v>
      </c>
      <c r="X18" s="148">
        <v>2025</v>
      </c>
      <c r="Y18" s="148">
        <v>3222</v>
      </c>
      <c r="Z18" s="149">
        <f t="shared" si="9"/>
        <v>0.59111111111111114</v>
      </c>
      <c r="AA18" s="150">
        <f t="shared" si="10"/>
        <v>0.52918841955386808</v>
      </c>
      <c r="AB18" s="149">
        <f t="shared" si="11"/>
        <v>2.5416508898144643E-2</v>
      </c>
      <c r="AC18" s="151">
        <f t="shared" si="5"/>
        <v>0.52629859523031686</v>
      </c>
      <c r="AD18" s="124"/>
    </row>
    <row r="19" spans="1:30" x14ac:dyDescent="0.25">
      <c r="A19" s="1"/>
      <c r="B19" s="147" t="s">
        <v>197</v>
      </c>
      <c r="C19" s="148">
        <v>6407</v>
      </c>
      <c r="D19" s="148">
        <v>8067</v>
      </c>
      <c r="E19" s="148">
        <v>564</v>
      </c>
      <c r="F19" s="148">
        <v>10753</v>
      </c>
      <c r="G19" s="148">
        <v>11411</v>
      </c>
      <c r="H19" s="149">
        <f t="shared" si="0"/>
        <v>6.1192225425462654E-2</v>
      </c>
      <c r="I19" s="150">
        <f t="shared" si="1"/>
        <v>0.78102075854534103</v>
      </c>
      <c r="J19" s="149">
        <f t="shared" si="2"/>
        <v>4.582068455966206E-2</v>
      </c>
      <c r="K19" s="151">
        <f t="shared" si="3"/>
        <v>1</v>
      </c>
      <c r="L19" s="148">
        <v>740</v>
      </c>
      <c r="M19" s="148">
        <v>1178</v>
      </c>
      <c r="N19" s="148">
        <v>50</v>
      </c>
      <c r="O19" s="148">
        <v>1470</v>
      </c>
      <c r="P19" s="148">
        <v>1648</v>
      </c>
      <c r="Q19" s="149">
        <f t="shared" si="6"/>
        <v>0.12108843537414971</v>
      </c>
      <c r="R19" s="150">
        <f t="shared" si="7"/>
        <v>1.2270270270270269</v>
      </c>
      <c r="S19" s="149">
        <f t="shared" si="8"/>
        <v>2.5879803388872313E-2</v>
      </c>
      <c r="T19" s="151">
        <f t="shared" si="4"/>
        <v>0.14442204890018404</v>
      </c>
      <c r="U19" s="148">
        <v>2648</v>
      </c>
      <c r="V19" s="148">
        <v>3615</v>
      </c>
      <c r="W19" s="148">
        <v>196</v>
      </c>
      <c r="X19" s="148">
        <v>4900</v>
      </c>
      <c r="Y19" s="148">
        <v>4085</v>
      </c>
      <c r="Z19" s="149">
        <f t="shared" si="9"/>
        <v>-0.16632653061224489</v>
      </c>
      <c r="AA19" s="150">
        <f t="shared" si="10"/>
        <v>0.54267371601208469</v>
      </c>
      <c r="AB19" s="149">
        <f t="shared" si="11"/>
        <v>3.22242206235012E-2</v>
      </c>
      <c r="AC19" s="151">
        <f t="shared" si="5"/>
        <v>0.3579879064060994</v>
      </c>
      <c r="AD19" s="124"/>
    </row>
    <row r="20" spans="1:30" x14ac:dyDescent="0.25">
      <c r="A20" s="1"/>
      <c r="B20" s="147" t="s">
        <v>217</v>
      </c>
      <c r="C20" s="148">
        <v>1155</v>
      </c>
      <c r="D20" s="148">
        <v>1519</v>
      </c>
      <c r="E20" s="148">
        <v>677</v>
      </c>
      <c r="F20" s="148">
        <v>2856</v>
      </c>
      <c r="G20" s="148">
        <v>4402</v>
      </c>
      <c r="H20" s="149">
        <f t="shared" si="0"/>
        <v>0.54131652661064433</v>
      </c>
      <c r="I20" s="150">
        <f t="shared" si="1"/>
        <v>2.8112554112554111</v>
      </c>
      <c r="J20" s="149">
        <f t="shared" si="2"/>
        <v>1.767615927014568E-2</v>
      </c>
      <c r="K20" s="151">
        <f t="shared" si="3"/>
        <v>1</v>
      </c>
      <c r="L20" s="148">
        <v>243</v>
      </c>
      <c r="M20" s="148">
        <v>346</v>
      </c>
      <c r="N20" s="148">
        <v>112</v>
      </c>
      <c r="O20" s="148">
        <v>386</v>
      </c>
      <c r="P20" s="148">
        <v>449</v>
      </c>
      <c r="Q20" s="149">
        <f t="shared" si="6"/>
        <v>0.16321243523316054</v>
      </c>
      <c r="R20" s="150">
        <f t="shared" si="7"/>
        <v>0.84773662551440321</v>
      </c>
      <c r="S20" s="149">
        <f t="shared" si="8"/>
        <v>7.0509901223323231E-3</v>
      </c>
      <c r="T20" s="151">
        <f t="shared" si="4"/>
        <v>0.10199909132212631</v>
      </c>
      <c r="U20" s="148">
        <v>660</v>
      </c>
      <c r="V20" s="148">
        <v>623</v>
      </c>
      <c r="W20" s="148">
        <v>438</v>
      </c>
      <c r="X20" s="148">
        <v>2061</v>
      </c>
      <c r="Y20" s="148">
        <v>3424</v>
      </c>
      <c r="Z20" s="149">
        <f t="shared" si="9"/>
        <v>0.66132945172246482</v>
      </c>
      <c r="AA20" s="150">
        <f t="shared" si="10"/>
        <v>4.1878787878787875</v>
      </c>
      <c r="AB20" s="149">
        <f t="shared" si="11"/>
        <v>2.7009970970591948E-2</v>
      </c>
      <c r="AC20" s="151">
        <f t="shared" si="5"/>
        <v>0.77782825988187188</v>
      </c>
      <c r="AD20" s="124"/>
    </row>
    <row r="21" spans="1:30" x14ac:dyDescent="0.25">
      <c r="A21" s="1"/>
      <c r="B21" s="147" t="s">
        <v>207</v>
      </c>
      <c r="C21" s="148">
        <v>2807</v>
      </c>
      <c r="D21" s="148">
        <v>2411</v>
      </c>
      <c r="E21" s="148">
        <v>63</v>
      </c>
      <c r="F21" s="148">
        <v>4342</v>
      </c>
      <c r="G21" s="148">
        <v>5690</v>
      </c>
      <c r="H21" s="149">
        <f t="shared" si="0"/>
        <v>0.31045601105481335</v>
      </c>
      <c r="I21" s="150">
        <f t="shared" si="1"/>
        <v>1.0270751692198075</v>
      </c>
      <c r="J21" s="149">
        <f t="shared" si="2"/>
        <v>2.2848102282400938E-2</v>
      </c>
      <c r="K21" s="151">
        <f t="shared" si="3"/>
        <v>1</v>
      </c>
      <c r="L21" s="148">
        <v>1466</v>
      </c>
      <c r="M21" s="148">
        <v>1059</v>
      </c>
      <c r="N21" s="148">
        <v>33</v>
      </c>
      <c r="O21" s="148">
        <v>2884</v>
      </c>
      <c r="P21" s="148">
        <v>2593</v>
      </c>
      <c r="Q21" s="149">
        <f t="shared" si="6"/>
        <v>-0.10090152565880717</v>
      </c>
      <c r="R21" s="150">
        <f t="shared" si="7"/>
        <v>0.76875852660300126</v>
      </c>
      <c r="S21" s="149">
        <f t="shared" si="8"/>
        <v>4.0719860550573972E-2</v>
      </c>
      <c r="T21" s="151">
        <f t="shared" si="4"/>
        <v>0.45571177504393673</v>
      </c>
      <c r="U21" s="148">
        <v>986</v>
      </c>
      <c r="V21" s="148">
        <v>1139</v>
      </c>
      <c r="W21" s="148">
        <v>7</v>
      </c>
      <c r="X21" s="148">
        <v>1332</v>
      </c>
      <c r="Y21" s="148">
        <v>2875</v>
      </c>
      <c r="Z21" s="149">
        <f t="shared" si="9"/>
        <v>1.1584084084084085</v>
      </c>
      <c r="AA21" s="150">
        <f t="shared" si="10"/>
        <v>1.9158215010141988</v>
      </c>
      <c r="AB21" s="149">
        <f t="shared" si="11"/>
        <v>2.2679225041019817E-2</v>
      </c>
      <c r="AC21" s="151">
        <f t="shared" si="5"/>
        <v>0.50527240773286464</v>
      </c>
      <c r="AD21" s="124"/>
    </row>
    <row r="22" spans="1:30" x14ac:dyDescent="0.25">
      <c r="A22" s="152" t="s">
        <v>176</v>
      </c>
      <c r="B22" s="147" t="s">
        <v>219</v>
      </c>
      <c r="C22" s="148">
        <v>329</v>
      </c>
      <c r="D22" s="148">
        <v>789</v>
      </c>
      <c r="E22" s="148">
        <v>62</v>
      </c>
      <c r="F22" s="148">
        <v>2031</v>
      </c>
      <c r="G22" s="148">
        <v>1723</v>
      </c>
      <c r="H22" s="149">
        <f t="shared" si="0"/>
        <v>-0.15164943377646478</v>
      </c>
      <c r="I22" s="150">
        <f t="shared" si="1"/>
        <v>4.2370820668693012</v>
      </c>
      <c r="J22" s="149">
        <f t="shared" si="2"/>
        <v>6.9186784240029553E-3</v>
      </c>
      <c r="K22" s="151">
        <f t="shared" si="3"/>
        <v>1</v>
      </c>
      <c r="L22" s="148">
        <v>39</v>
      </c>
      <c r="M22" s="148">
        <v>66</v>
      </c>
      <c r="N22" s="148">
        <v>16</v>
      </c>
      <c r="O22" s="148">
        <v>82</v>
      </c>
      <c r="P22" s="148">
        <v>148</v>
      </c>
      <c r="Q22" s="149">
        <f t="shared" si="6"/>
        <v>0.80487804878048785</v>
      </c>
      <c r="R22" s="150">
        <f t="shared" si="7"/>
        <v>2.7948717948717947</v>
      </c>
      <c r="S22" s="149">
        <f t="shared" si="8"/>
        <v>2.3241571004569794E-3</v>
      </c>
      <c r="T22" s="151">
        <f t="shared" si="4"/>
        <v>8.5896691816598952E-2</v>
      </c>
      <c r="U22" s="148">
        <v>289</v>
      </c>
      <c r="V22" s="148">
        <v>717</v>
      </c>
      <c r="W22" s="148">
        <v>46</v>
      </c>
      <c r="X22" s="148">
        <v>1931</v>
      </c>
      <c r="Y22" s="148">
        <v>1557</v>
      </c>
      <c r="Z22" s="149">
        <f t="shared" si="9"/>
        <v>-0.19368203003625062</v>
      </c>
      <c r="AA22" s="150">
        <f t="shared" si="10"/>
        <v>4.3875432525951554</v>
      </c>
      <c r="AB22" s="149">
        <f t="shared" si="11"/>
        <v>1.2282279439606209E-2</v>
      </c>
      <c r="AC22" s="151">
        <f t="shared" si="5"/>
        <v>0.9036564132327336</v>
      </c>
      <c r="AD22" s="124"/>
    </row>
    <row r="23" spans="1:30" x14ac:dyDescent="0.25">
      <c r="A23" s="152" t="s">
        <v>367</v>
      </c>
      <c r="B23" s="147" t="s">
        <v>200</v>
      </c>
      <c r="C23" s="148">
        <v>3475</v>
      </c>
      <c r="D23" s="148">
        <v>4492</v>
      </c>
      <c r="E23" s="148">
        <v>683</v>
      </c>
      <c r="F23" s="148">
        <v>3183</v>
      </c>
      <c r="G23" s="148">
        <v>4523</v>
      </c>
      <c r="H23" s="149">
        <f t="shared" si="0"/>
        <v>0.42098649073201377</v>
      </c>
      <c r="I23" s="150">
        <f t="shared" si="1"/>
        <v>0.30158273381294953</v>
      </c>
      <c r="J23" s="149">
        <f t="shared" si="2"/>
        <v>1.8162032798470902E-2</v>
      </c>
      <c r="K23" s="151">
        <f t="shared" si="3"/>
        <v>1</v>
      </c>
      <c r="L23" s="148">
        <v>1082</v>
      </c>
      <c r="M23" s="148">
        <v>1514</v>
      </c>
      <c r="N23" s="148">
        <v>298</v>
      </c>
      <c r="O23" s="148">
        <v>1062</v>
      </c>
      <c r="P23" s="148">
        <v>1616</v>
      </c>
      <c r="Q23" s="149">
        <f t="shared" si="6"/>
        <v>0.52165725047080969</v>
      </c>
      <c r="R23" s="150">
        <f t="shared" si="7"/>
        <v>0.49353049907578561</v>
      </c>
      <c r="S23" s="149">
        <f t="shared" si="8"/>
        <v>2.5377282934719452E-2</v>
      </c>
      <c r="T23" s="151">
        <f t="shared" si="4"/>
        <v>0.35728498783992924</v>
      </c>
      <c r="U23" s="148">
        <v>1639</v>
      </c>
      <c r="V23" s="148">
        <v>1913</v>
      </c>
      <c r="W23" s="148">
        <v>272</v>
      </c>
      <c r="X23" s="148">
        <v>1534</v>
      </c>
      <c r="Y23" s="148">
        <v>1999</v>
      </c>
      <c r="Z23" s="149">
        <f t="shared" si="9"/>
        <v>0.30312907431551506</v>
      </c>
      <c r="AA23" s="150">
        <f t="shared" si="10"/>
        <v>0.21964612568639419</v>
      </c>
      <c r="AB23" s="149">
        <f t="shared" si="11"/>
        <v>1.5768963776347344E-2</v>
      </c>
      <c r="AC23" s="151">
        <f t="shared" si="5"/>
        <v>0.44196329869555606</v>
      </c>
      <c r="AD23" s="124"/>
    </row>
    <row r="24" spans="1:30" x14ac:dyDescent="0.25">
      <c r="A24" s="152" t="s">
        <v>368</v>
      </c>
      <c r="B24" s="147" t="s">
        <v>213</v>
      </c>
      <c r="C24" s="148">
        <v>7150</v>
      </c>
      <c r="D24" s="148">
        <v>7331</v>
      </c>
      <c r="E24" s="148">
        <v>671</v>
      </c>
      <c r="F24" s="148">
        <v>7386</v>
      </c>
      <c r="G24" s="148">
        <v>7780</v>
      </c>
      <c r="H24" s="149">
        <f t="shared" si="0"/>
        <v>5.3344164635797497E-2</v>
      </c>
      <c r="I24" s="150">
        <f t="shared" si="1"/>
        <v>8.8111888111888081E-2</v>
      </c>
      <c r="J24" s="149">
        <f t="shared" si="2"/>
        <v>3.1240463226200228E-2</v>
      </c>
      <c r="K24" s="151">
        <f t="shared" si="3"/>
        <v>1</v>
      </c>
      <c r="L24" s="148">
        <v>4757</v>
      </c>
      <c r="M24" s="148">
        <v>4815</v>
      </c>
      <c r="N24" s="148">
        <v>593</v>
      </c>
      <c r="O24" s="148">
        <v>5320</v>
      </c>
      <c r="P24" s="148">
        <v>5368</v>
      </c>
      <c r="Q24" s="149">
        <f t="shared" si="6"/>
        <v>9.0225563909773765E-3</v>
      </c>
      <c r="R24" s="150">
        <f t="shared" si="7"/>
        <v>0.12844229556443132</v>
      </c>
      <c r="S24" s="149">
        <f t="shared" si="8"/>
        <v>8.4297806184142343E-2</v>
      </c>
      <c r="T24" s="151">
        <f t="shared" si="4"/>
        <v>0.68997429305912594</v>
      </c>
      <c r="U24" s="148">
        <v>1931</v>
      </c>
      <c r="V24" s="148">
        <v>2147</v>
      </c>
      <c r="W24" s="148">
        <v>68</v>
      </c>
      <c r="X24" s="148">
        <v>1721</v>
      </c>
      <c r="Y24" s="148">
        <v>2131</v>
      </c>
      <c r="Z24" s="149">
        <f t="shared" si="9"/>
        <v>0.23823358512492732</v>
      </c>
      <c r="AA24" s="150">
        <f t="shared" si="10"/>
        <v>0.10357327809425176</v>
      </c>
      <c r="AB24" s="149">
        <f t="shared" si="11"/>
        <v>1.681023602170895E-2</v>
      </c>
      <c r="AC24" s="151">
        <f t="shared" si="5"/>
        <v>0.27390745501285346</v>
      </c>
      <c r="AD24" s="124"/>
    </row>
    <row r="25" spans="1:30" x14ac:dyDescent="0.25">
      <c r="A25" s="152" t="s">
        <v>184</v>
      </c>
      <c r="B25" s="147" t="s">
        <v>369</v>
      </c>
      <c r="C25" s="148">
        <v>1442</v>
      </c>
      <c r="D25" s="148">
        <v>1463</v>
      </c>
      <c r="E25" s="148">
        <v>125</v>
      </c>
      <c r="F25" s="148">
        <v>1435</v>
      </c>
      <c r="G25" s="148">
        <v>2091</v>
      </c>
      <c r="H25" s="149">
        <f t="shared" si="0"/>
        <v>0.45714285714285707</v>
      </c>
      <c r="I25" s="150">
        <f t="shared" si="1"/>
        <v>0.45006934812760058</v>
      </c>
      <c r="J25" s="149">
        <f t="shared" si="2"/>
        <v>8.3963764275044577E-3</v>
      </c>
      <c r="K25" s="151">
        <f t="shared" si="3"/>
        <v>1</v>
      </c>
      <c r="L25" s="148">
        <v>235</v>
      </c>
      <c r="M25" s="148">
        <v>201</v>
      </c>
      <c r="N25" s="148">
        <v>40</v>
      </c>
      <c r="O25" s="148">
        <v>423</v>
      </c>
      <c r="P25" s="148">
        <v>422</v>
      </c>
      <c r="Q25" s="149">
        <f t="shared" si="6"/>
        <v>-2.3640661938534313E-3</v>
      </c>
      <c r="R25" s="150">
        <f t="shared" si="7"/>
        <v>0.79574468085106376</v>
      </c>
      <c r="S25" s="149">
        <f t="shared" si="8"/>
        <v>6.6269884891408471E-3</v>
      </c>
      <c r="T25" s="151">
        <f t="shared" si="4"/>
        <v>0.20181731229076996</v>
      </c>
      <c r="U25" s="148">
        <v>1038</v>
      </c>
      <c r="V25" s="148">
        <v>1044</v>
      </c>
      <c r="W25" s="148">
        <v>72</v>
      </c>
      <c r="X25" s="148">
        <v>847</v>
      </c>
      <c r="Y25" s="148">
        <v>1402</v>
      </c>
      <c r="Z25" s="149">
        <f t="shared" si="9"/>
        <v>0.6552538370720189</v>
      </c>
      <c r="AA25" s="150">
        <f t="shared" si="10"/>
        <v>0.35067437379576116</v>
      </c>
      <c r="AB25" s="149">
        <f t="shared" si="11"/>
        <v>1.1059573393916446E-2</v>
      </c>
      <c r="AC25" s="151">
        <f t="shared" si="5"/>
        <v>0.670492587278814</v>
      </c>
      <c r="AD25" s="124"/>
    </row>
    <row r="26" spans="1:30" x14ac:dyDescent="0.25">
      <c r="A26" s="152" t="s">
        <v>180</v>
      </c>
      <c r="B26" s="147" t="s">
        <v>209</v>
      </c>
      <c r="C26" s="148">
        <v>2577</v>
      </c>
      <c r="D26" s="148">
        <v>2895</v>
      </c>
      <c r="E26" s="148">
        <v>48</v>
      </c>
      <c r="F26" s="148">
        <v>4443</v>
      </c>
      <c r="G26" s="148">
        <v>4257</v>
      </c>
      <c r="H26" s="149">
        <f t="shared" si="0"/>
        <v>-4.1863605671843329E-2</v>
      </c>
      <c r="I26" s="150">
        <f t="shared" si="1"/>
        <v>0.65192083818393476</v>
      </c>
      <c r="J26" s="149">
        <f t="shared" si="2"/>
        <v>1.7093914132896449E-2</v>
      </c>
      <c r="K26" s="151">
        <f t="shared" si="3"/>
        <v>1</v>
      </c>
      <c r="L26" s="148">
        <v>1262</v>
      </c>
      <c r="M26" s="148">
        <v>1284</v>
      </c>
      <c r="N26" s="148">
        <v>22</v>
      </c>
      <c r="O26" s="148">
        <v>2039</v>
      </c>
      <c r="P26" s="148">
        <v>2066</v>
      </c>
      <c r="Q26" s="149">
        <f t="shared" si="6"/>
        <v>1.3241785188818023E-2</v>
      </c>
      <c r="R26" s="150">
        <f t="shared" si="7"/>
        <v>0.63708399366085589</v>
      </c>
      <c r="S26" s="149">
        <f t="shared" si="8"/>
        <v>3.2443976821244051E-2</v>
      </c>
      <c r="T26" s="151">
        <f t="shared" si="4"/>
        <v>0.48531829927178766</v>
      </c>
      <c r="U26" s="148">
        <v>1207</v>
      </c>
      <c r="V26" s="148">
        <v>1472</v>
      </c>
      <c r="W26" s="148">
        <v>1</v>
      </c>
      <c r="X26" s="148">
        <v>2289</v>
      </c>
      <c r="Y26" s="148">
        <v>2053</v>
      </c>
      <c r="Z26" s="149">
        <f t="shared" si="9"/>
        <v>-0.1031017911751857</v>
      </c>
      <c r="AA26" s="150">
        <f t="shared" si="10"/>
        <v>0.70091135045567521</v>
      </c>
      <c r="AB26" s="149">
        <f t="shared" si="11"/>
        <v>1.6194938785813455E-2</v>
      </c>
      <c r="AC26" s="151">
        <f t="shared" si="5"/>
        <v>0.48226450552031946</v>
      </c>
      <c r="AD26" s="124"/>
    </row>
    <row r="27" spans="1:30" x14ac:dyDescent="0.25">
      <c r="A27" s="152" t="s">
        <v>193</v>
      </c>
      <c r="B27" s="147" t="s">
        <v>232</v>
      </c>
      <c r="C27" s="148">
        <v>191</v>
      </c>
      <c r="D27" s="148">
        <v>325</v>
      </c>
      <c r="E27" s="148">
        <v>91</v>
      </c>
      <c r="F27" s="148">
        <v>536</v>
      </c>
      <c r="G27" s="148">
        <v>799</v>
      </c>
      <c r="H27" s="149">
        <f t="shared" si="0"/>
        <v>0.49067164179104483</v>
      </c>
      <c r="I27" s="150">
        <f t="shared" si="1"/>
        <v>3.1832460732984291</v>
      </c>
      <c r="J27" s="149">
        <f t="shared" si="2"/>
        <v>3.2083714804285323E-3</v>
      </c>
      <c r="K27" s="151">
        <f t="shared" si="3"/>
        <v>1</v>
      </c>
      <c r="L27" s="148">
        <v>21</v>
      </c>
      <c r="M27" s="148">
        <v>15</v>
      </c>
      <c r="N27" s="148">
        <v>23</v>
      </c>
      <c r="O27" s="148">
        <v>111</v>
      </c>
      <c r="P27" s="148">
        <v>87</v>
      </c>
      <c r="Q27" s="149">
        <f t="shared" si="6"/>
        <v>-0.21621621621621623</v>
      </c>
      <c r="R27" s="150">
        <f t="shared" si="7"/>
        <v>3.1428571428571432</v>
      </c>
      <c r="S27" s="149">
        <f t="shared" si="8"/>
        <v>1.3662274847280893E-3</v>
      </c>
      <c r="T27" s="151">
        <f t="shared" si="4"/>
        <v>0.10888610763454318</v>
      </c>
      <c r="U27" s="148">
        <v>116</v>
      </c>
      <c r="V27" s="148">
        <v>243</v>
      </c>
      <c r="W27" s="148">
        <v>58</v>
      </c>
      <c r="X27" s="148">
        <v>370</v>
      </c>
      <c r="Y27" s="148">
        <v>583</v>
      </c>
      <c r="Z27" s="149">
        <f t="shared" si="9"/>
        <v>0.57567567567567557</v>
      </c>
      <c r="AA27" s="150">
        <f t="shared" si="10"/>
        <v>4.0258620689655169</v>
      </c>
      <c r="AB27" s="149">
        <f t="shared" si="11"/>
        <v>4.5989524170137576E-3</v>
      </c>
      <c r="AC27" s="151">
        <f t="shared" si="5"/>
        <v>0.72966207759699619</v>
      </c>
      <c r="AD27" s="124"/>
    </row>
    <row r="28" spans="1:30" x14ac:dyDescent="0.25">
      <c r="A28" s="152" t="s">
        <v>200</v>
      </c>
      <c r="B28" s="147" t="s">
        <v>223</v>
      </c>
      <c r="C28" s="148">
        <v>163</v>
      </c>
      <c r="D28" s="148">
        <v>232</v>
      </c>
      <c r="E28" s="148">
        <v>441</v>
      </c>
      <c r="F28" s="148">
        <v>1039</v>
      </c>
      <c r="G28" s="148">
        <v>1174</v>
      </c>
      <c r="H28" s="149">
        <f t="shared" si="0"/>
        <v>0.12993262752646784</v>
      </c>
      <c r="I28" s="150">
        <f t="shared" si="1"/>
        <v>6.2024539877300615</v>
      </c>
      <c r="J28" s="149">
        <f t="shared" si="2"/>
        <v>4.7141778698662042E-3</v>
      </c>
      <c r="K28" s="151">
        <f t="shared" si="3"/>
        <v>1</v>
      </c>
      <c r="L28" s="148">
        <v>35</v>
      </c>
      <c r="M28" s="148">
        <v>17</v>
      </c>
      <c r="N28" s="148">
        <v>22</v>
      </c>
      <c r="O28" s="148">
        <v>98</v>
      </c>
      <c r="P28" s="148">
        <v>79</v>
      </c>
      <c r="Q28" s="149">
        <f t="shared" si="6"/>
        <v>-0.19387755102040816</v>
      </c>
      <c r="R28" s="150">
        <f t="shared" si="7"/>
        <v>1.2571428571428571</v>
      </c>
      <c r="S28" s="149">
        <f t="shared" si="8"/>
        <v>1.2405973711898742E-3</v>
      </c>
      <c r="T28" s="151">
        <f t="shared" si="4"/>
        <v>6.7291311754684835E-2</v>
      </c>
      <c r="U28" s="148">
        <v>74</v>
      </c>
      <c r="V28" s="148">
        <v>153</v>
      </c>
      <c r="W28" s="148">
        <v>393</v>
      </c>
      <c r="X28" s="148">
        <v>880</v>
      </c>
      <c r="Y28" s="148">
        <v>1024</v>
      </c>
      <c r="Z28" s="149">
        <f t="shared" si="9"/>
        <v>0.16363636363636358</v>
      </c>
      <c r="AA28" s="150">
        <f t="shared" si="10"/>
        <v>12.837837837837839</v>
      </c>
      <c r="AB28" s="149">
        <f t="shared" si="11"/>
        <v>8.0777483276536673E-3</v>
      </c>
      <c r="AC28" s="151">
        <f t="shared" si="5"/>
        <v>0.87223168654173766</v>
      </c>
      <c r="AD28" s="124"/>
    </row>
    <row r="29" spans="1:30" x14ac:dyDescent="0.25">
      <c r="A29" s="152" t="s">
        <v>197</v>
      </c>
      <c r="B29" s="147" t="s">
        <v>211</v>
      </c>
      <c r="C29" s="148">
        <v>5168</v>
      </c>
      <c r="D29" s="148">
        <v>5775</v>
      </c>
      <c r="E29" s="148">
        <v>183</v>
      </c>
      <c r="F29" s="148">
        <v>5138</v>
      </c>
      <c r="G29" s="148">
        <v>5615</v>
      </c>
      <c r="H29" s="149">
        <f t="shared" si="0"/>
        <v>9.2837680031140568E-2</v>
      </c>
      <c r="I29" s="150">
        <f t="shared" si="1"/>
        <v>8.6493808049535659E-2</v>
      </c>
      <c r="J29" s="149">
        <f t="shared" si="2"/>
        <v>2.2546941004513404E-2</v>
      </c>
      <c r="K29" s="151">
        <f t="shared" si="3"/>
        <v>1</v>
      </c>
      <c r="L29" s="148">
        <v>3986</v>
      </c>
      <c r="M29" s="148">
        <v>4592</v>
      </c>
      <c r="N29" s="148">
        <v>178</v>
      </c>
      <c r="O29" s="148">
        <v>4231</v>
      </c>
      <c r="P29" s="148">
        <v>4486</v>
      </c>
      <c r="Q29" s="149">
        <f t="shared" si="6"/>
        <v>6.0269439848735562E-2</v>
      </c>
      <c r="R29" s="150">
        <f t="shared" si="7"/>
        <v>0.12543903662819877</v>
      </c>
      <c r="S29" s="149">
        <f t="shared" si="8"/>
        <v>7.0447086166554124E-2</v>
      </c>
      <c r="T29" s="151">
        <f t="shared" si="4"/>
        <v>0.79893143365983976</v>
      </c>
      <c r="U29" s="148">
        <v>842</v>
      </c>
      <c r="V29" s="148">
        <v>946</v>
      </c>
      <c r="W29" s="148">
        <v>5</v>
      </c>
      <c r="X29" s="148">
        <v>746</v>
      </c>
      <c r="Y29" s="148">
        <v>842</v>
      </c>
      <c r="Z29" s="149">
        <f t="shared" si="9"/>
        <v>0.12868632707774807</v>
      </c>
      <c r="AA29" s="150">
        <f t="shared" si="10"/>
        <v>0</v>
      </c>
      <c r="AB29" s="149">
        <f t="shared" si="11"/>
        <v>6.6420547772308471E-3</v>
      </c>
      <c r="AC29" s="151">
        <f t="shared" si="5"/>
        <v>0.14995547640249332</v>
      </c>
      <c r="AD29" s="124"/>
    </row>
    <row r="30" spans="1:30" x14ac:dyDescent="0.25">
      <c r="A30" s="152" t="s">
        <v>203</v>
      </c>
      <c r="B30" s="147" t="s">
        <v>203</v>
      </c>
      <c r="C30" s="148">
        <v>1999</v>
      </c>
      <c r="D30" s="148">
        <v>2108</v>
      </c>
      <c r="E30" s="148">
        <v>351</v>
      </c>
      <c r="F30" s="148">
        <v>1921</v>
      </c>
      <c r="G30" s="148">
        <v>2450</v>
      </c>
      <c r="H30" s="149">
        <f t="shared" si="0"/>
        <v>0.27537740760020823</v>
      </c>
      <c r="I30" s="150">
        <f t="shared" si="1"/>
        <v>0.22561280640320169</v>
      </c>
      <c r="J30" s="149">
        <f t="shared" si="2"/>
        <v>9.8379350776594543E-3</v>
      </c>
      <c r="K30" s="151">
        <f t="shared" si="3"/>
        <v>1</v>
      </c>
      <c r="L30" s="148">
        <v>584</v>
      </c>
      <c r="M30" s="148">
        <v>784</v>
      </c>
      <c r="N30" s="148">
        <v>179</v>
      </c>
      <c r="O30" s="148">
        <v>761</v>
      </c>
      <c r="P30" s="148">
        <v>1061</v>
      </c>
      <c r="Q30" s="149">
        <f t="shared" si="6"/>
        <v>0.3942181340341655</v>
      </c>
      <c r="R30" s="150">
        <f t="shared" si="7"/>
        <v>0.81678082191780832</v>
      </c>
      <c r="S30" s="149">
        <f t="shared" si="8"/>
        <v>1.6661693808005779E-2</v>
      </c>
      <c r="T30" s="151">
        <f t="shared" si="4"/>
        <v>0.43306122448979589</v>
      </c>
      <c r="U30" s="148">
        <v>972</v>
      </c>
      <c r="V30" s="148">
        <v>1008</v>
      </c>
      <c r="W30" s="148">
        <v>116</v>
      </c>
      <c r="X30" s="148">
        <v>862</v>
      </c>
      <c r="Y30" s="148">
        <v>1049</v>
      </c>
      <c r="Z30" s="149">
        <f t="shared" si="9"/>
        <v>0.21693735498839906</v>
      </c>
      <c r="AA30" s="150">
        <f t="shared" si="10"/>
        <v>7.9218106995884829E-2</v>
      </c>
      <c r="AB30" s="149">
        <f t="shared" si="11"/>
        <v>8.2749589801842729E-3</v>
      </c>
      <c r="AC30" s="151">
        <f t="shared" si="5"/>
        <v>0.42816326530612248</v>
      </c>
      <c r="AD30" s="124"/>
    </row>
    <row r="31" spans="1:30" x14ac:dyDescent="0.25">
      <c r="A31" s="152" t="s">
        <v>369</v>
      </c>
      <c r="B31" s="147" t="s">
        <v>229</v>
      </c>
      <c r="C31" s="148">
        <v>224</v>
      </c>
      <c r="D31" s="148">
        <v>325</v>
      </c>
      <c r="E31" s="148">
        <v>436</v>
      </c>
      <c r="F31" s="148">
        <v>890</v>
      </c>
      <c r="G31" s="148">
        <v>1216</v>
      </c>
      <c r="H31" s="149">
        <f t="shared" si="0"/>
        <v>0.36629213483146073</v>
      </c>
      <c r="I31" s="150">
        <f t="shared" si="1"/>
        <v>4.4285714285714288</v>
      </c>
      <c r="J31" s="149">
        <f t="shared" si="2"/>
        <v>4.882828185483223E-3</v>
      </c>
      <c r="K31" s="151">
        <f t="shared" si="3"/>
        <v>1</v>
      </c>
      <c r="L31" s="148">
        <v>64</v>
      </c>
      <c r="M31" s="148">
        <v>57</v>
      </c>
      <c r="N31" s="148">
        <v>199</v>
      </c>
      <c r="O31" s="148">
        <v>151</v>
      </c>
      <c r="P31" s="148">
        <v>163</v>
      </c>
      <c r="Q31" s="149">
        <f t="shared" si="6"/>
        <v>7.9470198675496651E-2</v>
      </c>
      <c r="R31" s="150">
        <f t="shared" si="7"/>
        <v>1.546875</v>
      </c>
      <c r="S31" s="149">
        <f t="shared" si="8"/>
        <v>2.5597135633411328E-3</v>
      </c>
      <c r="T31" s="151">
        <f t="shared" si="4"/>
        <v>0.13404605263157895</v>
      </c>
      <c r="U31" s="148">
        <v>113</v>
      </c>
      <c r="V31" s="148">
        <v>174</v>
      </c>
      <c r="W31" s="148">
        <v>211</v>
      </c>
      <c r="X31" s="148">
        <v>669</v>
      </c>
      <c r="Y31" s="148">
        <v>986</v>
      </c>
      <c r="Z31" s="149">
        <f t="shared" si="9"/>
        <v>0.47384155455904331</v>
      </c>
      <c r="AA31" s="150">
        <f t="shared" si="10"/>
        <v>7.7256637168141591</v>
      </c>
      <c r="AB31" s="149">
        <f t="shared" si="11"/>
        <v>7.7779881358071437E-3</v>
      </c>
      <c r="AC31" s="151">
        <f t="shared" si="5"/>
        <v>0.81085526315789469</v>
      </c>
      <c r="AD31" s="124"/>
    </row>
    <row r="32" spans="1:30" x14ac:dyDescent="0.25">
      <c r="A32" s="152" t="s">
        <v>211</v>
      </c>
      <c r="B32" s="147" t="s">
        <v>215</v>
      </c>
      <c r="C32" s="148">
        <v>253</v>
      </c>
      <c r="D32" s="148">
        <v>280</v>
      </c>
      <c r="E32" s="148">
        <v>52</v>
      </c>
      <c r="F32" s="148">
        <v>255</v>
      </c>
      <c r="G32" s="148">
        <v>444</v>
      </c>
      <c r="H32" s="149">
        <f t="shared" si="0"/>
        <v>0.74117647058823533</v>
      </c>
      <c r="I32" s="150">
        <f t="shared" si="1"/>
        <v>0.75494071146245068</v>
      </c>
      <c r="J32" s="149">
        <f t="shared" si="2"/>
        <v>1.7828747650942033E-3</v>
      </c>
      <c r="K32" s="151">
        <f t="shared" si="3"/>
        <v>1</v>
      </c>
      <c r="L32" s="148">
        <v>82</v>
      </c>
      <c r="M32" s="148">
        <v>39</v>
      </c>
      <c r="N32" s="148">
        <v>14</v>
      </c>
      <c r="O32" s="148">
        <v>52</v>
      </c>
      <c r="P32" s="148">
        <v>116</v>
      </c>
      <c r="Q32" s="149">
        <f t="shared" si="6"/>
        <v>1.2307692307692308</v>
      </c>
      <c r="R32" s="150">
        <f t="shared" si="7"/>
        <v>0.41463414634146334</v>
      </c>
      <c r="S32" s="149">
        <f t="shared" si="8"/>
        <v>1.8216366463041191E-3</v>
      </c>
      <c r="T32" s="151">
        <f t="shared" si="4"/>
        <v>0.26126126126126126</v>
      </c>
      <c r="U32" s="148">
        <v>118</v>
      </c>
      <c r="V32" s="148">
        <v>167</v>
      </c>
      <c r="W32" s="148">
        <v>24</v>
      </c>
      <c r="X32" s="148">
        <v>129</v>
      </c>
      <c r="Y32" s="148">
        <v>235</v>
      </c>
      <c r="Z32" s="149">
        <f t="shared" si="9"/>
        <v>0.82170542635658905</v>
      </c>
      <c r="AA32" s="150">
        <f t="shared" si="10"/>
        <v>0.99152542372881358</v>
      </c>
      <c r="AB32" s="149">
        <f t="shared" si="11"/>
        <v>1.8537801337877066E-3</v>
      </c>
      <c r="AC32" s="151">
        <f t="shared" si="5"/>
        <v>0.52927927927927931</v>
      </c>
      <c r="AD32" s="124"/>
    </row>
    <row r="33" spans="1:32" x14ac:dyDescent="0.25">
      <c r="A33" s="152" t="s">
        <v>207</v>
      </c>
      <c r="B33" s="147" t="s">
        <v>225</v>
      </c>
      <c r="C33" s="148">
        <v>165</v>
      </c>
      <c r="D33" s="148">
        <v>282</v>
      </c>
      <c r="E33" s="148">
        <v>101</v>
      </c>
      <c r="F33" s="148">
        <v>337</v>
      </c>
      <c r="G33" s="148">
        <v>501</v>
      </c>
      <c r="H33" s="149">
        <f t="shared" si="0"/>
        <v>0.48664688427299696</v>
      </c>
      <c r="I33" s="150">
        <f t="shared" si="1"/>
        <v>2.0363636363636362</v>
      </c>
      <c r="J33" s="149">
        <f t="shared" si="2"/>
        <v>2.0117573362887294E-3</v>
      </c>
      <c r="K33" s="151">
        <f t="shared" si="3"/>
        <v>1</v>
      </c>
      <c r="L33" s="148">
        <v>22</v>
      </c>
      <c r="M33" s="148">
        <v>15</v>
      </c>
      <c r="N33" s="148">
        <v>56</v>
      </c>
      <c r="O33" s="148">
        <v>63</v>
      </c>
      <c r="P33" s="148">
        <v>52</v>
      </c>
      <c r="Q33" s="149">
        <f t="shared" si="6"/>
        <v>-0.17460317460317465</v>
      </c>
      <c r="R33" s="150">
        <f t="shared" si="7"/>
        <v>1.3636363636363638</v>
      </c>
      <c r="S33" s="149">
        <f t="shared" si="8"/>
        <v>8.1659573799839822E-4</v>
      </c>
      <c r="T33" s="151">
        <f t="shared" si="4"/>
        <v>0.10379241516966067</v>
      </c>
      <c r="U33" s="148">
        <v>98</v>
      </c>
      <c r="V33" s="148">
        <v>187</v>
      </c>
      <c r="W33" s="148">
        <v>43</v>
      </c>
      <c r="X33" s="148">
        <v>236</v>
      </c>
      <c r="Y33" s="148">
        <v>333</v>
      </c>
      <c r="Z33" s="149">
        <f t="shared" si="9"/>
        <v>0.41101694915254239</v>
      </c>
      <c r="AA33" s="150">
        <f t="shared" si="10"/>
        <v>2.3979591836734695</v>
      </c>
      <c r="AB33" s="149">
        <f t="shared" si="11"/>
        <v>2.6268458917076865E-3</v>
      </c>
      <c r="AC33" s="151">
        <f t="shared" si="5"/>
        <v>0.66467065868263475</v>
      </c>
      <c r="AD33" s="124"/>
    </row>
    <row r="34" spans="1:32" x14ac:dyDescent="0.25">
      <c r="A34" s="152" t="s">
        <v>213</v>
      </c>
      <c r="B34" s="147" t="s">
        <v>221</v>
      </c>
      <c r="C34" s="148">
        <v>429</v>
      </c>
      <c r="D34" s="148">
        <v>674</v>
      </c>
      <c r="E34" s="148">
        <v>325</v>
      </c>
      <c r="F34" s="148">
        <v>918</v>
      </c>
      <c r="G34" s="148">
        <v>1146</v>
      </c>
      <c r="H34" s="149">
        <f t="shared" si="0"/>
        <v>0.24836601307189543</v>
      </c>
      <c r="I34" s="150">
        <f t="shared" si="1"/>
        <v>1.6713286713286712</v>
      </c>
      <c r="J34" s="149">
        <f t="shared" si="2"/>
        <v>4.6017443261215244E-3</v>
      </c>
      <c r="K34" s="151">
        <f t="shared" si="3"/>
        <v>1</v>
      </c>
      <c r="L34" s="148">
        <v>71</v>
      </c>
      <c r="M34" s="148">
        <v>193</v>
      </c>
      <c r="N34" s="148">
        <v>111</v>
      </c>
      <c r="O34" s="148">
        <v>243</v>
      </c>
      <c r="P34" s="148">
        <v>454</v>
      </c>
      <c r="Q34" s="149">
        <f t="shared" si="6"/>
        <v>0.86831275720164602</v>
      </c>
      <c r="R34" s="150">
        <f t="shared" si="7"/>
        <v>5.394366197183099</v>
      </c>
      <c r="S34" s="149">
        <f t="shared" si="8"/>
        <v>7.1295089432937076E-3</v>
      </c>
      <c r="T34" s="151">
        <f t="shared" si="4"/>
        <v>0.39616055846422338</v>
      </c>
      <c r="U34" s="148">
        <v>182</v>
      </c>
      <c r="V34" s="148">
        <v>264</v>
      </c>
      <c r="W34" s="148">
        <v>128</v>
      </c>
      <c r="X34" s="148">
        <v>447</v>
      </c>
      <c r="Y34" s="148">
        <v>432</v>
      </c>
      <c r="Z34" s="149">
        <f t="shared" si="9"/>
        <v>-3.3557046979865723E-2</v>
      </c>
      <c r="AA34" s="150">
        <f t="shared" si="10"/>
        <v>1.3736263736263736</v>
      </c>
      <c r="AB34" s="149">
        <f t="shared" si="11"/>
        <v>3.4078000757288905E-3</v>
      </c>
      <c r="AC34" s="151">
        <f t="shared" si="5"/>
        <v>0.37696335078534032</v>
      </c>
      <c r="AD34" s="124"/>
    </row>
    <row r="35" spans="1:32" x14ac:dyDescent="0.25">
      <c r="A35" s="152" t="s">
        <v>209</v>
      </c>
      <c r="B35" s="147" t="s">
        <v>227</v>
      </c>
      <c r="C35" s="148">
        <v>1134</v>
      </c>
      <c r="D35" s="148">
        <v>1900</v>
      </c>
      <c r="E35" s="148">
        <v>103</v>
      </c>
      <c r="F35" s="148">
        <v>526</v>
      </c>
      <c r="G35" s="148">
        <v>588</v>
      </c>
      <c r="H35" s="149">
        <f t="shared" si="0"/>
        <v>0.11787072243346008</v>
      </c>
      <c r="I35" s="150">
        <f t="shared" si="1"/>
        <v>-0.48148148148148151</v>
      </c>
      <c r="J35" s="149">
        <f t="shared" si="2"/>
        <v>2.3611044186382692E-3</v>
      </c>
      <c r="K35" s="151">
        <f t="shared" si="3"/>
        <v>1</v>
      </c>
      <c r="L35" s="148">
        <v>106</v>
      </c>
      <c r="M35" s="148">
        <v>110</v>
      </c>
      <c r="N35" s="148">
        <v>15</v>
      </c>
      <c r="O35" s="148">
        <v>80</v>
      </c>
      <c r="P35" s="148">
        <v>129</v>
      </c>
      <c r="Q35" s="149">
        <f t="shared" si="6"/>
        <v>0.61250000000000004</v>
      </c>
      <c r="R35" s="150">
        <f t="shared" si="7"/>
        <v>0.21698113207547176</v>
      </c>
      <c r="S35" s="149">
        <f t="shared" si="8"/>
        <v>2.0257855808037185E-3</v>
      </c>
      <c r="T35" s="151">
        <f t="shared" si="4"/>
        <v>0.21938775510204081</v>
      </c>
      <c r="U35" s="148">
        <v>980</v>
      </c>
      <c r="V35" s="148">
        <v>1724</v>
      </c>
      <c r="W35" s="148">
        <v>77</v>
      </c>
      <c r="X35" s="148">
        <v>373</v>
      </c>
      <c r="Y35" s="148">
        <v>413</v>
      </c>
      <c r="Z35" s="149">
        <f t="shared" si="9"/>
        <v>0.1072386058981234</v>
      </c>
      <c r="AA35" s="150">
        <f t="shared" si="10"/>
        <v>-0.57857142857142851</v>
      </c>
      <c r="AB35" s="149">
        <f t="shared" si="11"/>
        <v>3.2579199798056292E-3</v>
      </c>
      <c r="AC35" s="151">
        <f t="shared" si="5"/>
        <v>0.70238095238095233</v>
      </c>
      <c r="AD35" s="124"/>
    </row>
    <row r="36" spans="1:32" x14ac:dyDescent="0.25">
      <c r="A36" s="152" t="s">
        <v>370</v>
      </c>
      <c r="B36" s="147" t="s">
        <v>205</v>
      </c>
      <c r="C36" s="148">
        <v>258</v>
      </c>
      <c r="D36" s="148">
        <v>285</v>
      </c>
      <c r="E36" s="148">
        <v>46</v>
      </c>
      <c r="F36" s="148">
        <v>282</v>
      </c>
      <c r="G36" s="148">
        <v>378</v>
      </c>
      <c r="H36" s="149">
        <f t="shared" si="0"/>
        <v>0.34042553191489366</v>
      </c>
      <c r="I36" s="150">
        <f t="shared" si="1"/>
        <v>0.46511627906976738</v>
      </c>
      <c r="J36" s="149">
        <f t="shared" si="2"/>
        <v>1.5178528405531729E-3</v>
      </c>
      <c r="K36" s="151">
        <f t="shared" si="3"/>
        <v>1</v>
      </c>
      <c r="L36" s="148">
        <v>63</v>
      </c>
      <c r="M36" s="148">
        <v>55</v>
      </c>
      <c r="N36" s="148">
        <v>26</v>
      </c>
      <c r="O36" s="148">
        <v>65</v>
      </c>
      <c r="P36" s="148">
        <v>66</v>
      </c>
      <c r="Q36" s="149">
        <f t="shared" si="6"/>
        <v>1.538461538461533E-2</v>
      </c>
      <c r="R36" s="150">
        <f t="shared" si="7"/>
        <v>4.7619047619047672E-2</v>
      </c>
      <c r="S36" s="149">
        <f t="shared" si="8"/>
        <v>1.0364484366902746E-3</v>
      </c>
      <c r="T36" s="151">
        <f t="shared" si="4"/>
        <v>0.17460317460317459</v>
      </c>
      <c r="U36" s="148">
        <v>149</v>
      </c>
      <c r="V36" s="148">
        <v>165</v>
      </c>
      <c r="W36" s="148">
        <v>16</v>
      </c>
      <c r="X36" s="148">
        <v>174</v>
      </c>
      <c r="Y36" s="148">
        <v>204</v>
      </c>
      <c r="Z36" s="149">
        <f t="shared" si="9"/>
        <v>0.17241379310344818</v>
      </c>
      <c r="AA36" s="150">
        <f t="shared" si="10"/>
        <v>0.36912751677852351</v>
      </c>
      <c r="AB36" s="149">
        <f t="shared" si="11"/>
        <v>1.6092389246497539E-3</v>
      </c>
      <c r="AC36" s="151">
        <f t="shared" si="5"/>
        <v>0.53968253968253965</v>
      </c>
      <c r="AD36" s="124"/>
    </row>
    <row r="37" spans="1:32" x14ac:dyDescent="0.25">
      <c r="A37" s="153" t="s">
        <v>371</v>
      </c>
      <c r="B37" s="154" t="s">
        <v>371</v>
      </c>
      <c r="C37" s="155">
        <f>C12-SUM(C13:C36)</f>
        <v>8687</v>
      </c>
      <c r="D37" s="155">
        <f>D12-SUM(D13:D36)</f>
        <v>10449</v>
      </c>
      <c r="E37" s="155">
        <f>E12-SUM(E13:E36)</f>
        <v>1984</v>
      </c>
      <c r="F37" s="155">
        <f>F12-SUM(F13:F36)</f>
        <v>9119</v>
      </c>
      <c r="G37" s="155">
        <f>G12-SUM(G13:G36)</f>
        <v>11412</v>
      </c>
      <c r="H37" s="156">
        <f t="shared" si="0"/>
        <v>0.25145301019848665</v>
      </c>
      <c r="I37" s="157">
        <f t="shared" si="1"/>
        <v>0.31368711868308963</v>
      </c>
      <c r="J37" s="156">
        <f t="shared" si="2"/>
        <v>4.5824700043367222E-2</v>
      </c>
      <c r="K37" s="158">
        <f t="shared" si="3"/>
        <v>1</v>
      </c>
      <c r="L37" s="155">
        <f>L12-SUM(L13:L36)</f>
        <v>3036</v>
      </c>
      <c r="M37" s="155">
        <f>M12-SUM(M13:M36)</f>
        <v>3151</v>
      </c>
      <c r="N37" s="155">
        <f>N12-SUM(N13:N36)</f>
        <v>680</v>
      </c>
      <c r="O37" s="155">
        <f>O12-SUM(O13:O36)</f>
        <v>3007</v>
      </c>
      <c r="P37" s="155">
        <f>P12-SUM(P13:P36)</f>
        <v>3750</v>
      </c>
      <c r="Q37" s="156">
        <f t="shared" si="6"/>
        <v>0.24709012304622546</v>
      </c>
      <c r="R37" s="157">
        <f t="shared" si="7"/>
        <v>0.2351778656126482</v>
      </c>
      <c r="S37" s="156">
        <f t="shared" si="8"/>
        <v>5.8889115721038332E-2</v>
      </c>
      <c r="T37" s="158">
        <f t="shared" si="4"/>
        <v>0.32860147213459517</v>
      </c>
      <c r="U37" s="155">
        <f>U12-SUM(U13:U36)</f>
        <v>3236</v>
      </c>
      <c r="V37" s="155">
        <f>V12-SUM(V13:V36)</f>
        <v>4642</v>
      </c>
      <c r="W37" s="155">
        <f>W12-SUM(W13:W36)</f>
        <v>949</v>
      </c>
      <c r="X37" s="155">
        <f>X12-SUM(X13:X36)</f>
        <v>4662</v>
      </c>
      <c r="Y37" s="155">
        <f>Y12-SUM(Y13:Y36)</f>
        <v>5742</v>
      </c>
      <c r="Z37" s="156">
        <f t="shared" si="9"/>
        <v>0.23166023166023164</v>
      </c>
      <c r="AA37" s="157">
        <f t="shared" si="10"/>
        <v>0.77441285537700866</v>
      </c>
      <c r="AB37" s="156">
        <f t="shared" si="11"/>
        <v>4.5295342673229835E-2</v>
      </c>
      <c r="AC37" s="158">
        <f t="shared" si="5"/>
        <v>0.50315457413249209</v>
      </c>
      <c r="AD37" s="124"/>
    </row>
    <row r="38" spans="1:32" ht="6" customHeight="1" x14ac:dyDescent="0.25">
      <c r="C38" s="124"/>
      <c r="D38" s="124"/>
      <c r="E38" s="124"/>
      <c r="F38" s="124"/>
      <c r="G38" s="124"/>
      <c r="H38" s="124"/>
      <c r="L38" s="124"/>
      <c r="M38" s="124"/>
      <c r="N38" s="124"/>
      <c r="O38" s="124"/>
      <c r="P38" s="124"/>
      <c r="Q38" s="124"/>
      <c r="U38" s="124"/>
      <c r="V38" s="124"/>
      <c r="W38" s="124"/>
      <c r="X38" s="124"/>
      <c r="Y38" s="124"/>
      <c r="Z38" s="124"/>
      <c r="AD38" s="124"/>
      <c r="AE38" s="124"/>
    </row>
    <row r="39" spans="1:32" ht="15.75" x14ac:dyDescent="0.25">
      <c r="B39" s="132"/>
      <c r="C39" s="265" t="s">
        <v>104</v>
      </c>
      <c r="D39" s="266"/>
      <c r="E39" s="266"/>
      <c r="F39" s="266"/>
      <c r="G39" s="266"/>
      <c r="H39" s="266"/>
      <c r="I39" s="266"/>
      <c r="J39" s="266"/>
      <c r="K39" s="267"/>
      <c r="L39" s="265" t="s">
        <v>103</v>
      </c>
      <c r="M39" s="266"/>
      <c r="N39" s="266"/>
      <c r="O39" s="266"/>
      <c r="P39" s="266"/>
      <c r="Q39" s="266"/>
      <c r="R39" s="266"/>
      <c r="S39" s="266"/>
      <c r="T39" s="267"/>
      <c r="U39" s="265" t="s">
        <v>105</v>
      </c>
      <c r="V39" s="266"/>
      <c r="W39" s="266"/>
      <c r="X39" s="266"/>
      <c r="Y39" s="266"/>
      <c r="Z39" s="266"/>
      <c r="AA39" s="266"/>
      <c r="AB39" s="266"/>
      <c r="AC39" s="267"/>
      <c r="AD39" s="50"/>
      <c r="AE39" s="50"/>
      <c r="AF39" s="50"/>
    </row>
    <row r="40" spans="1:32" s="137" customFormat="1" ht="75" x14ac:dyDescent="0.25">
      <c r="B40" s="133"/>
      <c r="C40" s="134" t="s">
        <v>503</v>
      </c>
      <c r="D40" s="134" t="s">
        <v>508</v>
      </c>
      <c r="E40" s="134" t="s">
        <v>504</v>
      </c>
      <c r="F40" s="134" t="s">
        <v>505</v>
      </c>
      <c r="G40" s="134" t="s">
        <v>506</v>
      </c>
      <c r="H40" s="135" t="str">
        <f>CONCATENATE("var. ",RIGHT(G40,2),"/",RIGHT(F40,2))</f>
        <v>var. 23/22</v>
      </c>
      <c r="I40" s="135" t="str">
        <f>CONCATENATE("var. ",RIGHT(G40,2),"/",RIGHT(C40,2))</f>
        <v>var. 23/19</v>
      </c>
      <c r="J40" s="135" t="str">
        <f>CONCATENATE("Cuota s/ total lugares de residencia ",RIGHT(G40,4))</f>
        <v>Cuota s/ total lugares de residencia 2023</v>
      </c>
      <c r="K40" s="136" t="str">
        <f>CONCATENATE("cuota s/ Canarias ",RIGHT(G40,4))</f>
        <v>cuota s/ Canarias 2023</v>
      </c>
      <c r="L40" s="134" t="s">
        <v>503</v>
      </c>
      <c r="M40" s="134" t="s">
        <v>508</v>
      </c>
      <c r="N40" s="134" t="s">
        <v>504</v>
      </c>
      <c r="O40" s="134" t="s">
        <v>505</v>
      </c>
      <c r="P40" s="134" t="s">
        <v>506</v>
      </c>
      <c r="Q40" s="135" t="str">
        <f>CONCATENATE("var. ",RIGHT(P40,2),"/",RIGHT(O40,2))</f>
        <v>var. 23/22</v>
      </c>
      <c r="R40" s="135" t="str">
        <f>CONCATENATE("var. ",RIGHT(P40,2),"/",RIGHT(L40,2))</f>
        <v>var. 23/19</v>
      </c>
      <c r="S40" s="135" t="str">
        <f>CONCATENATE("Cuota s/ total lugares de residencia ",RIGHT(P40,4))</f>
        <v>Cuota s/ total lugares de residencia 2023</v>
      </c>
      <c r="T40" s="136" t="str">
        <f>CONCATENATE("cuota s/ Canarias ",RIGHT(P40,4))</f>
        <v>cuota s/ Canarias 2023</v>
      </c>
      <c r="U40" s="134" t="s">
        <v>503</v>
      </c>
      <c r="V40" s="134" t="s">
        <v>508</v>
      </c>
      <c r="W40" s="134" t="s">
        <v>504</v>
      </c>
      <c r="X40" s="134" t="s">
        <v>505</v>
      </c>
      <c r="Y40" s="134" t="s">
        <v>506</v>
      </c>
      <c r="Z40" s="135" t="str">
        <f>CONCATENATE("var. ",RIGHT(Y40,2),"/",RIGHT(X40,2))</f>
        <v>var. 23/22</v>
      </c>
      <c r="AA40" s="135" t="str">
        <f>CONCATENATE("var. ",RIGHT(Y40,2),"/",RIGHT(U40,2))</f>
        <v>var. 23/19</v>
      </c>
      <c r="AB40" s="135" t="str">
        <f>CONCATENATE("Cuota s/ total lugares de residencia ",RIGHT(Y40,4))</f>
        <v>Cuota s/ total lugares de residencia 2023</v>
      </c>
      <c r="AC40" s="136" t="str">
        <f>CONCATENATE("cuota s/ Canarias ",RIGHT(Y40,4))</f>
        <v>cuota s/ Canarias 2023</v>
      </c>
      <c r="AD40" s="159"/>
      <c r="AE40" s="159"/>
      <c r="AF40" s="159"/>
    </row>
    <row r="41" spans="1:32" x14ac:dyDescent="0.25">
      <c r="B41" s="138" t="s">
        <v>123</v>
      </c>
      <c r="C41" s="139">
        <f>C42+C45</f>
        <v>10465</v>
      </c>
      <c r="D41" s="139">
        <f>D42+D45</f>
        <v>11318</v>
      </c>
      <c r="E41" s="139">
        <f>E42+E45</f>
        <v>538</v>
      </c>
      <c r="F41" s="139">
        <f>F42+F45</f>
        <v>8006</v>
      </c>
      <c r="G41" s="139">
        <f>G42+G45</f>
        <v>10040</v>
      </c>
      <c r="H41" s="140">
        <f t="shared" ref="H41:H70" si="12">IFERROR(G41/F41-1,"-")</f>
        <v>0.25405945540844366</v>
      </c>
      <c r="I41" s="140">
        <f t="shared" ref="I41:I70" si="13">IFERROR(G41/C41-1,"-")</f>
        <v>-4.0611562350692743E-2</v>
      </c>
      <c r="J41" s="140">
        <f t="shared" ref="J41:J70" si="14">G41/G$41</f>
        <v>1</v>
      </c>
      <c r="K41" s="141">
        <f t="shared" ref="K41:K70" si="15">G41/$G8</f>
        <v>4.0315456399877929E-2</v>
      </c>
      <c r="L41" s="139">
        <f>L42+L45</f>
        <v>36252</v>
      </c>
      <c r="M41" s="139">
        <f>M42+M45</f>
        <v>43136</v>
      </c>
      <c r="N41" s="139">
        <f>N42+N45</f>
        <v>4116</v>
      </c>
      <c r="O41" s="139">
        <f>O42+O45</f>
        <v>40031</v>
      </c>
      <c r="P41" s="139">
        <f>P42+P45</f>
        <v>48549</v>
      </c>
      <c r="Q41" s="140">
        <f>IFERROR(P41/O41-1,"-")</f>
        <v>0.21278509155404568</v>
      </c>
      <c r="R41" s="140">
        <f>IFERROR(P41/L41-1,"-")</f>
        <v>0.33920887123469057</v>
      </c>
      <c r="S41" s="140">
        <f t="shared" ref="S41:S70" si="16">P41/P$41</f>
        <v>1</v>
      </c>
      <c r="T41" s="141">
        <f t="shared" ref="T41:T70" si="17">P41/$G8</f>
        <v>0.19494771840215872</v>
      </c>
      <c r="U41" s="139">
        <f>U42+U45</f>
        <v>0</v>
      </c>
      <c r="V41" s="139">
        <f>V42+V45</f>
        <v>0</v>
      </c>
      <c r="W41" s="139">
        <f>W42+W45</f>
        <v>0</v>
      </c>
      <c r="X41" s="139">
        <f>X42+X45</f>
        <v>0</v>
      </c>
      <c r="Y41" s="139">
        <f>Y42+Y45</f>
        <v>0</v>
      </c>
      <c r="Z41" s="140" t="str">
        <f>IFERROR(Y41/X41-1,"-")</f>
        <v>-</v>
      </c>
      <c r="AA41" s="140" t="str">
        <f>IFERROR(Y41/U41-1,"-")</f>
        <v>-</v>
      </c>
      <c r="AB41" s="140" t="e">
        <f t="shared" ref="AB41:AB70" si="18">Y41/Y$41</f>
        <v>#DIV/0!</v>
      </c>
      <c r="AC41" s="141">
        <f t="shared" ref="AC41:AC70" si="19">Y41/$G8</f>
        <v>0</v>
      </c>
      <c r="AD41" s="50"/>
      <c r="AE41" s="50"/>
      <c r="AF41" s="50"/>
    </row>
    <row r="42" spans="1:32" x14ac:dyDescent="0.25">
      <c r="B42" s="142" t="s">
        <v>156</v>
      </c>
      <c r="C42" s="143">
        <v>618</v>
      </c>
      <c r="D42" s="143">
        <v>557</v>
      </c>
      <c r="E42" s="143">
        <v>109</v>
      </c>
      <c r="F42" s="143">
        <v>704</v>
      </c>
      <c r="G42" s="143">
        <v>683</v>
      </c>
      <c r="H42" s="144">
        <f t="shared" si="12"/>
        <v>-2.9829545454545414E-2</v>
      </c>
      <c r="I42" s="145">
        <f t="shared" si="13"/>
        <v>0.10517799352750812</v>
      </c>
      <c r="J42" s="144">
        <f t="shared" si="14"/>
        <v>6.8027888446215143E-2</v>
      </c>
      <c r="K42" s="146">
        <f t="shared" si="15"/>
        <v>2.6689070376304171E-2</v>
      </c>
      <c r="L42" s="143">
        <v>4926</v>
      </c>
      <c r="M42" s="143">
        <v>5716</v>
      </c>
      <c r="N42" s="143">
        <v>964</v>
      </c>
      <c r="O42" s="143">
        <v>5645</v>
      </c>
      <c r="P42" s="143">
        <v>5234</v>
      </c>
      <c r="Q42" s="144">
        <f>IFERROR(P42/O42-1,"-")</f>
        <v>-7.2807794508414569E-2</v>
      </c>
      <c r="R42" s="145">
        <f>IFERROR(P42/L42-1,"-")</f>
        <v>6.2525375558262208E-2</v>
      </c>
      <c r="S42" s="144">
        <f t="shared" si="16"/>
        <v>0.10780860573853221</v>
      </c>
      <c r="T42" s="146">
        <f t="shared" si="17"/>
        <v>0.20452502833027236</v>
      </c>
      <c r="U42" s="143">
        <v>0</v>
      </c>
      <c r="V42" s="143">
        <v>0</v>
      </c>
      <c r="W42" s="143">
        <v>0</v>
      </c>
      <c r="X42" s="143">
        <v>0</v>
      </c>
      <c r="Y42" s="143">
        <v>0</v>
      </c>
      <c r="Z42" s="144" t="str">
        <f>IFERROR(Y42/X42-1,"-")</f>
        <v>-</v>
      </c>
      <c r="AA42" s="145" t="str">
        <f>IFERROR(Y42/U42-1,"-")</f>
        <v>-</v>
      </c>
      <c r="AB42" s="144" t="e">
        <f t="shared" si="18"/>
        <v>#DIV/0!</v>
      </c>
      <c r="AC42" s="146">
        <f t="shared" si="19"/>
        <v>0</v>
      </c>
      <c r="AD42" s="50"/>
      <c r="AE42" s="50"/>
      <c r="AF42" s="50"/>
    </row>
    <row r="43" spans="1:32" x14ac:dyDescent="0.25">
      <c r="B43" s="147" t="s">
        <v>98</v>
      </c>
      <c r="C43" s="148">
        <v>311</v>
      </c>
      <c r="D43" s="148">
        <v>252</v>
      </c>
      <c r="E43" s="148">
        <v>24</v>
      </c>
      <c r="F43" s="148">
        <v>465</v>
      </c>
      <c r="G43" s="148">
        <v>394</v>
      </c>
      <c r="H43" s="149">
        <f t="shared" si="12"/>
        <v>-0.15268817204301077</v>
      </c>
      <c r="I43" s="150">
        <f t="shared" si="13"/>
        <v>0.26688102893890675</v>
      </c>
      <c r="J43" s="149">
        <f t="shared" si="14"/>
        <v>3.9243027888446212E-2</v>
      </c>
      <c r="K43" s="151">
        <f t="shared" si="15"/>
        <v>3.243866293429936E-2</v>
      </c>
      <c r="L43" s="148">
        <v>1729</v>
      </c>
      <c r="M43" s="148">
        <v>1577</v>
      </c>
      <c r="N43" s="148">
        <v>193</v>
      </c>
      <c r="O43" s="148">
        <v>1153</v>
      </c>
      <c r="P43" s="148">
        <v>1252</v>
      </c>
      <c r="Q43" s="149">
        <f>IFERROR(P43/O43-1,"-")</f>
        <v>8.5862966175195066E-2</v>
      </c>
      <c r="R43" s="150">
        <f>IFERROR(P43/L43-1,"-")</f>
        <v>-0.27588201272411794</v>
      </c>
      <c r="S43" s="149">
        <f t="shared" si="16"/>
        <v>2.57883787513646E-2</v>
      </c>
      <c r="T43" s="151">
        <f t="shared" si="17"/>
        <v>0.10307920302980406</v>
      </c>
      <c r="U43" s="148">
        <v>0</v>
      </c>
      <c r="V43" s="148">
        <v>0</v>
      </c>
      <c r="W43" s="148">
        <v>0</v>
      </c>
      <c r="X43" s="148">
        <v>0</v>
      </c>
      <c r="Y43" s="148">
        <v>0</v>
      </c>
      <c r="Z43" s="149" t="str">
        <f>IFERROR(Y43/X43-1,"-")</f>
        <v>-</v>
      </c>
      <c r="AA43" s="150" t="str">
        <f>IFERROR(Y43/U43-1,"-")</f>
        <v>-</v>
      </c>
      <c r="AB43" s="149" t="e">
        <f t="shared" si="18"/>
        <v>#DIV/0!</v>
      </c>
      <c r="AC43" s="151">
        <f t="shared" si="19"/>
        <v>0</v>
      </c>
      <c r="AD43" s="50"/>
      <c r="AE43" s="50"/>
      <c r="AF43" s="50"/>
    </row>
    <row r="44" spans="1:32" x14ac:dyDescent="0.25">
      <c r="B44" s="147" t="s">
        <v>160</v>
      </c>
      <c r="C44" s="148">
        <v>307</v>
      </c>
      <c r="D44" s="148">
        <v>305</v>
      </c>
      <c r="E44" s="148">
        <v>85</v>
      </c>
      <c r="F44" s="148">
        <v>239</v>
      </c>
      <c r="G44" s="148">
        <v>289</v>
      </c>
      <c r="H44" s="149">
        <f t="shared" si="12"/>
        <v>0.20920502092050208</v>
      </c>
      <c r="I44" s="150">
        <f t="shared" si="13"/>
        <v>-5.8631921824104261E-2</v>
      </c>
      <c r="J44" s="149">
        <f t="shared" si="14"/>
        <v>2.8784860557768924E-2</v>
      </c>
      <c r="K44" s="151">
        <f t="shared" si="15"/>
        <v>2.1494979546299739E-2</v>
      </c>
      <c r="L44" s="148">
        <v>3197</v>
      </c>
      <c r="M44" s="148">
        <v>4139</v>
      </c>
      <c r="N44" s="148">
        <v>771</v>
      </c>
      <c r="O44" s="148">
        <v>4492</v>
      </c>
      <c r="P44" s="148">
        <v>3982</v>
      </c>
      <c r="Q44" s="149">
        <f>IFERROR(P44/O44-1,"-")</f>
        <v>-0.11353517364203025</v>
      </c>
      <c r="R44" s="150">
        <f>IFERROR(P44/L44-1,"-")</f>
        <v>0.24554269627776049</v>
      </c>
      <c r="S44" s="149">
        <f t="shared" si="16"/>
        <v>8.2020226987167599E-2</v>
      </c>
      <c r="T44" s="151">
        <f t="shared" si="17"/>
        <v>0.29616957976943104</v>
      </c>
      <c r="U44" s="148">
        <v>0</v>
      </c>
      <c r="V44" s="148">
        <v>0</v>
      </c>
      <c r="W44" s="148">
        <v>0</v>
      </c>
      <c r="X44" s="148">
        <v>0</v>
      </c>
      <c r="Y44" s="148">
        <v>0</v>
      </c>
      <c r="Z44" s="149" t="str">
        <f>IFERROR(Y44/X44-1,"-")</f>
        <v>-</v>
      </c>
      <c r="AA44" s="150" t="str">
        <f>IFERROR(Y44/U44-1,"-")</f>
        <v>-</v>
      </c>
      <c r="AB44" s="149" t="e">
        <f t="shared" si="18"/>
        <v>#DIV/0!</v>
      </c>
      <c r="AC44" s="151">
        <f t="shared" si="19"/>
        <v>0</v>
      </c>
      <c r="AD44" s="50"/>
      <c r="AE44" s="50"/>
      <c r="AF44" s="50"/>
    </row>
    <row r="45" spans="1:32" x14ac:dyDescent="0.25">
      <c r="B45" s="142" t="s">
        <v>168</v>
      </c>
      <c r="C45" s="143">
        <v>9847</v>
      </c>
      <c r="D45" s="143">
        <v>10761</v>
      </c>
      <c r="E45" s="143">
        <v>429</v>
      </c>
      <c r="F45" s="143">
        <v>7302</v>
      </c>
      <c r="G45" s="143">
        <v>9357</v>
      </c>
      <c r="H45" s="144">
        <f t="shared" si="12"/>
        <v>0.28142974527526698</v>
      </c>
      <c r="I45" s="145">
        <f t="shared" si="13"/>
        <v>-4.9761348634101754E-2</v>
      </c>
      <c r="J45" s="144">
        <f t="shared" si="14"/>
        <v>0.9319721115537849</v>
      </c>
      <c r="K45" s="146">
        <f t="shared" si="15"/>
        <v>4.1876076886929667E-2</v>
      </c>
      <c r="L45" s="143">
        <v>31326</v>
      </c>
      <c r="M45" s="143">
        <v>37420</v>
      </c>
      <c r="N45" s="143">
        <v>3152</v>
      </c>
      <c r="O45" s="143">
        <v>34386</v>
      </c>
      <c r="P45" s="143">
        <v>43315</v>
      </c>
      <c r="Q45" s="144">
        <f>IFERROR(P45/O45-1,"-")</f>
        <v>0.25966963299017043</v>
      </c>
      <c r="R45" s="145">
        <f>IFERROR(P45/L45-1,"-")</f>
        <v>0.38271723169252381</v>
      </c>
      <c r="S45" s="144">
        <f t="shared" si="16"/>
        <v>0.89219139426146776</v>
      </c>
      <c r="T45" s="146">
        <f t="shared" si="17"/>
        <v>0.19385083577614179</v>
      </c>
      <c r="U45" s="143">
        <v>0</v>
      </c>
      <c r="V45" s="143">
        <v>0</v>
      </c>
      <c r="W45" s="143">
        <v>0</v>
      </c>
      <c r="X45" s="143">
        <v>0</v>
      </c>
      <c r="Y45" s="143">
        <v>0</v>
      </c>
      <c r="Z45" s="144" t="str">
        <f>IFERROR(Y45/X45-1,"-")</f>
        <v>-</v>
      </c>
      <c r="AA45" s="145" t="str">
        <f>IFERROR(Y45/U45-1,"-")</f>
        <v>-</v>
      </c>
      <c r="AB45" s="144" t="e">
        <f t="shared" si="18"/>
        <v>#DIV/0!</v>
      </c>
      <c r="AC45" s="146">
        <f t="shared" si="19"/>
        <v>0</v>
      </c>
      <c r="AD45" s="50"/>
      <c r="AE45" s="50"/>
      <c r="AF45" s="50"/>
    </row>
    <row r="46" spans="1:32" x14ac:dyDescent="0.25">
      <c r="B46" s="147" t="s">
        <v>172</v>
      </c>
      <c r="C46" s="148">
        <v>3079</v>
      </c>
      <c r="D46" s="148">
        <v>2978</v>
      </c>
      <c r="E46" s="148">
        <v>27</v>
      </c>
      <c r="F46" s="148">
        <v>1778</v>
      </c>
      <c r="G46" s="148">
        <v>3026</v>
      </c>
      <c r="H46" s="149">
        <f t="shared" si="12"/>
        <v>0.70191226096737913</v>
      </c>
      <c r="I46" s="150">
        <f t="shared" si="13"/>
        <v>-1.7213380967846748E-2</v>
      </c>
      <c r="J46" s="149">
        <f t="shared" si="14"/>
        <v>0.30139442231075697</v>
      </c>
      <c r="K46" s="151">
        <f t="shared" si="15"/>
        <v>3.4764027388447222E-2</v>
      </c>
      <c r="L46" s="148">
        <v>15861</v>
      </c>
      <c r="M46" s="148">
        <v>19207</v>
      </c>
      <c r="N46" s="148">
        <v>278</v>
      </c>
      <c r="O46" s="148">
        <v>16919</v>
      </c>
      <c r="P46" s="148">
        <v>21977</v>
      </c>
      <c r="Q46" s="149">
        <f t="shared" ref="Q46:Q70" si="20">IFERROR(P46/O46-1,"-")</f>
        <v>0.29895383887936644</v>
      </c>
      <c r="R46" s="150">
        <f t="shared" ref="R46:R70" si="21">IFERROR(P46/L46-1,"-")</f>
        <v>0.38559989912363668</v>
      </c>
      <c r="S46" s="149">
        <f t="shared" si="16"/>
        <v>0.45267667717151744</v>
      </c>
      <c r="T46" s="151">
        <f t="shared" si="17"/>
        <v>0.25248150360737098</v>
      </c>
      <c r="U46" s="148">
        <v>0</v>
      </c>
      <c r="V46" s="148">
        <v>0</v>
      </c>
      <c r="W46" s="148">
        <v>0</v>
      </c>
      <c r="X46" s="148">
        <v>0</v>
      </c>
      <c r="Y46" s="148">
        <v>0</v>
      </c>
      <c r="Z46" s="149" t="str">
        <f t="shared" ref="Z46:Z70" si="22">IFERROR(Y46/X46-1,"-")</f>
        <v>-</v>
      </c>
      <c r="AA46" s="150" t="str">
        <f t="shared" ref="AA46:AA70" si="23">IFERROR(Y46/U46-1,"-")</f>
        <v>-</v>
      </c>
      <c r="AB46" s="149" t="e">
        <f t="shared" si="18"/>
        <v>#DIV/0!</v>
      </c>
      <c r="AC46" s="151">
        <f t="shared" si="19"/>
        <v>0</v>
      </c>
      <c r="AD46" s="50"/>
      <c r="AE46" s="50"/>
      <c r="AF46" s="50"/>
    </row>
    <row r="47" spans="1:32" x14ac:dyDescent="0.25">
      <c r="B47" s="147" t="s">
        <v>176</v>
      </c>
      <c r="C47" s="148">
        <v>3626</v>
      </c>
      <c r="D47" s="148">
        <v>4168</v>
      </c>
      <c r="E47" s="148">
        <v>151</v>
      </c>
      <c r="F47" s="148">
        <v>2918</v>
      </c>
      <c r="G47" s="148">
        <v>3689</v>
      </c>
      <c r="H47" s="149">
        <f t="shared" si="12"/>
        <v>0.26422206991089792</v>
      </c>
      <c r="I47" s="150">
        <f t="shared" si="13"/>
        <v>1.7374517374517451E-2</v>
      </c>
      <c r="J47" s="149">
        <f t="shared" si="14"/>
        <v>0.36743027888446217</v>
      </c>
      <c r="K47" s="151">
        <f t="shared" si="15"/>
        <v>0.11228465331466488</v>
      </c>
      <c r="L47" s="148">
        <v>4446</v>
      </c>
      <c r="M47" s="148">
        <v>5109</v>
      </c>
      <c r="N47" s="148">
        <v>442</v>
      </c>
      <c r="O47" s="148">
        <v>3806</v>
      </c>
      <c r="P47" s="148">
        <v>5146</v>
      </c>
      <c r="Q47" s="149">
        <f t="shared" si="20"/>
        <v>0.35207566999474516</v>
      </c>
      <c r="R47" s="150">
        <f t="shared" si="21"/>
        <v>0.15744489428699948</v>
      </c>
      <c r="S47" s="149">
        <f t="shared" si="16"/>
        <v>0.10599600403715834</v>
      </c>
      <c r="T47" s="151">
        <f t="shared" si="17"/>
        <v>0.15663237353138126</v>
      </c>
      <c r="U47" s="148">
        <v>0</v>
      </c>
      <c r="V47" s="148">
        <v>0</v>
      </c>
      <c r="W47" s="148">
        <v>0</v>
      </c>
      <c r="X47" s="148">
        <v>0</v>
      </c>
      <c r="Y47" s="148">
        <v>0</v>
      </c>
      <c r="Z47" s="149" t="str">
        <f t="shared" si="22"/>
        <v>-</v>
      </c>
      <c r="AA47" s="150" t="str">
        <f t="shared" si="23"/>
        <v>-</v>
      </c>
      <c r="AB47" s="149" t="e">
        <f t="shared" si="18"/>
        <v>#DIV/0!</v>
      </c>
      <c r="AC47" s="151">
        <f t="shared" si="19"/>
        <v>0</v>
      </c>
      <c r="AD47" s="50"/>
      <c r="AE47" s="50"/>
      <c r="AF47" s="50"/>
    </row>
    <row r="48" spans="1:32" x14ac:dyDescent="0.25">
      <c r="B48" s="147" t="s">
        <v>180</v>
      </c>
      <c r="C48" s="148">
        <v>417</v>
      </c>
      <c r="D48" s="148">
        <v>426</v>
      </c>
      <c r="E48" s="148">
        <v>27</v>
      </c>
      <c r="F48" s="148">
        <v>431</v>
      </c>
      <c r="G48" s="148">
        <v>336</v>
      </c>
      <c r="H48" s="149">
        <f t="shared" si="12"/>
        <v>-0.22041763341067289</v>
      </c>
      <c r="I48" s="150">
        <f t="shared" si="13"/>
        <v>-0.19424460431654678</v>
      </c>
      <c r="J48" s="149">
        <f t="shared" si="14"/>
        <v>3.3466135458167331E-2</v>
      </c>
      <c r="K48" s="151">
        <f t="shared" si="15"/>
        <v>2.5688073394495414E-2</v>
      </c>
      <c r="L48" s="148">
        <v>1988</v>
      </c>
      <c r="M48" s="148">
        <v>3131</v>
      </c>
      <c r="N48" s="148">
        <v>1215</v>
      </c>
      <c r="O48" s="148">
        <v>3094</v>
      </c>
      <c r="P48" s="148">
        <v>3271</v>
      </c>
      <c r="Q48" s="149">
        <f t="shared" si="20"/>
        <v>5.7207498383968991E-2</v>
      </c>
      <c r="R48" s="150">
        <f t="shared" si="21"/>
        <v>0.6453722334004024</v>
      </c>
      <c r="S48" s="149">
        <f t="shared" si="16"/>
        <v>6.7375229149930993E-2</v>
      </c>
      <c r="T48" s="151">
        <f t="shared" si="17"/>
        <v>0.25007645259938838</v>
      </c>
      <c r="U48" s="148">
        <v>0</v>
      </c>
      <c r="V48" s="148">
        <v>0</v>
      </c>
      <c r="W48" s="148">
        <v>0</v>
      </c>
      <c r="X48" s="148">
        <v>0</v>
      </c>
      <c r="Y48" s="148">
        <v>0</v>
      </c>
      <c r="Z48" s="149" t="str">
        <f t="shared" si="22"/>
        <v>-</v>
      </c>
      <c r="AA48" s="150" t="str">
        <f t="shared" si="23"/>
        <v>-</v>
      </c>
      <c r="AB48" s="149" t="e">
        <f t="shared" si="18"/>
        <v>#DIV/0!</v>
      </c>
      <c r="AC48" s="151">
        <f t="shared" si="19"/>
        <v>0</v>
      </c>
      <c r="AD48" s="50"/>
      <c r="AE48" s="50"/>
      <c r="AF48" s="50"/>
    </row>
    <row r="49" spans="2:32" x14ac:dyDescent="0.25">
      <c r="B49" s="147" t="s">
        <v>189</v>
      </c>
      <c r="C49" s="148">
        <v>111</v>
      </c>
      <c r="D49" s="148">
        <v>149</v>
      </c>
      <c r="E49" s="148">
        <v>10</v>
      </c>
      <c r="F49" s="148">
        <v>312</v>
      </c>
      <c r="G49" s="148">
        <v>334</v>
      </c>
      <c r="H49" s="149">
        <f t="shared" si="12"/>
        <v>7.0512820512820484E-2</v>
      </c>
      <c r="I49" s="150">
        <f t="shared" si="13"/>
        <v>2.0090090090090089</v>
      </c>
      <c r="J49" s="149">
        <f t="shared" si="14"/>
        <v>3.3266932270916337E-2</v>
      </c>
      <c r="K49" s="151">
        <f t="shared" si="15"/>
        <v>4.5226811103588352E-2</v>
      </c>
      <c r="L49" s="148">
        <v>754</v>
      </c>
      <c r="M49" s="148">
        <v>949</v>
      </c>
      <c r="N49" s="148">
        <v>13</v>
      </c>
      <c r="O49" s="148">
        <v>1329</v>
      </c>
      <c r="P49" s="148">
        <v>1017</v>
      </c>
      <c r="Q49" s="149">
        <f t="shared" si="20"/>
        <v>-0.23476297968397286</v>
      </c>
      <c r="R49" s="150">
        <f t="shared" si="21"/>
        <v>0.3488063660477454</v>
      </c>
      <c r="S49" s="149">
        <f t="shared" si="16"/>
        <v>2.0947908298832106E-2</v>
      </c>
      <c r="T49" s="151">
        <f t="shared" si="17"/>
        <v>0.13771157752200405</v>
      </c>
      <c r="U49" s="148">
        <v>0</v>
      </c>
      <c r="V49" s="148">
        <v>0</v>
      </c>
      <c r="W49" s="148">
        <v>0</v>
      </c>
      <c r="X49" s="148">
        <v>0</v>
      </c>
      <c r="Y49" s="148">
        <v>0</v>
      </c>
      <c r="Z49" s="149" t="str">
        <f t="shared" si="22"/>
        <v>-</v>
      </c>
      <c r="AA49" s="150" t="str">
        <f t="shared" si="23"/>
        <v>-</v>
      </c>
      <c r="AB49" s="149" t="e">
        <f t="shared" si="18"/>
        <v>#DIV/0!</v>
      </c>
      <c r="AC49" s="151">
        <f t="shared" si="19"/>
        <v>0</v>
      </c>
      <c r="AD49" s="50"/>
      <c r="AE49" s="50"/>
      <c r="AF49" s="50"/>
    </row>
    <row r="50" spans="2:32" x14ac:dyDescent="0.25">
      <c r="B50" s="147" t="s">
        <v>184</v>
      </c>
      <c r="C50" s="148">
        <v>169</v>
      </c>
      <c r="D50" s="148">
        <v>162</v>
      </c>
      <c r="E50" s="148">
        <v>18</v>
      </c>
      <c r="F50" s="148">
        <v>153</v>
      </c>
      <c r="G50" s="148">
        <v>149</v>
      </c>
      <c r="H50" s="149">
        <f t="shared" si="12"/>
        <v>-2.6143790849673221E-2</v>
      </c>
      <c r="I50" s="150">
        <f t="shared" si="13"/>
        <v>-0.11834319526627224</v>
      </c>
      <c r="J50" s="149">
        <f t="shared" si="14"/>
        <v>1.4840637450199203E-2</v>
      </c>
      <c r="K50" s="151">
        <f t="shared" si="15"/>
        <v>1.5918803418803418E-2</v>
      </c>
      <c r="L50" s="148">
        <v>833</v>
      </c>
      <c r="M50" s="148">
        <v>962</v>
      </c>
      <c r="N50" s="148">
        <v>103</v>
      </c>
      <c r="O50" s="148">
        <v>1219</v>
      </c>
      <c r="P50" s="148">
        <v>947</v>
      </c>
      <c r="Q50" s="149">
        <f t="shared" si="20"/>
        <v>-0.22313371616078748</v>
      </c>
      <c r="R50" s="150">
        <f t="shared" si="21"/>
        <v>0.13685474189675872</v>
      </c>
      <c r="S50" s="149">
        <f t="shared" si="16"/>
        <v>1.950606603637562E-2</v>
      </c>
      <c r="T50" s="151">
        <f t="shared" si="17"/>
        <v>0.10117521367521368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9" t="str">
        <f t="shared" si="22"/>
        <v>-</v>
      </c>
      <c r="AA50" s="150" t="str">
        <f t="shared" si="23"/>
        <v>-</v>
      </c>
      <c r="AB50" s="149" t="e">
        <f t="shared" si="18"/>
        <v>#DIV/0!</v>
      </c>
      <c r="AC50" s="151">
        <f t="shared" si="19"/>
        <v>0</v>
      </c>
      <c r="AD50" s="50"/>
      <c r="AE50" s="50"/>
      <c r="AF50" s="50"/>
    </row>
    <row r="51" spans="2:32" x14ac:dyDescent="0.25">
      <c r="B51" s="147" t="s">
        <v>193</v>
      </c>
      <c r="C51" s="148">
        <v>112</v>
      </c>
      <c r="D51" s="148">
        <v>150</v>
      </c>
      <c r="E51" s="148">
        <v>8</v>
      </c>
      <c r="F51" s="148">
        <v>195</v>
      </c>
      <c r="G51" s="148">
        <v>158</v>
      </c>
      <c r="H51" s="149">
        <f t="shared" si="12"/>
        <v>-0.18974358974358974</v>
      </c>
      <c r="I51" s="150">
        <f t="shared" si="13"/>
        <v>0.41071428571428581</v>
      </c>
      <c r="J51" s="149">
        <f t="shared" si="14"/>
        <v>1.5737051792828687E-2</v>
      </c>
      <c r="K51" s="151">
        <f t="shared" si="15"/>
        <v>2.5808559294348252E-2</v>
      </c>
      <c r="L51" s="148">
        <v>936</v>
      </c>
      <c r="M51" s="148">
        <v>1022</v>
      </c>
      <c r="N51" s="148">
        <v>174</v>
      </c>
      <c r="O51" s="148">
        <v>835</v>
      </c>
      <c r="P51" s="148">
        <v>1144</v>
      </c>
      <c r="Q51" s="149">
        <f t="shared" si="20"/>
        <v>0.37005988023952097</v>
      </c>
      <c r="R51" s="150">
        <f t="shared" si="21"/>
        <v>0.22222222222222232</v>
      </c>
      <c r="S51" s="149">
        <f t="shared" si="16"/>
        <v>2.3563822117860306E-2</v>
      </c>
      <c r="T51" s="151">
        <f t="shared" si="17"/>
        <v>0.18686703691604051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9" t="str">
        <f t="shared" si="22"/>
        <v>-</v>
      </c>
      <c r="AA51" s="150" t="str">
        <f t="shared" si="23"/>
        <v>-</v>
      </c>
      <c r="AB51" s="149" t="e">
        <f t="shared" si="18"/>
        <v>#DIV/0!</v>
      </c>
      <c r="AC51" s="151">
        <f t="shared" si="19"/>
        <v>0</v>
      </c>
      <c r="AD51" s="50"/>
      <c r="AE51" s="50"/>
      <c r="AF51" s="50"/>
    </row>
    <row r="52" spans="2:32" x14ac:dyDescent="0.25">
      <c r="B52" s="147" t="s">
        <v>197</v>
      </c>
      <c r="C52" s="148">
        <v>147</v>
      </c>
      <c r="D52" s="148">
        <v>75</v>
      </c>
      <c r="E52" s="148">
        <v>18</v>
      </c>
      <c r="F52" s="148">
        <v>159</v>
      </c>
      <c r="G52" s="148">
        <v>237</v>
      </c>
      <c r="H52" s="149">
        <f t="shared" si="12"/>
        <v>0.49056603773584895</v>
      </c>
      <c r="I52" s="150">
        <f t="shared" si="13"/>
        <v>0.61224489795918369</v>
      </c>
      <c r="J52" s="149">
        <f t="shared" si="14"/>
        <v>2.3605577689243026E-2</v>
      </c>
      <c r="K52" s="151">
        <f t="shared" si="15"/>
        <v>2.0769433003242486E-2</v>
      </c>
      <c r="L52" s="148">
        <v>2872</v>
      </c>
      <c r="M52" s="148">
        <v>3199</v>
      </c>
      <c r="N52" s="148">
        <v>300</v>
      </c>
      <c r="O52" s="148">
        <v>4224</v>
      </c>
      <c r="P52" s="148">
        <v>5441</v>
      </c>
      <c r="Q52" s="149">
        <f t="shared" si="20"/>
        <v>0.28811553030303028</v>
      </c>
      <c r="R52" s="150">
        <f t="shared" si="21"/>
        <v>0.89449860724233976</v>
      </c>
      <c r="S52" s="149">
        <f t="shared" si="16"/>
        <v>0.11207233928608211</v>
      </c>
      <c r="T52" s="151">
        <f t="shared" si="17"/>
        <v>0.47682061169047413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9" t="str">
        <f t="shared" si="22"/>
        <v>-</v>
      </c>
      <c r="AA52" s="150" t="str">
        <f t="shared" si="23"/>
        <v>-</v>
      </c>
      <c r="AB52" s="149" t="e">
        <f t="shared" si="18"/>
        <v>#DIV/0!</v>
      </c>
      <c r="AC52" s="151">
        <f t="shared" si="19"/>
        <v>0</v>
      </c>
      <c r="AD52" s="50"/>
      <c r="AE52" s="50"/>
      <c r="AF52" s="50"/>
    </row>
    <row r="53" spans="2:32" x14ac:dyDescent="0.25">
      <c r="B53" s="147" t="s">
        <v>217</v>
      </c>
      <c r="C53" s="148">
        <v>32</v>
      </c>
      <c r="D53" s="148">
        <v>57</v>
      </c>
      <c r="E53" s="148">
        <v>29</v>
      </c>
      <c r="F53" s="148">
        <v>131</v>
      </c>
      <c r="G53" s="148">
        <v>111</v>
      </c>
      <c r="H53" s="149">
        <f t="shared" si="12"/>
        <v>-0.15267175572519087</v>
      </c>
      <c r="I53" s="150">
        <f t="shared" si="13"/>
        <v>2.46875</v>
      </c>
      <c r="J53" s="149">
        <f t="shared" si="14"/>
        <v>1.1055776892430279E-2</v>
      </c>
      <c r="K53" s="151">
        <f t="shared" si="15"/>
        <v>2.5215810995002273E-2</v>
      </c>
      <c r="L53" s="148">
        <v>220</v>
      </c>
      <c r="M53" s="148">
        <v>493</v>
      </c>
      <c r="N53" s="148">
        <v>98</v>
      </c>
      <c r="O53" s="148">
        <v>278</v>
      </c>
      <c r="P53" s="148">
        <v>418</v>
      </c>
      <c r="Q53" s="149">
        <f t="shared" si="20"/>
        <v>0.50359712230215825</v>
      </c>
      <c r="R53" s="150">
        <f t="shared" si="21"/>
        <v>0.89999999999999991</v>
      </c>
      <c r="S53" s="149">
        <f t="shared" si="16"/>
        <v>8.6098580815258813E-3</v>
      </c>
      <c r="T53" s="151">
        <f t="shared" si="17"/>
        <v>9.4956837800999547E-2</v>
      </c>
      <c r="U53" s="148">
        <v>0</v>
      </c>
      <c r="V53" s="148">
        <v>0</v>
      </c>
      <c r="W53" s="148">
        <v>0</v>
      </c>
      <c r="X53" s="148">
        <v>0</v>
      </c>
      <c r="Y53" s="148">
        <v>0</v>
      </c>
      <c r="Z53" s="149" t="str">
        <f t="shared" si="22"/>
        <v>-</v>
      </c>
      <c r="AA53" s="150" t="str">
        <f t="shared" si="23"/>
        <v>-</v>
      </c>
      <c r="AB53" s="149" t="e">
        <f t="shared" si="18"/>
        <v>#DIV/0!</v>
      </c>
      <c r="AC53" s="151">
        <f t="shared" si="19"/>
        <v>0</v>
      </c>
      <c r="AD53" s="50"/>
      <c r="AE53" s="50"/>
      <c r="AF53" s="50"/>
    </row>
    <row r="54" spans="2:32" x14ac:dyDescent="0.25">
      <c r="B54" s="147" t="s">
        <v>207</v>
      </c>
      <c r="C54" s="148">
        <v>9</v>
      </c>
      <c r="D54" s="148">
        <v>55</v>
      </c>
      <c r="E54" s="148">
        <v>0</v>
      </c>
      <c r="F54" s="148">
        <v>22</v>
      </c>
      <c r="G54" s="148">
        <v>23</v>
      </c>
      <c r="H54" s="149">
        <f t="shared" si="12"/>
        <v>4.5454545454545414E-2</v>
      </c>
      <c r="I54" s="150">
        <f t="shared" si="13"/>
        <v>1.5555555555555554</v>
      </c>
      <c r="J54" s="149">
        <f t="shared" si="14"/>
        <v>2.290836653386454E-3</v>
      </c>
      <c r="K54" s="151">
        <f t="shared" si="15"/>
        <v>4.0421792618629175E-3</v>
      </c>
      <c r="L54" s="148">
        <v>346</v>
      </c>
      <c r="M54" s="148">
        <v>158</v>
      </c>
      <c r="N54" s="148">
        <v>23</v>
      </c>
      <c r="O54" s="148">
        <v>104</v>
      </c>
      <c r="P54" s="148">
        <v>199</v>
      </c>
      <c r="Q54" s="149">
        <f t="shared" si="20"/>
        <v>0.91346153846153855</v>
      </c>
      <c r="R54" s="150">
        <f t="shared" si="21"/>
        <v>-0.42485549132947975</v>
      </c>
      <c r="S54" s="149">
        <f t="shared" si="16"/>
        <v>4.0989515746977278E-3</v>
      </c>
      <c r="T54" s="151">
        <f t="shared" si="17"/>
        <v>3.497363796133568E-2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9" t="str">
        <f t="shared" si="22"/>
        <v>-</v>
      </c>
      <c r="AA54" s="150" t="str">
        <f t="shared" si="23"/>
        <v>-</v>
      </c>
      <c r="AB54" s="149" t="e">
        <f t="shared" si="18"/>
        <v>#DIV/0!</v>
      </c>
      <c r="AC54" s="151">
        <f t="shared" si="19"/>
        <v>0</v>
      </c>
      <c r="AD54" s="50"/>
      <c r="AE54" s="50"/>
      <c r="AF54" s="50"/>
    </row>
    <row r="55" spans="2:32" x14ac:dyDescent="0.25">
      <c r="B55" s="147" t="s">
        <v>219</v>
      </c>
      <c r="C55" s="148">
        <v>0</v>
      </c>
      <c r="D55" s="148">
        <v>2</v>
      </c>
      <c r="E55" s="148">
        <v>0</v>
      </c>
      <c r="F55" s="148">
        <v>0</v>
      </c>
      <c r="G55" s="148">
        <v>2</v>
      </c>
      <c r="H55" s="149" t="str">
        <f t="shared" si="12"/>
        <v>-</v>
      </c>
      <c r="I55" s="150" t="str">
        <f t="shared" si="13"/>
        <v>-</v>
      </c>
      <c r="J55" s="149">
        <f t="shared" si="14"/>
        <v>1.9920318725099602E-4</v>
      </c>
      <c r="K55" s="151">
        <f t="shared" si="15"/>
        <v>1.1607661056297156E-3</v>
      </c>
      <c r="L55" s="148">
        <v>1</v>
      </c>
      <c r="M55" s="148">
        <v>4</v>
      </c>
      <c r="N55" s="148">
        <v>0</v>
      </c>
      <c r="O55" s="148">
        <v>18</v>
      </c>
      <c r="P55" s="148">
        <v>16</v>
      </c>
      <c r="Q55" s="149">
        <f t="shared" si="20"/>
        <v>-0.11111111111111116</v>
      </c>
      <c r="R55" s="150">
        <f t="shared" si="21"/>
        <v>15</v>
      </c>
      <c r="S55" s="149">
        <f t="shared" si="16"/>
        <v>3.2956394570433993E-4</v>
      </c>
      <c r="T55" s="151">
        <f t="shared" si="17"/>
        <v>9.286128845037725E-3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9" t="str">
        <f t="shared" si="22"/>
        <v>-</v>
      </c>
      <c r="AA55" s="150" t="str">
        <f t="shared" si="23"/>
        <v>-</v>
      </c>
      <c r="AB55" s="149" t="e">
        <f t="shared" si="18"/>
        <v>#DIV/0!</v>
      </c>
      <c r="AC55" s="151">
        <f t="shared" si="19"/>
        <v>0</v>
      </c>
      <c r="AD55" s="50"/>
      <c r="AE55" s="50"/>
      <c r="AF55" s="50"/>
    </row>
    <row r="56" spans="2:32" x14ac:dyDescent="0.25">
      <c r="B56" s="147" t="s">
        <v>200</v>
      </c>
      <c r="C56" s="148">
        <v>255</v>
      </c>
      <c r="D56" s="148">
        <v>362</v>
      </c>
      <c r="E56" s="148">
        <v>4</v>
      </c>
      <c r="F56" s="148">
        <v>144</v>
      </c>
      <c r="G56" s="148">
        <v>252</v>
      </c>
      <c r="H56" s="149">
        <f t="shared" si="12"/>
        <v>0.75</v>
      </c>
      <c r="I56" s="150">
        <f t="shared" si="13"/>
        <v>-1.1764705882352899E-2</v>
      </c>
      <c r="J56" s="149">
        <f t="shared" si="14"/>
        <v>2.5099601593625499E-2</v>
      </c>
      <c r="K56" s="151">
        <f t="shared" si="15"/>
        <v>5.5715233252266197E-2</v>
      </c>
      <c r="L56" s="148">
        <v>499</v>
      </c>
      <c r="M56" s="148">
        <v>703</v>
      </c>
      <c r="N56" s="148">
        <v>109</v>
      </c>
      <c r="O56" s="148">
        <v>443</v>
      </c>
      <c r="P56" s="148">
        <v>656</v>
      </c>
      <c r="Q56" s="149">
        <f t="shared" si="20"/>
        <v>0.4808126410835214</v>
      </c>
      <c r="R56" s="150">
        <f t="shared" si="21"/>
        <v>0.31462925851703405</v>
      </c>
      <c r="S56" s="149">
        <f t="shared" si="16"/>
        <v>1.3512121773877938E-2</v>
      </c>
      <c r="T56" s="151">
        <f t="shared" si="17"/>
        <v>0.14503648021224852</v>
      </c>
      <c r="U56" s="148">
        <v>0</v>
      </c>
      <c r="V56" s="148">
        <v>0</v>
      </c>
      <c r="W56" s="148">
        <v>0</v>
      </c>
      <c r="X56" s="148">
        <v>0</v>
      </c>
      <c r="Y56" s="148">
        <v>0</v>
      </c>
      <c r="Z56" s="149" t="str">
        <f t="shared" si="22"/>
        <v>-</v>
      </c>
      <c r="AA56" s="150" t="str">
        <f t="shared" si="23"/>
        <v>-</v>
      </c>
      <c r="AB56" s="149" t="e">
        <f t="shared" si="18"/>
        <v>#DIV/0!</v>
      </c>
      <c r="AC56" s="151">
        <f t="shared" si="19"/>
        <v>0</v>
      </c>
      <c r="AD56" s="50"/>
      <c r="AE56" s="50"/>
      <c r="AF56" s="50"/>
    </row>
    <row r="57" spans="2:32" x14ac:dyDescent="0.25">
      <c r="B57" s="147" t="s">
        <v>213</v>
      </c>
      <c r="C57" s="148">
        <v>1</v>
      </c>
      <c r="D57" s="148">
        <v>72</v>
      </c>
      <c r="E57" s="148">
        <v>5</v>
      </c>
      <c r="F57" s="148">
        <v>165</v>
      </c>
      <c r="G57" s="148">
        <v>11</v>
      </c>
      <c r="H57" s="149">
        <f t="shared" si="12"/>
        <v>-0.93333333333333335</v>
      </c>
      <c r="I57" s="150">
        <f t="shared" si="13"/>
        <v>10</v>
      </c>
      <c r="J57" s="149">
        <f t="shared" si="14"/>
        <v>1.0956175298804782E-3</v>
      </c>
      <c r="K57" s="151">
        <f t="shared" si="15"/>
        <v>1.4138817480719794E-3</v>
      </c>
      <c r="L57" s="148">
        <v>461</v>
      </c>
      <c r="M57" s="148">
        <v>297</v>
      </c>
      <c r="N57" s="148">
        <v>5</v>
      </c>
      <c r="O57" s="148">
        <v>180</v>
      </c>
      <c r="P57" s="148">
        <v>270</v>
      </c>
      <c r="Q57" s="149">
        <f t="shared" si="20"/>
        <v>0.5</v>
      </c>
      <c r="R57" s="150">
        <f t="shared" si="21"/>
        <v>-0.41431670281995658</v>
      </c>
      <c r="S57" s="149">
        <f t="shared" si="16"/>
        <v>5.5613915837607365E-3</v>
      </c>
      <c r="T57" s="151">
        <f t="shared" si="17"/>
        <v>3.4704370179948589E-2</v>
      </c>
      <c r="U57" s="148">
        <v>0</v>
      </c>
      <c r="V57" s="148">
        <v>0</v>
      </c>
      <c r="W57" s="148">
        <v>0</v>
      </c>
      <c r="X57" s="148">
        <v>0</v>
      </c>
      <c r="Y57" s="148">
        <v>0</v>
      </c>
      <c r="Z57" s="149" t="str">
        <f t="shared" si="22"/>
        <v>-</v>
      </c>
      <c r="AA57" s="150" t="str">
        <f t="shared" si="23"/>
        <v>-</v>
      </c>
      <c r="AB57" s="149" t="e">
        <f t="shared" si="18"/>
        <v>#DIV/0!</v>
      </c>
      <c r="AC57" s="151">
        <f t="shared" si="19"/>
        <v>0</v>
      </c>
      <c r="AD57" s="50"/>
      <c r="AE57" s="50"/>
      <c r="AF57" s="50"/>
    </row>
    <row r="58" spans="2:32" x14ac:dyDescent="0.25">
      <c r="B58" s="147" t="s">
        <v>369</v>
      </c>
      <c r="C58" s="148">
        <v>39</v>
      </c>
      <c r="D58" s="148">
        <v>9</v>
      </c>
      <c r="E58" s="148">
        <v>0</v>
      </c>
      <c r="F58" s="148">
        <v>15</v>
      </c>
      <c r="G58" s="148">
        <v>30</v>
      </c>
      <c r="H58" s="149">
        <f t="shared" si="12"/>
        <v>1</v>
      </c>
      <c r="I58" s="150">
        <f t="shared" si="13"/>
        <v>-0.23076923076923073</v>
      </c>
      <c r="J58" s="149">
        <f t="shared" si="14"/>
        <v>2.9880478087649402E-3</v>
      </c>
      <c r="K58" s="151">
        <f t="shared" si="15"/>
        <v>1.4347202295552367E-2</v>
      </c>
      <c r="L58" s="148">
        <v>130</v>
      </c>
      <c r="M58" s="148">
        <v>209</v>
      </c>
      <c r="N58" s="148">
        <v>13</v>
      </c>
      <c r="O58" s="148">
        <v>150</v>
      </c>
      <c r="P58" s="148">
        <v>237</v>
      </c>
      <c r="Q58" s="149">
        <f t="shared" si="20"/>
        <v>0.58000000000000007</v>
      </c>
      <c r="R58" s="150">
        <f t="shared" si="21"/>
        <v>0.82307692307692304</v>
      </c>
      <c r="S58" s="149">
        <f t="shared" si="16"/>
        <v>4.8816659457455351E-3</v>
      </c>
      <c r="T58" s="151">
        <f t="shared" si="17"/>
        <v>0.1133428981348637</v>
      </c>
      <c r="U58" s="148">
        <v>0</v>
      </c>
      <c r="V58" s="148">
        <v>0</v>
      </c>
      <c r="W58" s="148">
        <v>0</v>
      </c>
      <c r="X58" s="148">
        <v>0</v>
      </c>
      <c r="Y58" s="148">
        <v>0</v>
      </c>
      <c r="Z58" s="149" t="str">
        <f t="shared" si="22"/>
        <v>-</v>
      </c>
      <c r="AA58" s="150" t="str">
        <f t="shared" si="23"/>
        <v>-</v>
      </c>
      <c r="AB58" s="149" t="e">
        <f t="shared" si="18"/>
        <v>#DIV/0!</v>
      </c>
      <c r="AC58" s="151">
        <f t="shared" si="19"/>
        <v>0</v>
      </c>
      <c r="AD58" s="50"/>
      <c r="AE58" s="50"/>
      <c r="AF58" s="50"/>
    </row>
    <row r="59" spans="2:32" x14ac:dyDescent="0.25">
      <c r="B59" s="147" t="s">
        <v>209</v>
      </c>
      <c r="C59" s="148">
        <v>0</v>
      </c>
      <c r="D59" s="148">
        <v>33</v>
      </c>
      <c r="E59" s="148">
        <v>0</v>
      </c>
      <c r="F59" s="148">
        <v>14</v>
      </c>
      <c r="G59" s="148">
        <v>22</v>
      </c>
      <c r="H59" s="149">
        <f t="shared" si="12"/>
        <v>0.5714285714285714</v>
      </c>
      <c r="I59" s="150" t="str">
        <f t="shared" si="13"/>
        <v>-</v>
      </c>
      <c r="J59" s="149">
        <f t="shared" si="14"/>
        <v>2.1912350597609563E-3</v>
      </c>
      <c r="K59" s="151">
        <f t="shared" si="15"/>
        <v>5.1679586563307496E-3</v>
      </c>
      <c r="L59" s="148">
        <v>108</v>
      </c>
      <c r="M59" s="148">
        <v>106</v>
      </c>
      <c r="N59" s="148">
        <v>25</v>
      </c>
      <c r="O59" s="148">
        <v>101</v>
      </c>
      <c r="P59" s="148">
        <v>116</v>
      </c>
      <c r="Q59" s="149">
        <f t="shared" si="20"/>
        <v>0.14851485148514842</v>
      </c>
      <c r="R59" s="150">
        <f t="shared" si="21"/>
        <v>7.4074074074074181E-2</v>
      </c>
      <c r="S59" s="149">
        <f t="shared" si="16"/>
        <v>2.3893386063564646E-3</v>
      </c>
      <c r="T59" s="151">
        <f t="shared" si="17"/>
        <v>2.7249236551562132E-2</v>
      </c>
      <c r="U59" s="148">
        <v>0</v>
      </c>
      <c r="V59" s="148">
        <v>0</v>
      </c>
      <c r="W59" s="148">
        <v>0</v>
      </c>
      <c r="X59" s="148">
        <v>0</v>
      </c>
      <c r="Y59" s="148">
        <v>0</v>
      </c>
      <c r="Z59" s="149" t="str">
        <f t="shared" si="22"/>
        <v>-</v>
      </c>
      <c r="AA59" s="150" t="str">
        <f t="shared" si="23"/>
        <v>-</v>
      </c>
      <c r="AB59" s="149" t="e">
        <f t="shared" si="18"/>
        <v>#DIV/0!</v>
      </c>
      <c r="AC59" s="151">
        <f t="shared" si="19"/>
        <v>0</v>
      </c>
      <c r="AD59" s="50"/>
      <c r="AE59" s="50"/>
      <c r="AF59" s="50"/>
    </row>
    <row r="60" spans="2:32" x14ac:dyDescent="0.25">
      <c r="B60" s="147" t="s">
        <v>232</v>
      </c>
      <c r="C60" s="148">
        <v>4</v>
      </c>
      <c r="D60" s="148">
        <v>4</v>
      </c>
      <c r="E60" s="148">
        <v>0</v>
      </c>
      <c r="F60" s="148">
        <v>0</v>
      </c>
      <c r="G60" s="148">
        <v>4</v>
      </c>
      <c r="H60" s="149" t="str">
        <f t="shared" si="12"/>
        <v>-</v>
      </c>
      <c r="I60" s="150">
        <f t="shared" si="13"/>
        <v>0</v>
      </c>
      <c r="J60" s="149">
        <f t="shared" si="14"/>
        <v>3.9840637450199205E-4</v>
      </c>
      <c r="K60" s="151">
        <f t="shared" si="15"/>
        <v>5.0062578222778474E-3</v>
      </c>
      <c r="L60" s="148">
        <v>50</v>
      </c>
      <c r="M60" s="148">
        <v>63</v>
      </c>
      <c r="N60" s="148">
        <v>10</v>
      </c>
      <c r="O60" s="148">
        <v>55</v>
      </c>
      <c r="P60" s="148">
        <v>125</v>
      </c>
      <c r="Q60" s="149">
        <f t="shared" si="20"/>
        <v>1.2727272727272729</v>
      </c>
      <c r="R60" s="150">
        <f t="shared" si="21"/>
        <v>1.5</v>
      </c>
      <c r="S60" s="149">
        <f t="shared" si="16"/>
        <v>2.5747183258151558E-3</v>
      </c>
      <c r="T60" s="151">
        <f t="shared" si="17"/>
        <v>0.15644555694618273</v>
      </c>
      <c r="U60" s="148">
        <v>0</v>
      </c>
      <c r="V60" s="148">
        <v>0</v>
      </c>
      <c r="W60" s="148">
        <v>0</v>
      </c>
      <c r="X60" s="148">
        <v>0</v>
      </c>
      <c r="Y60" s="148">
        <v>0</v>
      </c>
      <c r="Z60" s="149" t="str">
        <f t="shared" si="22"/>
        <v>-</v>
      </c>
      <c r="AA60" s="150" t="str">
        <f t="shared" si="23"/>
        <v>-</v>
      </c>
      <c r="AB60" s="149" t="e">
        <f t="shared" si="18"/>
        <v>#DIV/0!</v>
      </c>
      <c r="AC60" s="151">
        <f t="shared" si="19"/>
        <v>0</v>
      </c>
      <c r="AD60" s="50"/>
      <c r="AE60" s="50"/>
      <c r="AF60" s="50"/>
    </row>
    <row r="61" spans="2:32" x14ac:dyDescent="0.25">
      <c r="B61" s="147" t="s">
        <v>223</v>
      </c>
      <c r="C61" s="148">
        <v>5</v>
      </c>
      <c r="D61" s="148">
        <v>5</v>
      </c>
      <c r="E61" s="148">
        <v>7</v>
      </c>
      <c r="F61" s="148">
        <v>20</v>
      </c>
      <c r="G61" s="148">
        <v>2</v>
      </c>
      <c r="H61" s="149">
        <f t="shared" si="12"/>
        <v>-0.9</v>
      </c>
      <c r="I61" s="150">
        <f t="shared" si="13"/>
        <v>-0.6</v>
      </c>
      <c r="J61" s="149">
        <f t="shared" si="14"/>
        <v>1.9920318725099602E-4</v>
      </c>
      <c r="K61" s="151">
        <f t="shared" si="15"/>
        <v>1.7035775127768314E-3</v>
      </c>
      <c r="L61" s="148">
        <v>49</v>
      </c>
      <c r="M61" s="148">
        <v>57</v>
      </c>
      <c r="N61" s="148">
        <v>19</v>
      </c>
      <c r="O61" s="148">
        <v>41</v>
      </c>
      <c r="P61" s="148">
        <v>69</v>
      </c>
      <c r="Q61" s="149">
        <f t="shared" si="20"/>
        <v>0.68292682926829262</v>
      </c>
      <c r="R61" s="150">
        <f t="shared" si="21"/>
        <v>0.40816326530612246</v>
      </c>
      <c r="S61" s="149">
        <f t="shared" si="16"/>
        <v>1.4212445158499659E-3</v>
      </c>
      <c r="T61" s="151">
        <f t="shared" si="17"/>
        <v>5.8773424190800679E-2</v>
      </c>
      <c r="U61" s="148">
        <v>0</v>
      </c>
      <c r="V61" s="148">
        <v>0</v>
      </c>
      <c r="W61" s="148">
        <v>0</v>
      </c>
      <c r="X61" s="148">
        <v>0</v>
      </c>
      <c r="Y61" s="148">
        <v>0</v>
      </c>
      <c r="Z61" s="149" t="str">
        <f t="shared" si="22"/>
        <v>-</v>
      </c>
      <c r="AA61" s="150" t="str">
        <f t="shared" si="23"/>
        <v>-</v>
      </c>
      <c r="AB61" s="149" t="e">
        <f t="shared" si="18"/>
        <v>#DIV/0!</v>
      </c>
      <c r="AC61" s="151">
        <f t="shared" si="19"/>
        <v>0</v>
      </c>
      <c r="AD61" s="50"/>
      <c r="AE61" s="50"/>
      <c r="AF61" s="50"/>
    </row>
    <row r="62" spans="2:32" x14ac:dyDescent="0.25">
      <c r="B62" s="147" t="s">
        <v>211</v>
      </c>
      <c r="C62" s="148">
        <v>8</v>
      </c>
      <c r="D62" s="148">
        <v>12</v>
      </c>
      <c r="E62" s="148">
        <v>0</v>
      </c>
      <c r="F62" s="148">
        <v>4</v>
      </c>
      <c r="G62" s="148">
        <v>16</v>
      </c>
      <c r="H62" s="149">
        <f t="shared" si="12"/>
        <v>3</v>
      </c>
      <c r="I62" s="150">
        <f t="shared" si="13"/>
        <v>1</v>
      </c>
      <c r="J62" s="149">
        <f t="shared" si="14"/>
        <v>1.5936254980079682E-3</v>
      </c>
      <c r="K62" s="151">
        <f t="shared" si="15"/>
        <v>2.8495102404274266E-3</v>
      </c>
      <c r="L62" s="148">
        <v>332</v>
      </c>
      <c r="M62" s="148">
        <v>225</v>
      </c>
      <c r="N62" s="148">
        <v>0</v>
      </c>
      <c r="O62" s="148">
        <v>157</v>
      </c>
      <c r="P62" s="148">
        <v>271</v>
      </c>
      <c r="Q62" s="149">
        <f t="shared" si="20"/>
        <v>0.72611464968152872</v>
      </c>
      <c r="R62" s="150">
        <f t="shared" si="21"/>
        <v>-0.1837349397590361</v>
      </c>
      <c r="S62" s="149">
        <f t="shared" si="16"/>
        <v>5.5819893303672577E-3</v>
      </c>
      <c r="T62" s="151">
        <f t="shared" si="17"/>
        <v>4.8263579697239538E-2</v>
      </c>
      <c r="U62" s="148">
        <v>0</v>
      </c>
      <c r="V62" s="148">
        <v>0</v>
      </c>
      <c r="W62" s="148">
        <v>0</v>
      </c>
      <c r="X62" s="148">
        <v>0</v>
      </c>
      <c r="Y62" s="148">
        <v>0</v>
      </c>
      <c r="Z62" s="149" t="str">
        <f t="shared" si="22"/>
        <v>-</v>
      </c>
      <c r="AA62" s="150" t="str">
        <f t="shared" si="23"/>
        <v>-</v>
      </c>
      <c r="AB62" s="149" t="e">
        <f t="shared" si="18"/>
        <v>#DIV/0!</v>
      </c>
      <c r="AC62" s="151">
        <f t="shared" si="19"/>
        <v>0</v>
      </c>
      <c r="AD62" s="50"/>
      <c r="AE62" s="50"/>
      <c r="AF62" s="50"/>
    </row>
    <row r="63" spans="2:32" x14ac:dyDescent="0.25">
      <c r="B63" s="147" t="s">
        <v>203</v>
      </c>
      <c r="C63" s="148">
        <v>195</v>
      </c>
      <c r="D63" s="148">
        <v>118</v>
      </c>
      <c r="E63" s="148">
        <v>8</v>
      </c>
      <c r="F63" s="148">
        <v>100</v>
      </c>
      <c r="G63" s="148">
        <v>72</v>
      </c>
      <c r="H63" s="149">
        <f t="shared" si="12"/>
        <v>-0.28000000000000003</v>
      </c>
      <c r="I63" s="150">
        <f t="shared" si="13"/>
        <v>-0.63076923076923075</v>
      </c>
      <c r="J63" s="149">
        <f t="shared" si="14"/>
        <v>7.1713147410358566E-3</v>
      </c>
      <c r="K63" s="151">
        <f t="shared" si="15"/>
        <v>2.9387755102040815E-2</v>
      </c>
      <c r="L63" s="148">
        <v>248</v>
      </c>
      <c r="M63" s="148">
        <v>198</v>
      </c>
      <c r="N63" s="148">
        <v>42</v>
      </c>
      <c r="O63" s="148">
        <v>198</v>
      </c>
      <c r="P63" s="148">
        <v>268</v>
      </c>
      <c r="Q63" s="149">
        <f t="shared" si="20"/>
        <v>0.35353535353535359</v>
      </c>
      <c r="R63" s="150">
        <f t="shared" si="21"/>
        <v>8.0645161290322509E-2</v>
      </c>
      <c r="S63" s="149">
        <f t="shared" si="16"/>
        <v>5.5201960905476941E-3</v>
      </c>
      <c r="T63" s="151">
        <f t="shared" si="17"/>
        <v>0.10938775510204081</v>
      </c>
      <c r="U63" s="148">
        <v>0</v>
      </c>
      <c r="V63" s="148">
        <v>0</v>
      </c>
      <c r="W63" s="148">
        <v>0</v>
      </c>
      <c r="X63" s="148">
        <v>0</v>
      </c>
      <c r="Y63" s="148">
        <v>0</v>
      </c>
      <c r="Z63" s="149" t="str">
        <f t="shared" si="22"/>
        <v>-</v>
      </c>
      <c r="AA63" s="150" t="str">
        <f t="shared" si="23"/>
        <v>-</v>
      </c>
      <c r="AB63" s="149" t="e">
        <f t="shared" si="18"/>
        <v>#DIV/0!</v>
      </c>
      <c r="AC63" s="151">
        <f t="shared" si="19"/>
        <v>0</v>
      </c>
      <c r="AD63" s="50"/>
      <c r="AE63" s="50"/>
      <c r="AF63" s="50"/>
    </row>
    <row r="64" spans="2:32" x14ac:dyDescent="0.25">
      <c r="B64" s="147" t="s">
        <v>229</v>
      </c>
      <c r="C64" s="148">
        <v>7</v>
      </c>
      <c r="D64" s="148">
        <v>11</v>
      </c>
      <c r="E64" s="148">
        <v>8</v>
      </c>
      <c r="F64" s="148">
        <v>14</v>
      </c>
      <c r="G64" s="148">
        <v>12</v>
      </c>
      <c r="H64" s="149">
        <f t="shared" si="12"/>
        <v>-0.1428571428571429</v>
      </c>
      <c r="I64" s="150">
        <f t="shared" si="13"/>
        <v>0.71428571428571419</v>
      </c>
      <c r="J64" s="149">
        <f t="shared" si="14"/>
        <v>1.195219123505976E-3</v>
      </c>
      <c r="K64" s="151">
        <f t="shared" si="15"/>
        <v>9.8684210526315784E-3</v>
      </c>
      <c r="L64" s="148">
        <v>40</v>
      </c>
      <c r="M64" s="148">
        <v>83</v>
      </c>
      <c r="N64" s="148">
        <v>18</v>
      </c>
      <c r="O64" s="148">
        <v>56</v>
      </c>
      <c r="P64" s="148">
        <v>55</v>
      </c>
      <c r="Q64" s="149">
        <f t="shared" si="20"/>
        <v>-1.7857142857142905E-2</v>
      </c>
      <c r="R64" s="150">
        <f t="shared" si="21"/>
        <v>0.375</v>
      </c>
      <c r="S64" s="149">
        <f t="shared" si="16"/>
        <v>1.1328760633586685E-3</v>
      </c>
      <c r="T64" s="151">
        <f t="shared" si="17"/>
        <v>4.5230263157894739E-2</v>
      </c>
      <c r="U64" s="148">
        <v>0</v>
      </c>
      <c r="V64" s="148">
        <v>0</v>
      </c>
      <c r="W64" s="148">
        <v>0</v>
      </c>
      <c r="X64" s="148">
        <v>0</v>
      </c>
      <c r="Y64" s="148">
        <v>0</v>
      </c>
      <c r="Z64" s="149" t="str">
        <f t="shared" si="22"/>
        <v>-</v>
      </c>
      <c r="AA64" s="150" t="str">
        <f t="shared" si="23"/>
        <v>-</v>
      </c>
      <c r="AB64" s="149" t="e">
        <f t="shared" si="18"/>
        <v>#DIV/0!</v>
      </c>
      <c r="AC64" s="151">
        <f t="shared" si="19"/>
        <v>0</v>
      </c>
      <c r="AD64" s="50"/>
      <c r="AE64" s="50"/>
      <c r="AF64" s="50"/>
    </row>
    <row r="65" spans="2:32" x14ac:dyDescent="0.25">
      <c r="B65" s="147" t="s">
        <v>215</v>
      </c>
      <c r="C65" s="148">
        <v>0</v>
      </c>
      <c r="D65" s="148">
        <v>0</v>
      </c>
      <c r="E65" s="148">
        <v>0</v>
      </c>
      <c r="F65" s="148">
        <v>2</v>
      </c>
      <c r="G65" s="148">
        <v>11</v>
      </c>
      <c r="H65" s="149">
        <f t="shared" si="12"/>
        <v>4.5</v>
      </c>
      <c r="I65" s="150" t="str">
        <f t="shared" si="13"/>
        <v>-</v>
      </c>
      <c r="J65" s="149">
        <f t="shared" si="14"/>
        <v>1.0956175298804782E-3</v>
      </c>
      <c r="K65" s="151">
        <f t="shared" si="15"/>
        <v>2.4774774774774775E-2</v>
      </c>
      <c r="L65" s="148">
        <v>53</v>
      </c>
      <c r="M65" s="148">
        <v>74</v>
      </c>
      <c r="N65" s="148">
        <v>14</v>
      </c>
      <c r="O65" s="148">
        <v>72</v>
      </c>
      <c r="P65" s="148">
        <v>82</v>
      </c>
      <c r="Q65" s="149">
        <f t="shared" si="20"/>
        <v>0.13888888888888884</v>
      </c>
      <c r="R65" s="150">
        <f t="shared" si="21"/>
        <v>0.54716981132075482</v>
      </c>
      <c r="S65" s="149">
        <f t="shared" si="16"/>
        <v>1.6890152217347422E-3</v>
      </c>
      <c r="T65" s="151">
        <f t="shared" si="17"/>
        <v>0.18468468468468469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9" t="str">
        <f t="shared" si="22"/>
        <v>-</v>
      </c>
      <c r="AA65" s="150" t="str">
        <f t="shared" si="23"/>
        <v>-</v>
      </c>
      <c r="AB65" s="149" t="e">
        <f t="shared" si="18"/>
        <v>#DIV/0!</v>
      </c>
      <c r="AC65" s="151">
        <f t="shared" si="19"/>
        <v>0</v>
      </c>
      <c r="AD65" s="50"/>
      <c r="AE65" s="50"/>
      <c r="AF65" s="50"/>
    </row>
    <row r="66" spans="2:32" x14ac:dyDescent="0.25">
      <c r="B66" s="147" t="s">
        <v>225</v>
      </c>
      <c r="C66" s="148">
        <v>2</v>
      </c>
      <c r="D66" s="148">
        <v>6</v>
      </c>
      <c r="E66" s="148">
        <v>2</v>
      </c>
      <c r="F66" s="148">
        <v>10</v>
      </c>
      <c r="G66" s="148">
        <v>22</v>
      </c>
      <c r="H66" s="149">
        <f t="shared" si="12"/>
        <v>1.2000000000000002</v>
      </c>
      <c r="I66" s="150">
        <f t="shared" si="13"/>
        <v>10</v>
      </c>
      <c r="J66" s="149">
        <f t="shared" si="14"/>
        <v>2.1912350597609563E-3</v>
      </c>
      <c r="K66" s="151">
        <f t="shared" si="15"/>
        <v>4.3912175648702596E-2</v>
      </c>
      <c r="L66" s="148">
        <v>43</v>
      </c>
      <c r="M66" s="148">
        <v>74</v>
      </c>
      <c r="N66" s="148">
        <v>0</v>
      </c>
      <c r="O66" s="148">
        <v>28</v>
      </c>
      <c r="P66" s="148">
        <v>94</v>
      </c>
      <c r="Q66" s="149">
        <f t="shared" si="20"/>
        <v>2.3571428571428572</v>
      </c>
      <c r="R66" s="150">
        <f t="shared" si="21"/>
        <v>1.1860465116279069</v>
      </c>
      <c r="S66" s="149">
        <f t="shared" si="16"/>
        <v>1.9361881810129973E-3</v>
      </c>
      <c r="T66" s="151">
        <f t="shared" si="17"/>
        <v>0.18762475049900199</v>
      </c>
      <c r="U66" s="148">
        <v>0</v>
      </c>
      <c r="V66" s="148">
        <v>0</v>
      </c>
      <c r="W66" s="148">
        <v>0</v>
      </c>
      <c r="X66" s="148">
        <v>0</v>
      </c>
      <c r="Y66" s="148">
        <v>0</v>
      </c>
      <c r="Z66" s="149" t="str">
        <f t="shared" si="22"/>
        <v>-</v>
      </c>
      <c r="AA66" s="150" t="str">
        <f t="shared" si="23"/>
        <v>-</v>
      </c>
      <c r="AB66" s="149" t="e">
        <f t="shared" si="18"/>
        <v>#DIV/0!</v>
      </c>
      <c r="AC66" s="151">
        <f t="shared" si="19"/>
        <v>0</v>
      </c>
      <c r="AD66" s="50"/>
      <c r="AE66" s="50"/>
      <c r="AF66" s="50"/>
    </row>
    <row r="67" spans="2:32" x14ac:dyDescent="0.25">
      <c r="B67" s="147" t="s">
        <v>221</v>
      </c>
      <c r="C67" s="148">
        <v>39</v>
      </c>
      <c r="D67" s="148">
        <v>35</v>
      </c>
      <c r="E67" s="148">
        <v>0</v>
      </c>
      <c r="F67" s="148">
        <v>22</v>
      </c>
      <c r="G67" s="148">
        <v>49</v>
      </c>
      <c r="H67" s="149">
        <f t="shared" si="12"/>
        <v>1.2272727272727271</v>
      </c>
      <c r="I67" s="150">
        <f t="shared" si="13"/>
        <v>0.25641025641025639</v>
      </c>
      <c r="J67" s="149">
        <f t="shared" si="14"/>
        <v>4.8804780876494022E-3</v>
      </c>
      <c r="K67" s="151">
        <f t="shared" si="15"/>
        <v>4.2757417102966842E-2</v>
      </c>
      <c r="L67" s="148">
        <v>137</v>
      </c>
      <c r="M67" s="148">
        <v>182</v>
      </c>
      <c r="N67" s="148">
        <v>86</v>
      </c>
      <c r="O67" s="148">
        <v>206</v>
      </c>
      <c r="P67" s="148">
        <v>211</v>
      </c>
      <c r="Q67" s="149">
        <f t="shared" si="20"/>
        <v>2.4271844660194164E-2</v>
      </c>
      <c r="R67" s="150">
        <f t="shared" si="21"/>
        <v>0.54014598540145986</v>
      </c>
      <c r="S67" s="149">
        <f t="shared" si="16"/>
        <v>4.346124533975983E-3</v>
      </c>
      <c r="T67" s="151">
        <f t="shared" si="17"/>
        <v>0.18411867364746945</v>
      </c>
      <c r="U67" s="148">
        <v>0</v>
      </c>
      <c r="V67" s="148">
        <v>0</v>
      </c>
      <c r="W67" s="148">
        <v>0</v>
      </c>
      <c r="X67" s="148">
        <v>0</v>
      </c>
      <c r="Y67" s="148">
        <v>0</v>
      </c>
      <c r="Z67" s="149" t="str">
        <f t="shared" si="22"/>
        <v>-</v>
      </c>
      <c r="AA67" s="150" t="str">
        <f t="shared" si="23"/>
        <v>-</v>
      </c>
      <c r="AB67" s="149" t="e">
        <f t="shared" si="18"/>
        <v>#DIV/0!</v>
      </c>
      <c r="AC67" s="151">
        <f t="shared" si="19"/>
        <v>0</v>
      </c>
      <c r="AD67" s="50"/>
      <c r="AE67" s="50"/>
      <c r="AF67" s="50"/>
    </row>
    <row r="68" spans="2:32" x14ac:dyDescent="0.25">
      <c r="B68" s="147" t="s">
        <v>227</v>
      </c>
      <c r="C68" s="148">
        <v>6</v>
      </c>
      <c r="D68" s="148">
        <v>15</v>
      </c>
      <c r="E68" s="148">
        <v>1</v>
      </c>
      <c r="F68" s="148">
        <v>2</v>
      </c>
      <c r="G68" s="148">
        <v>2</v>
      </c>
      <c r="H68" s="149">
        <f t="shared" si="12"/>
        <v>0</v>
      </c>
      <c r="I68" s="150">
        <f t="shared" si="13"/>
        <v>-0.66666666666666674</v>
      </c>
      <c r="J68" s="149">
        <f t="shared" si="14"/>
        <v>1.9920318725099602E-4</v>
      </c>
      <c r="K68" s="151">
        <f t="shared" si="15"/>
        <v>3.4013605442176869E-3</v>
      </c>
      <c r="L68" s="148">
        <v>42</v>
      </c>
      <c r="M68" s="148">
        <v>51</v>
      </c>
      <c r="N68" s="148">
        <v>10</v>
      </c>
      <c r="O68" s="148">
        <v>71</v>
      </c>
      <c r="P68" s="148">
        <v>44</v>
      </c>
      <c r="Q68" s="149">
        <f t="shared" si="20"/>
        <v>-0.38028169014084512</v>
      </c>
      <c r="R68" s="150">
        <f t="shared" si="21"/>
        <v>4.7619047619047672E-2</v>
      </c>
      <c r="S68" s="149">
        <f t="shared" si="16"/>
        <v>9.0630085068693481E-4</v>
      </c>
      <c r="T68" s="151">
        <f t="shared" si="17"/>
        <v>7.4829931972789115E-2</v>
      </c>
      <c r="U68" s="148">
        <v>0</v>
      </c>
      <c r="V68" s="148">
        <v>0</v>
      </c>
      <c r="W68" s="148">
        <v>0</v>
      </c>
      <c r="X68" s="148">
        <v>0</v>
      </c>
      <c r="Y68" s="148">
        <v>0</v>
      </c>
      <c r="Z68" s="149" t="str">
        <f t="shared" si="22"/>
        <v>-</v>
      </c>
      <c r="AA68" s="150" t="str">
        <f t="shared" si="23"/>
        <v>-</v>
      </c>
      <c r="AB68" s="149" t="e">
        <f t="shared" si="18"/>
        <v>#DIV/0!</v>
      </c>
      <c r="AC68" s="151">
        <f t="shared" si="19"/>
        <v>0</v>
      </c>
      <c r="AD68" s="50"/>
      <c r="AE68" s="50"/>
      <c r="AF68" s="50"/>
    </row>
    <row r="69" spans="2:32" x14ac:dyDescent="0.25">
      <c r="B69" s="147" t="s">
        <v>205</v>
      </c>
      <c r="C69" s="148">
        <v>8</v>
      </c>
      <c r="D69" s="148">
        <v>4</v>
      </c>
      <c r="E69" s="148">
        <v>0</v>
      </c>
      <c r="F69" s="148">
        <v>6</v>
      </c>
      <c r="G69" s="148">
        <v>24</v>
      </c>
      <c r="H69" s="149">
        <f t="shared" si="12"/>
        <v>3</v>
      </c>
      <c r="I69" s="150">
        <f t="shared" si="13"/>
        <v>2</v>
      </c>
      <c r="J69" s="149">
        <f t="shared" si="14"/>
        <v>2.3904382470119521E-3</v>
      </c>
      <c r="K69" s="151">
        <f t="shared" si="15"/>
        <v>6.3492063492063489E-2</v>
      </c>
      <c r="L69" s="148">
        <v>38</v>
      </c>
      <c r="M69" s="148">
        <v>61</v>
      </c>
      <c r="N69" s="148">
        <v>4</v>
      </c>
      <c r="O69" s="148">
        <v>37</v>
      </c>
      <c r="P69" s="148">
        <v>84</v>
      </c>
      <c r="Q69" s="149">
        <f t="shared" si="20"/>
        <v>1.2702702702702702</v>
      </c>
      <c r="R69" s="150">
        <f t="shared" si="21"/>
        <v>1.2105263157894739</v>
      </c>
      <c r="S69" s="149">
        <f t="shared" si="16"/>
        <v>1.7302107149477846E-3</v>
      </c>
      <c r="T69" s="151">
        <f t="shared" si="17"/>
        <v>0.22222222222222221</v>
      </c>
      <c r="U69" s="148">
        <v>0</v>
      </c>
      <c r="V69" s="148">
        <v>0</v>
      </c>
      <c r="W69" s="148">
        <v>0</v>
      </c>
      <c r="X69" s="148">
        <v>0</v>
      </c>
      <c r="Y69" s="148">
        <v>0</v>
      </c>
      <c r="Z69" s="149" t="str">
        <f t="shared" si="22"/>
        <v>-</v>
      </c>
      <c r="AA69" s="150" t="str">
        <f t="shared" si="23"/>
        <v>-</v>
      </c>
      <c r="AB69" s="149" t="e">
        <f t="shared" si="18"/>
        <v>#DIV/0!</v>
      </c>
      <c r="AC69" s="151">
        <f t="shared" si="19"/>
        <v>0</v>
      </c>
      <c r="AD69" s="50"/>
      <c r="AE69" s="50"/>
      <c r="AF69" s="50"/>
    </row>
    <row r="70" spans="2:32" x14ac:dyDescent="0.25">
      <c r="B70" s="154" t="s">
        <v>371</v>
      </c>
      <c r="C70" s="155">
        <f>C45-SUM(C46:C69)</f>
        <v>1576</v>
      </c>
      <c r="D70" s="155">
        <f>D45-SUM(D46:D69)</f>
        <v>1853</v>
      </c>
      <c r="E70" s="155">
        <f>E45-SUM(E46:E69)</f>
        <v>106</v>
      </c>
      <c r="F70" s="155">
        <f>F45-SUM(F46:F69)</f>
        <v>685</v>
      </c>
      <c r="G70" s="155">
        <f>G45-SUM(G46:G69)</f>
        <v>763</v>
      </c>
      <c r="H70" s="156">
        <f t="shared" si="12"/>
        <v>0.11386861313868613</v>
      </c>
      <c r="I70" s="157">
        <f t="shared" si="13"/>
        <v>-0.5158629441624365</v>
      </c>
      <c r="J70" s="156">
        <f t="shared" si="14"/>
        <v>7.5996015936254976E-2</v>
      </c>
      <c r="K70" s="158">
        <f t="shared" si="15"/>
        <v>6.6859446196985625E-2</v>
      </c>
      <c r="L70" s="155">
        <f>L45-SUM(L46:L69)</f>
        <v>839</v>
      </c>
      <c r="M70" s="155">
        <f>M45-SUM(M46:M69)</f>
        <v>803</v>
      </c>
      <c r="N70" s="155">
        <f>N45-SUM(N46:N69)</f>
        <v>151</v>
      </c>
      <c r="O70" s="155">
        <f>O45-SUM(O46:O69)</f>
        <v>765</v>
      </c>
      <c r="P70" s="155">
        <f>P45-SUM(P46:P69)</f>
        <v>1157</v>
      </c>
      <c r="Q70" s="156">
        <f t="shared" si="20"/>
        <v>0.51241830065359473</v>
      </c>
      <c r="R70" s="157">
        <f t="shared" si="21"/>
        <v>0.3790226460071513</v>
      </c>
      <c r="S70" s="156">
        <f t="shared" si="16"/>
        <v>2.3831592823745081E-2</v>
      </c>
      <c r="T70" s="158">
        <f t="shared" si="17"/>
        <v>0.10138450753592709</v>
      </c>
      <c r="U70" s="155">
        <f>U45-SUM(U46:U69)</f>
        <v>0</v>
      </c>
      <c r="V70" s="155">
        <f>V45-SUM(V46:V69)</f>
        <v>0</v>
      </c>
      <c r="W70" s="155">
        <f>W45-SUM(W46:W69)</f>
        <v>0</v>
      </c>
      <c r="X70" s="155">
        <f>X45-SUM(X46:X69)</f>
        <v>0</v>
      </c>
      <c r="Y70" s="155">
        <f>Y45-SUM(Y46:Y69)</f>
        <v>0</v>
      </c>
      <c r="Z70" s="156" t="str">
        <f t="shared" si="22"/>
        <v>-</v>
      </c>
      <c r="AA70" s="157" t="str">
        <f t="shared" si="23"/>
        <v>-</v>
      </c>
      <c r="AB70" s="156" t="e">
        <f t="shared" si="18"/>
        <v>#DIV/0!</v>
      </c>
      <c r="AC70" s="158">
        <f t="shared" si="19"/>
        <v>0</v>
      </c>
      <c r="AD70" s="50"/>
      <c r="AE70" s="50"/>
      <c r="AF70" s="50"/>
    </row>
    <row r="71" spans="2:32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</row>
    <row r="72" spans="2:32" x14ac:dyDescent="0.25">
      <c r="B72" s="49" t="s">
        <v>108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</sheetData>
  <mergeCells count="6">
    <mergeCell ref="C39:K39"/>
    <mergeCell ref="L39:T39"/>
    <mergeCell ref="U39:AC39"/>
    <mergeCell ref="C6:K6"/>
    <mergeCell ref="L6:T6"/>
    <mergeCell ref="U6:AC6"/>
  </mergeCells>
  <pageMargins left="0.25" right="0.25" top="0.75" bottom="0.75" header="0.3" footer="0.3"/>
  <pageSetup paperSize="9" scale="4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D582F-E2BC-47C9-ACB0-76B9867A9EB8}">
  <sheetPr>
    <pageSetUpPr fitToPage="1"/>
  </sheetPr>
  <dimension ref="A1:BM4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4" spans="1:65" ht="42" customHeight="1" thickBot="1" x14ac:dyDescent="0.3">
      <c r="B4" s="101" t="s">
        <v>379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</row>
    <row r="5" spans="1:65" ht="6" customHeight="1" x14ac:dyDescent="0.25"/>
    <row r="6" spans="1:65" ht="14.25" hidden="1" customHeight="1" x14ac:dyDescent="0.25">
      <c r="B6" s="132"/>
      <c r="C6" s="265" t="s">
        <v>101</v>
      </c>
      <c r="D6" s="266"/>
      <c r="E6" s="266"/>
      <c r="F6" s="266"/>
      <c r="G6" s="266"/>
      <c r="H6" s="266"/>
      <c r="I6" s="266"/>
      <c r="J6" s="266"/>
      <c r="K6" s="267"/>
      <c r="L6" s="265" t="s">
        <v>101</v>
      </c>
      <c r="M6" s="266"/>
      <c r="N6" s="266"/>
      <c r="O6" s="266"/>
      <c r="P6" s="266"/>
      <c r="Q6" s="266"/>
      <c r="R6" s="266"/>
      <c r="S6" s="266"/>
      <c r="T6" s="267"/>
      <c r="U6" s="265" t="s">
        <v>101</v>
      </c>
      <c r="V6" s="266"/>
      <c r="W6" s="266"/>
      <c r="X6" s="266"/>
      <c r="Y6" s="266"/>
      <c r="Z6" s="266"/>
      <c r="AA6" s="266"/>
      <c r="AB6" s="266"/>
      <c r="AC6" s="267"/>
      <c r="AD6" s="265" t="s">
        <v>101</v>
      </c>
      <c r="AE6" s="266"/>
      <c r="AF6" s="266"/>
      <c r="AG6" s="266"/>
      <c r="AH6" s="266"/>
      <c r="AI6" s="266"/>
      <c r="AJ6" s="266"/>
      <c r="AK6" s="266"/>
      <c r="AL6" s="267"/>
      <c r="AM6" s="265" t="s">
        <v>101</v>
      </c>
      <c r="AN6" s="266"/>
      <c r="AO6" s="266"/>
      <c r="AP6" s="266"/>
      <c r="AQ6" s="266"/>
      <c r="AR6" s="266"/>
      <c r="AS6" s="266"/>
      <c r="AT6" s="266"/>
      <c r="AU6" s="267"/>
      <c r="AV6" s="265" t="s">
        <v>101</v>
      </c>
      <c r="AW6" s="266"/>
      <c r="AX6" s="266"/>
      <c r="AY6" s="266"/>
      <c r="AZ6" s="266"/>
      <c r="BA6" s="266"/>
      <c r="BB6" s="266"/>
      <c r="BC6" s="266"/>
      <c r="BD6" s="267"/>
      <c r="BE6" s="265" t="s">
        <v>101</v>
      </c>
      <c r="BF6" s="266"/>
      <c r="BG6" s="266"/>
      <c r="BH6" s="266"/>
      <c r="BI6" s="266"/>
      <c r="BJ6" s="266"/>
      <c r="BK6" s="266"/>
      <c r="BL6" s="266"/>
      <c r="BM6" s="267"/>
    </row>
    <row r="7" spans="1:65" ht="15.75" x14ac:dyDescent="0.25">
      <c r="B7" s="161"/>
      <c r="C7" s="265" t="s">
        <v>250</v>
      </c>
      <c r="D7" s="266"/>
      <c r="E7" s="266"/>
      <c r="F7" s="266"/>
      <c r="G7" s="266"/>
      <c r="H7" s="266"/>
      <c r="I7" s="266"/>
      <c r="J7" s="266"/>
      <c r="K7" s="267"/>
      <c r="L7" s="265" t="s">
        <v>248</v>
      </c>
      <c r="M7" s="266"/>
      <c r="N7" s="266"/>
      <c r="O7" s="266"/>
      <c r="P7" s="266"/>
      <c r="Q7" s="266"/>
      <c r="R7" s="266"/>
      <c r="S7" s="266"/>
      <c r="T7" s="267"/>
      <c r="U7" s="265" t="s">
        <v>246</v>
      </c>
      <c r="V7" s="266"/>
      <c r="W7" s="266"/>
      <c r="X7" s="266"/>
      <c r="Y7" s="266"/>
      <c r="Z7" s="266"/>
      <c r="AA7" s="266"/>
      <c r="AB7" s="266"/>
      <c r="AC7" s="267"/>
      <c r="AD7" s="265" t="s">
        <v>244</v>
      </c>
      <c r="AE7" s="266"/>
      <c r="AF7" s="266"/>
      <c r="AG7" s="266"/>
      <c r="AH7" s="266"/>
      <c r="AI7" s="266"/>
      <c r="AJ7" s="266"/>
      <c r="AK7" s="266"/>
      <c r="AL7" s="267"/>
      <c r="AM7" s="265" t="s">
        <v>242</v>
      </c>
      <c r="AN7" s="266"/>
      <c r="AO7" s="266"/>
      <c r="AP7" s="266"/>
      <c r="AQ7" s="266"/>
      <c r="AR7" s="266"/>
      <c r="AS7" s="266"/>
      <c r="AT7" s="266"/>
      <c r="AU7" s="267"/>
      <c r="AV7" s="265" t="s">
        <v>240</v>
      </c>
      <c r="AW7" s="266"/>
      <c r="AX7" s="266"/>
      <c r="AY7" s="266"/>
      <c r="AZ7" s="266"/>
      <c r="BA7" s="266"/>
      <c r="BB7" s="266"/>
      <c r="BC7" s="266"/>
      <c r="BD7" s="267"/>
      <c r="BE7" s="265" t="s">
        <v>0</v>
      </c>
      <c r="BF7" s="266"/>
      <c r="BG7" s="266"/>
      <c r="BH7" s="266"/>
      <c r="BI7" s="266"/>
      <c r="BJ7" s="266"/>
      <c r="BK7" s="266"/>
      <c r="BL7" s="266"/>
      <c r="BM7" s="267"/>
    </row>
    <row r="8" spans="1:65" s="137" customFormat="1" ht="72" customHeight="1" x14ac:dyDescent="0.25">
      <c r="B8" s="133"/>
      <c r="C8" s="134" t="s">
        <v>503</v>
      </c>
      <c r="D8" s="134" t="s">
        <v>508</v>
      </c>
      <c r="E8" s="134" t="s">
        <v>504</v>
      </c>
      <c r="F8" s="134" t="s">
        <v>505</v>
      </c>
      <c r="G8" s="134" t="s">
        <v>506</v>
      </c>
      <c r="H8" s="135" t="str">
        <f>CONCATENATE("var. ",RIGHT(G8,2),"/",RIGHT(F8,2))</f>
        <v>var. 23/22</v>
      </c>
      <c r="I8" s="135" t="str">
        <f>CONCATENATE("var. ",RIGHT(G8,2),"/",RIGHT(C8,2))</f>
        <v>var. 23/19</v>
      </c>
      <c r="J8" s="135" t="str">
        <f>CONCATENATE("Cuota s/ total lugares de residencia ",RIGHT(G8,4))</f>
        <v>Cuota s/ total lugares de residencia 2023</v>
      </c>
      <c r="K8" s="136" t="str">
        <f>CONCATENATE("cuota s/ total alojados Tenerife ",RIGHT(G8,4))</f>
        <v>cuota s/ total alojados Tenerife 2023</v>
      </c>
      <c r="L8" s="134" t="s">
        <v>503</v>
      </c>
      <c r="M8" s="134" t="s">
        <v>508</v>
      </c>
      <c r="N8" s="134" t="s">
        <v>504</v>
      </c>
      <c r="O8" s="134" t="s">
        <v>505</v>
      </c>
      <c r="P8" s="134" t="s">
        <v>506</v>
      </c>
      <c r="Q8" s="135" t="str">
        <f>CONCATENATE("var. ",RIGHT(P8,2),"/",RIGHT(O8,2))</f>
        <v>var. 23/22</v>
      </c>
      <c r="R8" s="135" t="str">
        <f>CONCATENATE("var. ",RIGHT(P8,2),"/",RIGHT(L8,2))</f>
        <v>var. 23/19</v>
      </c>
      <c r="S8" s="135" t="str">
        <f>CONCATENATE("Cuota s/ total lugares de residencia ",RIGHT(P8,4))</f>
        <v>Cuota s/ total lugares de residencia 2023</v>
      </c>
      <c r="T8" s="136" t="str">
        <f>CONCATENATE("cuota s/ Canarias ",RIGHT(P8,4))</f>
        <v>cuota s/ Canarias 2023</v>
      </c>
      <c r="U8" s="134" t="s">
        <v>503</v>
      </c>
      <c r="V8" s="134" t="s">
        <v>508</v>
      </c>
      <c r="W8" s="134" t="s">
        <v>504</v>
      </c>
      <c r="X8" s="134" t="s">
        <v>505</v>
      </c>
      <c r="Y8" s="134" t="s">
        <v>506</v>
      </c>
      <c r="Z8" s="135" t="str">
        <f>CONCATENATE("var. ",RIGHT(Y8,2),"/",RIGHT(X8,2))</f>
        <v>var. 23/22</v>
      </c>
      <c r="AA8" s="135" t="str">
        <f>CONCATENATE("var. ",RIGHT(Y8,2),"/",RIGHT(U8,2))</f>
        <v>var. 23/19</v>
      </c>
      <c r="AB8" s="135" t="str">
        <f>CONCATENATE("Cuota s/ total lugares de residencia ",RIGHT(Y8,4))</f>
        <v>Cuota s/ total lugares de residencia 2023</v>
      </c>
      <c r="AC8" s="136" t="str">
        <f>CONCATENATE("cuota s/ Canarias ",RIGHT(Y8,4))</f>
        <v>cuota s/ Canarias 2023</v>
      </c>
      <c r="AD8" s="134" t="s">
        <v>503</v>
      </c>
      <c r="AE8" s="134" t="s">
        <v>508</v>
      </c>
      <c r="AF8" s="134" t="s">
        <v>504</v>
      </c>
      <c r="AG8" s="134" t="s">
        <v>505</v>
      </c>
      <c r="AH8" s="134" t="s">
        <v>506</v>
      </c>
      <c r="AI8" s="135" t="str">
        <f>CONCATENATE("var. ",RIGHT(AH8,2),"/",RIGHT(AG8,2))</f>
        <v>var. 23/22</v>
      </c>
      <c r="AJ8" s="135" t="str">
        <f>CONCATENATE("var. ",RIGHT(AH8,2),"/",RIGHT(AD8,2))</f>
        <v>var. 23/19</v>
      </c>
      <c r="AK8" s="135" t="str">
        <f>CONCATENATE("Cuota s/ total lugares de residencia ",RIGHT(AH8,4))</f>
        <v>Cuota s/ total lugares de residencia 2023</v>
      </c>
      <c r="AL8" s="136" t="str">
        <f>CONCATENATE("cuota s/ Canarias ",RIGHT(AH8,4))</f>
        <v>cuota s/ Canarias 2023</v>
      </c>
      <c r="AM8" s="134" t="s">
        <v>503</v>
      </c>
      <c r="AN8" s="134" t="s">
        <v>508</v>
      </c>
      <c r="AO8" s="134" t="s">
        <v>504</v>
      </c>
      <c r="AP8" s="134" t="s">
        <v>505</v>
      </c>
      <c r="AQ8" s="134" t="s">
        <v>506</v>
      </c>
      <c r="AR8" s="135" t="str">
        <f>CONCATENATE("var. ",RIGHT(AQ8,2),"/",RIGHT(AP8,2))</f>
        <v>var. 23/22</v>
      </c>
      <c r="AS8" s="135" t="str">
        <f>CONCATENATE("var. ",RIGHT(AQ8,2),"/",RIGHT(AM8,2))</f>
        <v>var. 23/19</v>
      </c>
      <c r="AT8" s="135" t="str">
        <f>CONCATENATE("Cuota s/ total lugares de residencia ",RIGHT(AQ8,4))</f>
        <v>Cuota s/ total lugares de residencia 2023</v>
      </c>
      <c r="AU8" s="136" t="str">
        <f>CONCATENATE("cuota s/ Canarias ",RIGHT(AQ8,4))</f>
        <v>cuota s/ Canarias 2023</v>
      </c>
      <c r="AV8" s="134" t="s">
        <v>503</v>
      </c>
      <c r="AW8" s="134" t="s">
        <v>508</v>
      </c>
      <c r="AX8" s="134" t="s">
        <v>504</v>
      </c>
      <c r="AY8" s="134" t="s">
        <v>505</v>
      </c>
      <c r="AZ8" s="134" t="s">
        <v>506</v>
      </c>
      <c r="BA8" s="135" t="str">
        <f>CONCATENATE("var. ",RIGHT(AZ8,2),"/",RIGHT(AY8,2))</f>
        <v>var. 23/22</v>
      </c>
      <c r="BB8" s="135" t="str">
        <f>CONCATENATE("var. ",RIGHT(AZ8,2),"/",RIGHT(AV8,2))</f>
        <v>var. 23/19</v>
      </c>
      <c r="BC8" s="135" t="str">
        <f>CONCATENATE("Cuota s/ total lugares de residencia ",RIGHT(AZ8,4))</f>
        <v>Cuota s/ total lugares de residencia 2023</v>
      </c>
      <c r="BD8" s="136" t="str">
        <f>CONCATENATE("cuota s/ Canarias ",RIGHT(AZ8,4))</f>
        <v>cuota s/ Canarias 2023</v>
      </c>
      <c r="BE8" s="134" t="s">
        <v>503</v>
      </c>
      <c r="BF8" s="134" t="s">
        <v>508</v>
      </c>
      <c r="BG8" s="134" t="s">
        <v>504</v>
      </c>
      <c r="BH8" s="134" t="s">
        <v>505</v>
      </c>
      <c r="BI8" s="134" t="s">
        <v>506</v>
      </c>
      <c r="BJ8" s="135" t="str">
        <f>CONCATENATE("var. ",RIGHT(BI8,2),"/",RIGHT(BH8,2))</f>
        <v>var. 23/22</v>
      </c>
      <c r="BK8" s="135" t="str">
        <f>CONCATENATE("var. ",RIGHT(BI8,2),"/",RIGHT(BE8,2))</f>
        <v>var. 23/19</v>
      </c>
      <c r="BL8" s="135" t="str">
        <f>CONCATENATE("Cuota s/ total lugares de residencia ",RIGHT(BI8,4))</f>
        <v>Cuota s/ total lugares de residencia 2023</v>
      </c>
      <c r="BM8" s="136" t="str">
        <f>CONCATENATE("cuota s/ Canarias ",RIGHT(BI8,4))</f>
        <v>cuota s/ Canarias 2023</v>
      </c>
    </row>
    <row r="9" spans="1:65" x14ac:dyDescent="0.25">
      <c r="A9" s="1"/>
      <c r="B9" s="138" t="s">
        <v>123</v>
      </c>
      <c r="C9" s="139">
        <f>C10+C13</f>
        <v>8710</v>
      </c>
      <c r="D9" s="139">
        <f>D10+D13</f>
        <v>9826</v>
      </c>
      <c r="E9" s="139">
        <f>E10+E13</f>
        <v>2477</v>
      </c>
      <c r="F9" s="139">
        <f>F10+F13</f>
        <v>3173</v>
      </c>
      <c r="G9" s="139">
        <f>G10+G13</f>
        <v>6783</v>
      </c>
      <c r="H9" s="140">
        <f>IFERROR(G9/F9-1,"-")</f>
        <v>1.1377245508982035</v>
      </c>
      <c r="I9" s="140">
        <f>IFERROR(G9/C9-1,"-")</f>
        <v>-0.22123995407577501</v>
      </c>
      <c r="J9" s="140">
        <f>G9/G$9</f>
        <v>1</v>
      </c>
      <c r="K9" s="141">
        <f>G9/$BI9</f>
        <v>8.3251611826319193E-3</v>
      </c>
      <c r="L9" s="139">
        <f>L10+L13</f>
        <v>23615</v>
      </c>
      <c r="M9" s="139">
        <f>M10+M13</f>
        <v>22231</v>
      </c>
      <c r="N9" s="139">
        <f>N10+N13</f>
        <v>793</v>
      </c>
      <c r="O9" s="139">
        <f>O10+O13</f>
        <v>11758</v>
      </c>
      <c r="P9" s="139">
        <f>P10+P13</f>
        <v>18915</v>
      </c>
      <c r="Q9" s="140">
        <f>IFERROR(P9/O9-1,"-")</f>
        <v>0.60869195441401591</v>
      </c>
      <c r="R9" s="140">
        <f>IFERROR(P9/L9-1,"-")</f>
        <v>-0.19902604276942626</v>
      </c>
      <c r="S9" s="140">
        <f>P9/P$9</f>
        <v>1</v>
      </c>
      <c r="T9" s="141">
        <f>P9/$BI9</f>
        <v>2.321545389495544E-2</v>
      </c>
      <c r="U9" s="139">
        <f>U10+U13</f>
        <v>89467</v>
      </c>
      <c r="V9" s="139">
        <f>V10+V13</f>
        <v>91039</v>
      </c>
      <c r="W9" s="139">
        <f>W10+W13</f>
        <v>16782</v>
      </c>
      <c r="X9" s="139">
        <f>X10+X13</f>
        <v>73162</v>
      </c>
      <c r="Y9" s="139">
        <f>Y10+Y13</f>
        <v>96388</v>
      </c>
      <c r="Z9" s="140">
        <f>IFERROR(Y9/X9-1,"-")</f>
        <v>0.31745988354610311</v>
      </c>
      <c r="AA9" s="140">
        <f>IFERROR(Y9/U9-1,"-")</f>
        <v>7.7358132048688244E-2</v>
      </c>
      <c r="AB9" s="140">
        <f>Y9/Y$9</f>
        <v>1</v>
      </c>
      <c r="AC9" s="141">
        <f>Y9/$BI9</f>
        <v>0.11830246735537749</v>
      </c>
      <c r="AD9" s="139">
        <f>AD10+AD13</f>
        <v>334017</v>
      </c>
      <c r="AE9" s="139">
        <f>AE10+AE13</f>
        <v>364840</v>
      </c>
      <c r="AF9" s="139">
        <f>AF10+AF13</f>
        <v>44676</v>
      </c>
      <c r="AG9" s="139">
        <f>AG10+AG13</f>
        <v>293728</v>
      </c>
      <c r="AH9" s="139">
        <f>AH10+AH13</f>
        <v>401602</v>
      </c>
      <c r="AI9" s="140">
        <f>IFERROR(AH9/AG9-1,"-")</f>
        <v>0.36725814358862618</v>
      </c>
      <c r="AJ9" s="140">
        <f>IFERROR(AH9/AD9-1,"-")</f>
        <v>0.2023400006586491</v>
      </c>
      <c r="AK9" s="140">
        <f>AH9/AH$9</f>
        <v>1</v>
      </c>
      <c r="AL9" s="141">
        <f>AH9/$BI9</f>
        <v>0.49290894608098834</v>
      </c>
      <c r="AM9" s="139">
        <f>AM10+AM13</f>
        <v>90581</v>
      </c>
      <c r="AN9" s="139">
        <f>AN10+AN13</f>
        <v>117100</v>
      </c>
      <c r="AO9" s="139">
        <f>AO10+AO13</f>
        <v>14367</v>
      </c>
      <c r="AP9" s="139">
        <f>AP10+AP13</f>
        <v>109846</v>
      </c>
      <c r="AQ9" s="139">
        <f>AQ10+AQ13</f>
        <v>126768</v>
      </c>
      <c r="AR9" s="140">
        <f>IFERROR(AQ9/AP9-1,"-")</f>
        <v>0.15405203648744603</v>
      </c>
      <c r="AS9" s="140">
        <f>IFERROR(AQ9/AM9-1,"-")</f>
        <v>0.39949879113721432</v>
      </c>
      <c r="AT9" s="140">
        <f>AQ9/AQ$9</f>
        <v>1</v>
      </c>
      <c r="AU9" s="141">
        <f>AQ9/$BI9</f>
        <v>0.15558956697624696</v>
      </c>
      <c r="AV9" s="139">
        <f>AV10+AV13</f>
        <v>546390</v>
      </c>
      <c r="AW9" s="139">
        <f>AW10+AW13</f>
        <v>605036</v>
      </c>
      <c r="AX9" s="139">
        <f>AX10+AX13</f>
        <v>79095</v>
      </c>
      <c r="AY9" s="139">
        <f>AY10+AY13</f>
        <v>491667</v>
      </c>
      <c r="AZ9" s="139">
        <f>AZ10+AZ13</f>
        <v>650456</v>
      </c>
      <c r="BA9" s="140">
        <f>IFERROR(AZ9/AY9-1,"-")</f>
        <v>0.32296045900985826</v>
      </c>
      <c r="BB9" s="140">
        <f>IFERROR(AZ9/AV9-1,"-")</f>
        <v>0.19046102600706449</v>
      </c>
      <c r="BC9" s="140">
        <f>AZ9/AZ$9</f>
        <v>1</v>
      </c>
      <c r="BD9" s="141">
        <f>AZ9/$BI9</f>
        <v>0.79834159549020012</v>
      </c>
      <c r="BE9" s="139">
        <f>BE10+BE13</f>
        <v>737730</v>
      </c>
      <c r="BF9" s="139">
        <f>BF10+BF13</f>
        <v>790860</v>
      </c>
      <c r="BG9" s="139">
        <f>BG10+BG13</f>
        <v>103153</v>
      </c>
      <c r="BH9" s="139">
        <f>BH10+BH13</f>
        <v>622796</v>
      </c>
      <c r="BI9" s="139">
        <f>BI10+BI13</f>
        <v>814759</v>
      </c>
      <c r="BJ9" s="140">
        <f>IFERROR(BI9/BH9-1,"-")</f>
        <v>0.30822773428217265</v>
      </c>
      <c r="BK9" s="140">
        <f>IFERROR(BI9/BE9-1,"-")</f>
        <v>0.10441353882856874</v>
      </c>
      <c r="BL9" s="140">
        <f>BI9/BI$9</f>
        <v>1</v>
      </c>
      <c r="BM9" s="141">
        <f>BI9/$BI9</f>
        <v>1</v>
      </c>
    </row>
    <row r="10" spans="1:65" x14ac:dyDescent="0.25">
      <c r="A10" s="1" t="s">
        <v>155</v>
      </c>
      <c r="B10" s="142" t="s">
        <v>156</v>
      </c>
      <c r="C10" s="143">
        <v>2534</v>
      </c>
      <c r="D10" s="143">
        <v>3418</v>
      </c>
      <c r="E10" s="143">
        <v>1985</v>
      </c>
      <c r="F10" s="143">
        <v>1515</v>
      </c>
      <c r="G10" s="143">
        <v>2595</v>
      </c>
      <c r="H10" s="144">
        <f>IFERROR(G10/F10-1,"-")</f>
        <v>0.71287128712871284</v>
      </c>
      <c r="I10" s="145">
        <f>IFERROR(G10/C10-1,"-")</f>
        <v>2.4072612470402488E-2</v>
      </c>
      <c r="J10" s="144">
        <f>G10/G$9</f>
        <v>0.38257408226448475</v>
      </c>
      <c r="K10" s="146">
        <f t="shared" ref="K10:K38" si="0">G10/$BI10</f>
        <v>2.2273722157847304E-2</v>
      </c>
      <c r="L10" s="143">
        <v>4249</v>
      </c>
      <c r="M10" s="143">
        <v>5825</v>
      </c>
      <c r="N10" s="143">
        <v>437</v>
      </c>
      <c r="O10" s="143">
        <v>2662</v>
      </c>
      <c r="P10" s="143">
        <v>5058</v>
      </c>
      <c r="Q10" s="144">
        <f>IFERROR(P10/O10-1,"-")</f>
        <v>0.90007513148009011</v>
      </c>
      <c r="R10" s="145">
        <f>IFERROR(P10/L10-1,"-")</f>
        <v>0.19039774064485759</v>
      </c>
      <c r="S10" s="144">
        <f>P10/P$9</f>
        <v>0.26740681998413957</v>
      </c>
      <c r="T10" s="146">
        <f t="shared" ref="T10:T38" si="1">P10/$BI10</f>
        <v>4.3414445731942836E-2</v>
      </c>
      <c r="U10" s="143">
        <v>15217</v>
      </c>
      <c r="V10" s="143">
        <v>16437</v>
      </c>
      <c r="W10" s="143">
        <v>6773</v>
      </c>
      <c r="X10" s="143">
        <v>13562</v>
      </c>
      <c r="Y10" s="143">
        <v>18367</v>
      </c>
      <c r="Z10" s="144">
        <f>IFERROR(Y10/X10-1,"-")</f>
        <v>0.35429877599174153</v>
      </c>
      <c r="AA10" s="145">
        <f>IFERROR(Y10/U10-1,"-")</f>
        <v>0.20700532299401986</v>
      </c>
      <c r="AB10" s="144">
        <f>Y10/Y$9</f>
        <v>0.19055276590446943</v>
      </c>
      <c r="AC10" s="146">
        <f t="shared" ref="AC10:AC38" si="2">Y10/$BI10</f>
        <v>0.15764988627097548</v>
      </c>
      <c r="AD10" s="143">
        <v>55205</v>
      </c>
      <c r="AE10" s="143">
        <v>61062</v>
      </c>
      <c r="AF10" s="143">
        <v>22392</v>
      </c>
      <c r="AG10" s="143">
        <v>55725</v>
      </c>
      <c r="AH10" s="143">
        <v>66104</v>
      </c>
      <c r="AI10" s="144">
        <f>IFERROR(AH10/AG10-1,"-")</f>
        <v>0.18625392552714226</v>
      </c>
      <c r="AJ10" s="145">
        <f>IFERROR(AH10/AD10-1,"-")</f>
        <v>0.19742776922380223</v>
      </c>
      <c r="AK10" s="144">
        <f>AH10/AH$9</f>
        <v>0.16460077390052838</v>
      </c>
      <c r="AL10" s="146">
        <f t="shared" ref="AL10:AL38" si="3">AH10/$BI10</f>
        <v>0.56739195742671988</v>
      </c>
      <c r="AM10" s="143">
        <v>10791</v>
      </c>
      <c r="AN10" s="143">
        <v>16878</v>
      </c>
      <c r="AO10" s="143">
        <v>7044</v>
      </c>
      <c r="AP10" s="143">
        <v>15425</v>
      </c>
      <c r="AQ10" s="143">
        <v>14037</v>
      </c>
      <c r="AR10" s="144">
        <f>IFERROR(AQ10/AP10-1,"-")</f>
        <v>-8.9983792544570451E-2</v>
      </c>
      <c r="AS10" s="145">
        <f>IFERROR(AQ10/AM10-1,"-")</f>
        <v>0.30080622741173202</v>
      </c>
      <c r="AT10" s="144">
        <f>AQ10/AQ$9</f>
        <v>0.11072983718288527</v>
      </c>
      <c r="AU10" s="146">
        <f t="shared" ref="AU10:AU38" si="4">AQ10/$BI10</f>
        <v>0.12048409939487575</v>
      </c>
      <c r="AV10" s="143">
        <v>87996</v>
      </c>
      <c r="AW10" s="143">
        <v>103620</v>
      </c>
      <c r="AX10" s="143">
        <v>38631</v>
      </c>
      <c r="AY10" s="143">
        <v>88889</v>
      </c>
      <c r="AZ10" s="143">
        <v>106161</v>
      </c>
      <c r="BA10" s="144">
        <f>IFERROR(AZ10/AY10-1,"-")</f>
        <v>0.19430975711280363</v>
      </c>
      <c r="BB10" s="145">
        <f>IFERROR(AZ10/AV10-1,"-")</f>
        <v>0.20642983771989631</v>
      </c>
      <c r="BC10" s="144">
        <f>AZ10/AZ$9</f>
        <v>0.1632101172100803</v>
      </c>
      <c r="BD10" s="146">
        <f t="shared" ref="BD10:BD38" si="5">AZ10/$BI10</f>
        <v>0.91121411098236127</v>
      </c>
      <c r="BE10" s="143">
        <v>98134</v>
      </c>
      <c r="BF10" s="143">
        <v>117688</v>
      </c>
      <c r="BG10" s="143">
        <v>46227</v>
      </c>
      <c r="BH10" s="143">
        <v>98841</v>
      </c>
      <c r="BI10" s="143">
        <v>116505</v>
      </c>
      <c r="BJ10" s="144">
        <f>IFERROR(BI10/BH10-1,"-")</f>
        <v>0.17871126354448053</v>
      </c>
      <c r="BK10" s="145">
        <f>IFERROR(BI10/BE10-1,"-")</f>
        <v>0.18720321193470157</v>
      </c>
      <c r="BL10" s="144">
        <f>BI10/BI$9</f>
        <v>0.14299320412539168</v>
      </c>
      <c r="BM10" s="146">
        <f t="shared" ref="BM10:BM38" si="6">BI10/$BI10</f>
        <v>1</v>
      </c>
    </row>
    <row r="11" spans="1:65" x14ac:dyDescent="0.25">
      <c r="A11" s="152" t="s">
        <v>98</v>
      </c>
      <c r="B11" s="147" t="s">
        <v>98</v>
      </c>
      <c r="C11" s="148">
        <v>1185</v>
      </c>
      <c r="D11" s="148">
        <v>1705</v>
      </c>
      <c r="E11" s="148">
        <v>1865</v>
      </c>
      <c r="F11" s="148">
        <v>1293</v>
      </c>
      <c r="G11" s="148">
        <v>1902</v>
      </c>
      <c r="H11" s="149">
        <f>IFERROR(G11/F11-1,"-")</f>
        <v>0.47099767981438512</v>
      </c>
      <c r="I11" s="150">
        <f>IFERROR(G11/C11-1,"-")</f>
        <v>0.6050632911392404</v>
      </c>
      <c r="J11" s="149">
        <f>G11/G$9</f>
        <v>0.28040689960194604</v>
      </c>
      <c r="K11" s="151">
        <f t="shared" si="0"/>
        <v>4.2265727428279373E-2</v>
      </c>
      <c r="L11" s="148">
        <v>2696</v>
      </c>
      <c r="M11" s="148">
        <v>4490</v>
      </c>
      <c r="N11" s="148">
        <v>339</v>
      </c>
      <c r="O11" s="148">
        <v>1759</v>
      </c>
      <c r="P11" s="148">
        <v>3241</v>
      </c>
      <c r="Q11" s="149">
        <f>IFERROR(P11/O11-1,"-")</f>
        <v>0.84252416145537246</v>
      </c>
      <c r="R11" s="150">
        <f>IFERROR(P11/L11-1,"-")</f>
        <v>0.2021513353115727</v>
      </c>
      <c r="S11" s="149">
        <f>P11/P$9</f>
        <v>0.17134549299497753</v>
      </c>
      <c r="T11" s="151">
        <f t="shared" si="1"/>
        <v>7.2020621763960804E-2</v>
      </c>
      <c r="U11" s="148">
        <v>5896</v>
      </c>
      <c r="V11" s="148">
        <v>5883</v>
      </c>
      <c r="W11" s="148">
        <v>4593</v>
      </c>
      <c r="X11" s="148">
        <v>6570</v>
      </c>
      <c r="Y11" s="148">
        <v>9047</v>
      </c>
      <c r="Z11" s="149">
        <f>IFERROR(Y11/X11-1,"-")</f>
        <v>0.37701674277016739</v>
      </c>
      <c r="AA11" s="150">
        <f>IFERROR(Y11/U11-1,"-")</f>
        <v>0.53443012211668939</v>
      </c>
      <c r="AB11" s="149">
        <f>Y11/Y$9</f>
        <v>9.386023156409512E-2</v>
      </c>
      <c r="AC11" s="151">
        <f t="shared" si="2"/>
        <v>0.20103997688940245</v>
      </c>
      <c r="AD11" s="148">
        <v>13541</v>
      </c>
      <c r="AE11" s="148">
        <v>16280</v>
      </c>
      <c r="AF11" s="148">
        <v>15564</v>
      </c>
      <c r="AG11" s="148">
        <v>18564</v>
      </c>
      <c r="AH11" s="148">
        <v>16787</v>
      </c>
      <c r="AI11" s="149">
        <f>IFERROR(AH11/AG11-1,"-")</f>
        <v>-9.5722904546433951E-2</v>
      </c>
      <c r="AJ11" s="150">
        <f>IFERROR(AH11/AD11-1,"-")</f>
        <v>0.23971641680821221</v>
      </c>
      <c r="AK11" s="149">
        <f>AH11/AH$9</f>
        <v>4.180009063699882E-2</v>
      </c>
      <c r="AL11" s="151">
        <f t="shared" si="3"/>
        <v>0.3730361547521166</v>
      </c>
      <c r="AM11" s="148">
        <v>5826</v>
      </c>
      <c r="AN11" s="148">
        <v>6295</v>
      </c>
      <c r="AO11" s="148">
        <v>4923</v>
      </c>
      <c r="AP11" s="148">
        <v>7613</v>
      </c>
      <c r="AQ11" s="148">
        <v>8768</v>
      </c>
      <c r="AR11" s="149">
        <f>IFERROR(AQ11/AP11-1,"-")</f>
        <v>0.15171417312491786</v>
      </c>
      <c r="AS11" s="150">
        <f>IFERROR(AQ11/AM11-1,"-")</f>
        <v>0.50497768623412287</v>
      </c>
      <c r="AT11" s="149">
        <f>AQ11/AQ$9</f>
        <v>6.9165720055534521E-2</v>
      </c>
      <c r="AU11" s="151">
        <f t="shared" si="4"/>
        <v>0.19484011466411857</v>
      </c>
      <c r="AV11" s="148">
        <v>29144</v>
      </c>
      <c r="AW11" s="148">
        <v>34653</v>
      </c>
      <c r="AX11" s="148">
        <v>27284</v>
      </c>
      <c r="AY11" s="148">
        <v>35799</v>
      </c>
      <c r="AZ11" s="148">
        <v>39745</v>
      </c>
      <c r="BA11" s="149">
        <f>IFERROR(AZ11/AY11-1,"-")</f>
        <v>0.11022654264085596</v>
      </c>
      <c r="BB11" s="150">
        <f>IFERROR(AZ11/AV11-1,"-")</f>
        <v>0.36374553939061216</v>
      </c>
      <c r="BC11" s="149">
        <f>AZ11/AZ$9</f>
        <v>6.1103287539818217E-2</v>
      </c>
      <c r="BD11" s="151">
        <f t="shared" si="5"/>
        <v>0.88320259549787783</v>
      </c>
      <c r="BE11" s="148">
        <v>34325</v>
      </c>
      <c r="BF11" s="148">
        <v>42738</v>
      </c>
      <c r="BG11" s="148">
        <v>33738</v>
      </c>
      <c r="BH11" s="148">
        <v>41357</v>
      </c>
      <c r="BI11" s="148">
        <v>45001</v>
      </c>
      <c r="BJ11" s="149">
        <f>IFERROR(BI11/BH11-1,"-")</f>
        <v>8.8110839761104565E-2</v>
      </c>
      <c r="BK11" s="150">
        <f>IFERROR(BI11/BE11-1,"-")</f>
        <v>0.31102694828841959</v>
      </c>
      <c r="BL11" s="149">
        <f>BI11/BI$9</f>
        <v>5.5232283411413681E-2</v>
      </c>
      <c r="BM11" s="151">
        <f t="shared" si="6"/>
        <v>1</v>
      </c>
    </row>
    <row r="12" spans="1:65" x14ac:dyDescent="0.25">
      <c r="A12" s="152" t="s">
        <v>160</v>
      </c>
      <c r="B12" s="147" t="s">
        <v>160</v>
      </c>
      <c r="C12" s="148">
        <v>1349</v>
      </c>
      <c r="D12" s="148">
        <v>1713</v>
      </c>
      <c r="E12" s="148">
        <v>120</v>
      </c>
      <c r="F12" s="148">
        <v>222</v>
      </c>
      <c r="G12" s="148">
        <v>693</v>
      </c>
      <c r="H12" s="149">
        <f>IFERROR(G12/F12-1,"-")</f>
        <v>2.1216216216216215</v>
      </c>
      <c r="I12" s="150">
        <f>IFERROR(G12/C12-1,"-")</f>
        <v>-0.48628613787991104</v>
      </c>
      <c r="J12" s="149">
        <f>G12/G$9</f>
        <v>0.1021671826625387</v>
      </c>
      <c r="K12" s="151">
        <f t="shared" si="0"/>
        <v>9.6917654956366079E-3</v>
      </c>
      <c r="L12" s="148">
        <v>1553</v>
      </c>
      <c r="M12" s="148">
        <v>1335</v>
      </c>
      <c r="N12" s="148">
        <v>98</v>
      </c>
      <c r="O12" s="148">
        <v>903</v>
      </c>
      <c r="P12" s="148">
        <v>1817</v>
      </c>
      <c r="Q12" s="149">
        <f>IFERROR(P12/O12-1,"-")</f>
        <v>1.0121816168327795</v>
      </c>
      <c r="R12" s="150">
        <f>IFERROR(P12/L12-1,"-")</f>
        <v>0.16999356084996786</v>
      </c>
      <c r="S12" s="149">
        <f>P12/P$9</f>
        <v>9.6061326989162046E-2</v>
      </c>
      <c r="T12" s="151">
        <f t="shared" si="1"/>
        <v>2.5411165808905796E-2</v>
      </c>
      <c r="U12" s="148">
        <v>9321</v>
      </c>
      <c r="V12" s="148">
        <v>10554</v>
      </c>
      <c r="W12" s="148">
        <v>2180</v>
      </c>
      <c r="X12" s="148">
        <v>6992</v>
      </c>
      <c r="Y12" s="148">
        <v>9320</v>
      </c>
      <c r="Z12" s="149">
        <f>IFERROR(Y12/X12-1,"-")</f>
        <v>0.33295194508009152</v>
      </c>
      <c r="AA12" s="150">
        <f>IFERROR(Y12/U12-1,"-")</f>
        <v>-1.0728462611309109E-4</v>
      </c>
      <c r="AB12" s="149">
        <f>Y12/Y$9</f>
        <v>9.6692534340374323E-2</v>
      </c>
      <c r="AC12" s="151">
        <f t="shared" si="2"/>
        <v>0.13034235846945624</v>
      </c>
      <c r="AD12" s="148">
        <v>41664</v>
      </c>
      <c r="AE12" s="148">
        <v>44782</v>
      </c>
      <c r="AF12" s="148">
        <v>6828</v>
      </c>
      <c r="AG12" s="148">
        <v>37161</v>
      </c>
      <c r="AH12" s="148">
        <v>49317</v>
      </c>
      <c r="AI12" s="149">
        <f>IFERROR(AH12/AG12-1,"-")</f>
        <v>0.32711713893598127</v>
      </c>
      <c r="AJ12" s="150">
        <f>IFERROR(AH12/AD12-1,"-")</f>
        <v>0.18368375576036877</v>
      </c>
      <c r="AK12" s="149">
        <f>AH12/AH$9</f>
        <v>0.12280068326352957</v>
      </c>
      <c r="AL12" s="151">
        <f t="shared" si="3"/>
        <v>0.68970966659207877</v>
      </c>
      <c r="AM12" s="148">
        <v>4965</v>
      </c>
      <c r="AN12" s="148">
        <v>10583</v>
      </c>
      <c r="AO12" s="148">
        <v>2121</v>
      </c>
      <c r="AP12" s="148">
        <v>7812</v>
      </c>
      <c r="AQ12" s="148">
        <v>5269</v>
      </c>
      <c r="AR12" s="149">
        <f>IFERROR(AQ12/AP12-1,"-")</f>
        <v>-0.32552483358934969</v>
      </c>
      <c r="AS12" s="150">
        <f>IFERROR(AQ12/AM12-1,"-")</f>
        <v>6.1228600201409966E-2</v>
      </c>
      <c r="AT12" s="149">
        <f>AQ12/AQ$9</f>
        <v>4.1564117127350753E-2</v>
      </c>
      <c r="AU12" s="151">
        <f t="shared" si="4"/>
        <v>7.368818527634817E-2</v>
      </c>
      <c r="AV12" s="148">
        <v>58852</v>
      </c>
      <c r="AW12" s="148">
        <v>68967</v>
      </c>
      <c r="AX12" s="148">
        <v>11347</v>
      </c>
      <c r="AY12" s="148">
        <v>53090</v>
      </c>
      <c r="AZ12" s="148">
        <v>66416</v>
      </c>
      <c r="BA12" s="149">
        <f>IFERROR(AZ12/AY12-1,"-")</f>
        <v>0.25100772273497829</v>
      </c>
      <c r="BB12" s="150">
        <f>IFERROR(AZ12/AV12-1,"-")</f>
        <v>0.12852579351593829</v>
      </c>
      <c r="BC12" s="149">
        <f>AZ12/AZ$9</f>
        <v>0.10210682967026209</v>
      </c>
      <c r="BD12" s="151">
        <f t="shared" si="5"/>
        <v>0.92884314164242565</v>
      </c>
      <c r="BE12" s="148">
        <v>63809</v>
      </c>
      <c r="BF12" s="148">
        <v>74950</v>
      </c>
      <c r="BG12" s="148">
        <v>12489</v>
      </c>
      <c r="BH12" s="148">
        <v>57484</v>
      </c>
      <c r="BI12" s="148">
        <v>71504</v>
      </c>
      <c r="BJ12" s="149">
        <f>IFERROR(BI12/BH12-1,"-")</f>
        <v>0.24389395309999307</v>
      </c>
      <c r="BK12" s="150">
        <f>IFERROR(BI12/BE12-1,"-")</f>
        <v>0.12059427353508134</v>
      </c>
      <c r="BL12" s="149">
        <f>BI12/BI$9</f>
        <v>8.7760920713977994E-2</v>
      </c>
      <c r="BM12" s="151">
        <f t="shared" si="6"/>
        <v>1</v>
      </c>
    </row>
    <row r="13" spans="1:65" x14ac:dyDescent="0.25">
      <c r="A13" s="1"/>
      <c r="B13" s="142" t="s">
        <v>168</v>
      </c>
      <c r="C13" s="143">
        <v>6176</v>
      </c>
      <c r="D13" s="143">
        <v>6408</v>
      </c>
      <c r="E13" s="143">
        <v>492</v>
      </c>
      <c r="F13" s="143">
        <v>1658</v>
      </c>
      <c r="G13" s="143">
        <v>4188</v>
      </c>
      <c r="H13" s="144">
        <f>IFERROR(G13/F13-1,"-")</f>
        <v>1.5259348612786492</v>
      </c>
      <c r="I13" s="145">
        <f>IFERROR(G13/C13-1,"-")</f>
        <v>-0.32189119170984459</v>
      </c>
      <c r="J13" s="144">
        <f>G13/G$9</f>
        <v>0.61742591773551525</v>
      </c>
      <c r="K13" s="146">
        <f t="shared" si="0"/>
        <v>5.9978174131476514E-3</v>
      </c>
      <c r="L13" s="143">
        <v>19366</v>
      </c>
      <c r="M13" s="143">
        <v>16406</v>
      </c>
      <c r="N13" s="143">
        <v>356</v>
      </c>
      <c r="O13" s="143">
        <v>9096</v>
      </c>
      <c r="P13" s="143">
        <v>13857</v>
      </c>
      <c r="Q13" s="144">
        <f>IFERROR(P13/O13-1,"-")</f>
        <v>0.52341688654353558</v>
      </c>
      <c r="R13" s="145">
        <f>IFERROR(P13/L13-1,"-")</f>
        <v>-0.28446762367035006</v>
      </c>
      <c r="S13" s="144">
        <f>P13/P$9</f>
        <v>0.73259318001586038</v>
      </c>
      <c r="T13" s="146">
        <f t="shared" si="1"/>
        <v>1.9845213919290117E-2</v>
      </c>
      <c r="U13" s="143">
        <v>74250</v>
      </c>
      <c r="V13" s="143">
        <v>74602</v>
      </c>
      <c r="W13" s="143">
        <v>10009</v>
      </c>
      <c r="X13" s="143">
        <v>59600</v>
      </c>
      <c r="Y13" s="143">
        <v>78021</v>
      </c>
      <c r="Z13" s="144">
        <f>IFERROR(Y13/X13-1,"-")</f>
        <v>0.30907718120805372</v>
      </c>
      <c r="AA13" s="145">
        <f>IFERROR(Y13/U13-1,"-")</f>
        <v>5.0787878787878826E-2</v>
      </c>
      <c r="AB13" s="144">
        <f>Y13/Y$9</f>
        <v>0.80944723409553054</v>
      </c>
      <c r="AC13" s="146">
        <f t="shared" si="2"/>
        <v>0.11173727612015112</v>
      </c>
      <c r="AD13" s="143">
        <v>278812</v>
      </c>
      <c r="AE13" s="143">
        <v>303778</v>
      </c>
      <c r="AF13" s="143">
        <v>22284</v>
      </c>
      <c r="AG13" s="143">
        <v>238003</v>
      </c>
      <c r="AH13" s="143">
        <v>335498</v>
      </c>
      <c r="AI13" s="144">
        <f>IFERROR(AH13/AG13-1,"-")</f>
        <v>0.40963769364251701</v>
      </c>
      <c r="AJ13" s="145">
        <f>IFERROR(AH13/AD13-1,"-")</f>
        <v>0.20331262642927861</v>
      </c>
      <c r="AK13" s="144">
        <f>AH13/AH$9</f>
        <v>0.83539922609947159</v>
      </c>
      <c r="AL13" s="146">
        <f t="shared" si="3"/>
        <v>0.48048131482239986</v>
      </c>
      <c r="AM13" s="143">
        <v>79790</v>
      </c>
      <c r="AN13" s="143">
        <v>100222</v>
      </c>
      <c r="AO13" s="143">
        <v>7323</v>
      </c>
      <c r="AP13" s="143">
        <v>94421</v>
      </c>
      <c r="AQ13" s="143">
        <v>112731</v>
      </c>
      <c r="AR13" s="144">
        <f>IFERROR(AQ13/AP13-1,"-")</f>
        <v>0.19391872570720503</v>
      </c>
      <c r="AS13" s="145">
        <f>IFERROR(AQ13/AM13-1,"-")</f>
        <v>0.4128462213309938</v>
      </c>
      <c r="AT13" s="144">
        <f>AQ13/AQ$9</f>
        <v>0.88927016281711468</v>
      </c>
      <c r="AU13" s="146">
        <f t="shared" si="4"/>
        <v>0.1614469806116399</v>
      </c>
      <c r="AV13" s="143">
        <v>458394</v>
      </c>
      <c r="AW13" s="143">
        <v>501416</v>
      </c>
      <c r="AX13" s="143">
        <v>40464</v>
      </c>
      <c r="AY13" s="143">
        <v>402778</v>
      </c>
      <c r="AZ13" s="143">
        <v>544295</v>
      </c>
      <c r="BA13" s="144">
        <f>IFERROR(AZ13/AY13-1,"-")</f>
        <v>0.35135235787456121</v>
      </c>
      <c r="BB13" s="145">
        <f>IFERROR(AZ13/AV13-1,"-")</f>
        <v>0.18739555927869911</v>
      </c>
      <c r="BC13" s="144">
        <f>AZ13/AZ$9</f>
        <v>0.83678988278991973</v>
      </c>
      <c r="BD13" s="146">
        <f t="shared" si="5"/>
        <v>0.7795086028866286</v>
      </c>
      <c r="BE13" s="143">
        <v>639596</v>
      </c>
      <c r="BF13" s="143">
        <v>673172</v>
      </c>
      <c r="BG13" s="143">
        <v>56926</v>
      </c>
      <c r="BH13" s="143">
        <v>523955</v>
      </c>
      <c r="BI13" s="143">
        <v>698254</v>
      </c>
      <c r="BJ13" s="144">
        <f>IFERROR(BI13/BH13-1,"-")</f>
        <v>0.33266024754034218</v>
      </c>
      <c r="BK13" s="145">
        <f>IFERROR(BI13/BE13-1,"-")</f>
        <v>9.1711017579847232E-2</v>
      </c>
      <c r="BL13" s="144">
        <f>BI13/BI$9</f>
        <v>0.85700679587460837</v>
      </c>
      <c r="BM13" s="146">
        <f t="shared" si="6"/>
        <v>1</v>
      </c>
    </row>
    <row r="14" spans="1:65" s="93" customFormat="1" x14ac:dyDescent="0.25">
      <c r="B14" s="147" t="s">
        <v>172</v>
      </c>
      <c r="C14" s="148">
        <v>2090</v>
      </c>
      <c r="D14" s="148">
        <v>2327</v>
      </c>
      <c r="E14" s="148">
        <v>33</v>
      </c>
      <c r="F14" s="148">
        <v>490</v>
      </c>
      <c r="G14" s="148">
        <v>1245</v>
      </c>
      <c r="H14" s="149">
        <f t="shared" ref="H14:H38" si="7">IFERROR(G14/F14-1,"-")</f>
        <v>1.5408163265306123</v>
      </c>
      <c r="I14" s="150">
        <f t="shared" ref="I14:I38" si="8">IFERROR(G14/C14-1,"-")</f>
        <v>-0.40430622009569372</v>
      </c>
      <c r="J14" s="149">
        <f t="shared" ref="J14:J38" si="9">G14/G$9</f>
        <v>0.18354710305174701</v>
      </c>
      <c r="K14" s="151">
        <f t="shared" si="0"/>
        <v>4.6042729131918888E-3</v>
      </c>
      <c r="L14" s="148">
        <v>3708</v>
      </c>
      <c r="M14" s="148">
        <v>3431</v>
      </c>
      <c r="N14" s="148">
        <v>20</v>
      </c>
      <c r="O14" s="148">
        <v>2045</v>
      </c>
      <c r="P14" s="148">
        <v>2914</v>
      </c>
      <c r="Q14" s="149">
        <f t="shared" ref="Q14:Q38" si="10">IFERROR(P14/O14-1,"-")</f>
        <v>0.42493887530562358</v>
      </c>
      <c r="R14" s="150">
        <f t="shared" ref="R14:R38" si="11">IFERROR(P14/L14-1,"-")</f>
        <v>-0.21413160733549086</v>
      </c>
      <c r="S14" s="149">
        <f t="shared" ref="S14:S38" si="12">P14/P$9</f>
        <v>0.15405762622257468</v>
      </c>
      <c r="T14" s="151">
        <f t="shared" si="1"/>
        <v>1.0776587364691699E-2</v>
      </c>
      <c r="U14" s="148">
        <v>23105</v>
      </c>
      <c r="V14" s="148">
        <v>25645</v>
      </c>
      <c r="W14" s="148">
        <v>889</v>
      </c>
      <c r="X14" s="148">
        <v>17116</v>
      </c>
      <c r="Y14" s="148">
        <v>26782</v>
      </c>
      <c r="Z14" s="149">
        <f t="shared" ref="Z14:Z38" si="13">IFERROR(Y14/X14-1,"-")</f>
        <v>0.56473475111007243</v>
      </c>
      <c r="AA14" s="150">
        <f t="shared" ref="AA14:AA38" si="14">IFERROR(Y14/U14-1,"-")</f>
        <v>0.15914304263146506</v>
      </c>
      <c r="AB14" s="149">
        <f t="shared" ref="AB14:AB38" si="15">Y14/Y$9</f>
        <v>0.277856164667801</v>
      </c>
      <c r="AC14" s="151">
        <f t="shared" si="2"/>
        <v>9.9045491695666801E-2</v>
      </c>
      <c r="AD14" s="148">
        <v>106711</v>
      </c>
      <c r="AE14" s="148">
        <v>115055</v>
      </c>
      <c r="AF14" s="148">
        <v>1131</v>
      </c>
      <c r="AG14" s="148">
        <v>86214</v>
      </c>
      <c r="AH14" s="148">
        <v>126382</v>
      </c>
      <c r="AI14" s="149">
        <f t="shared" ref="AI14:AI38" si="16">IFERROR(AH14/AG14-1,"-")</f>
        <v>0.46591040898229985</v>
      </c>
      <c r="AJ14" s="150">
        <f t="shared" ref="AJ14:AJ38" si="17">IFERROR(AH14/AD14-1,"-")</f>
        <v>0.18433900909934309</v>
      </c>
      <c r="AK14" s="149">
        <f t="shared" ref="AK14:AK38" si="18">AH14/AH$9</f>
        <v>0.31469464793502022</v>
      </c>
      <c r="AL14" s="151">
        <f t="shared" si="3"/>
        <v>0.46738732475101791</v>
      </c>
      <c r="AM14" s="148">
        <v>40368</v>
      </c>
      <c r="AN14" s="148">
        <v>49800</v>
      </c>
      <c r="AO14" s="148">
        <v>254</v>
      </c>
      <c r="AP14" s="148">
        <v>41131</v>
      </c>
      <c r="AQ14" s="148">
        <v>51203</v>
      </c>
      <c r="AR14" s="149">
        <f t="shared" ref="AR14:AR38" si="19">IFERROR(AQ14/AP14-1,"-")</f>
        <v>0.24487612749507681</v>
      </c>
      <c r="AS14" s="150">
        <f t="shared" ref="AS14:AS38" si="20">IFERROR(AQ14/AM14-1,"-")</f>
        <v>0.26840566785572739</v>
      </c>
      <c r="AT14" s="149">
        <f t="shared" ref="AT14:AT38" si="21">AQ14/AQ$9</f>
        <v>0.40391108166098699</v>
      </c>
      <c r="AU14" s="151">
        <f t="shared" si="4"/>
        <v>0.18935950680655766</v>
      </c>
      <c r="AV14" s="148">
        <v>175982</v>
      </c>
      <c r="AW14" s="148">
        <v>196258</v>
      </c>
      <c r="AX14" s="148">
        <v>2327</v>
      </c>
      <c r="AY14" s="148">
        <v>146996</v>
      </c>
      <c r="AZ14" s="148">
        <v>208526</v>
      </c>
      <c r="BA14" s="149">
        <f t="shared" ref="BA14:BA38" si="22">IFERROR(AZ14/AY14-1,"-")</f>
        <v>0.41858281858009749</v>
      </c>
      <c r="BB14" s="150">
        <f t="shared" ref="BB14:BB38" si="23">IFERROR(AZ14/AV14-1,"-")</f>
        <v>0.1849280040004091</v>
      </c>
      <c r="BC14" s="149">
        <f t="shared" ref="BC14:BC38" si="24">AZ14/AZ$9</f>
        <v>0.32058432853259866</v>
      </c>
      <c r="BD14" s="151">
        <f t="shared" si="5"/>
        <v>0.77117318353112596</v>
      </c>
      <c r="BE14" s="148">
        <v>257207</v>
      </c>
      <c r="BF14" s="148">
        <v>269757</v>
      </c>
      <c r="BG14" s="148">
        <v>3519</v>
      </c>
      <c r="BH14" s="148">
        <v>189556</v>
      </c>
      <c r="BI14" s="148">
        <v>270401</v>
      </c>
      <c r="BJ14" s="149">
        <f t="shared" ref="BJ14:BJ38" si="25">IFERROR(BI14/BH14-1,"-")</f>
        <v>0.42649665534195691</v>
      </c>
      <c r="BK14" s="150">
        <f t="shared" ref="BK14:BK38" si="26">IFERROR(BI14/BE14-1,"-")</f>
        <v>5.1297204197397361E-2</v>
      </c>
      <c r="BL14" s="149">
        <f t="shared" ref="BL14:BL38" si="27">BI14/BI$9</f>
        <v>0.33187850640496147</v>
      </c>
      <c r="BM14" s="151">
        <f t="shared" si="6"/>
        <v>1</v>
      </c>
    </row>
    <row r="15" spans="1:65" s="93" customFormat="1" x14ac:dyDescent="0.25">
      <c r="B15" s="147" t="s">
        <v>176</v>
      </c>
      <c r="C15" s="148">
        <v>809</v>
      </c>
      <c r="D15" s="148">
        <v>906</v>
      </c>
      <c r="E15" s="148">
        <v>94</v>
      </c>
      <c r="F15" s="148">
        <v>302</v>
      </c>
      <c r="G15" s="148">
        <v>541</v>
      </c>
      <c r="H15" s="149">
        <f t="shared" si="7"/>
        <v>0.79139072847682113</v>
      </c>
      <c r="I15" s="150">
        <f t="shared" si="8"/>
        <v>-0.33127317676143386</v>
      </c>
      <c r="J15" s="149">
        <f t="shared" si="9"/>
        <v>7.9758219077104522E-2</v>
      </c>
      <c r="K15" s="151">
        <f t="shared" si="0"/>
        <v>6.9721885712812843E-3</v>
      </c>
      <c r="L15" s="148">
        <v>1385</v>
      </c>
      <c r="M15" s="148">
        <v>1116</v>
      </c>
      <c r="N15" s="148">
        <v>52</v>
      </c>
      <c r="O15" s="148">
        <v>615</v>
      </c>
      <c r="P15" s="148">
        <v>1615</v>
      </c>
      <c r="Q15" s="149">
        <f t="shared" si="10"/>
        <v>1.6260162601626016</v>
      </c>
      <c r="R15" s="150">
        <f t="shared" si="11"/>
        <v>0.1660649819494584</v>
      </c>
      <c r="S15" s="149">
        <f t="shared" si="12"/>
        <v>8.5381971979910126E-2</v>
      </c>
      <c r="T15" s="151">
        <f t="shared" si="1"/>
        <v>2.0813464958630821E-2</v>
      </c>
      <c r="U15" s="148">
        <v>12921</v>
      </c>
      <c r="V15" s="148">
        <v>12929</v>
      </c>
      <c r="W15" s="148">
        <v>1814</v>
      </c>
      <c r="X15" s="148">
        <v>8700</v>
      </c>
      <c r="Y15" s="148">
        <v>12125</v>
      </c>
      <c r="Z15" s="149">
        <f t="shared" si="13"/>
        <v>0.39367816091954033</v>
      </c>
      <c r="AA15" s="150">
        <f t="shared" si="14"/>
        <v>-6.1605138921136171E-2</v>
      </c>
      <c r="AB15" s="149">
        <f t="shared" si="15"/>
        <v>0.12579366726148483</v>
      </c>
      <c r="AC15" s="151">
        <f t="shared" si="2"/>
        <v>0.15626208211975154</v>
      </c>
      <c r="AD15" s="148">
        <v>48966</v>
      </c>
      <c r="AE15" s="148">
        <v>43571</v>
      </c>
      <c r="AF15" s="148">
        <v>3050</v>
      </c>
      <c r="AG15" s="148">
        <v>28366</v>
      </c>
      <c r="AH15" s="148">
        <v>43536</v>
      </c>
      <c r="AI15" s="149">
        <f t="shared" si="16"/>
        <v>0.53479517732496662</v>
      </c>
      <c r="AJ15" s="150">
        <f t="shared" si="17"/>
        <v>-0.11089327288322515</v>
      </c>
      <c r="AK15" s="149">
        <f t="shared" si="18"/>
        <v>0.10840583463229765</v>
      </c>
      <c r="AL15" s="151">
        <f t="shared" si="3"/>
        <v>0.56107430986931983</v>
      </c>
      <c r="AM15" s="148">
        <v>10321</v>
      </c>
      <c r="AN15" s="148">
        <v>11665</v>
      </c>
      <c r="AO15" s="148">
        <v>1392</v>
      </c>
      <c r="AP15" s="148">
        <v>9048</v>
      </c>
      <c r="AQ15" s="148">
        <v>10535</v>
      </c>
      <c r="AR15" s="149">
        <f t="shared" si="19"/>
        <v>0.16434571175950485</v>
      </c>
      <c r="AS15" s="150">
        <f t="shared" si="20"/>
        <v>2.0734424958821718E-2</v>
      </c>
      <c r="AT15" s="149">
        <f t="shared" si="21"/>
        <v>8.3104568976397827E-2</v>
      </c>
      <c r="AU15" s="151">
        <f t="shared" si="4"/>
        <v>0.13577080702116143</v>
      </c>
      <c r="AV15" s="148">
        <v>74402</v>
      </c>
      <c r="AW15" s="148">
        <v>70187</v>
      </c>
      <c r="AX15" s="148">
        <v>6402</v>
      </c>
      <c r="AY15" s="148">
        <v>47031</v>
      </c>
      <c r="AZ15" s="148">
        <v>68352</v>
      </c>
      <c r="BA15" s="149">
        <f t="shared" si="22"/>
        <v>0.45333928685335212</v>
      </c>
      <c r="BB15" s="150">
        <f t="shared" si="23"/>
        <v>-8.1315018413483542E-2</v>
      </c>
      <c r="BC15" s="149">
        <f t="shared" si="24"/>
        <v>0.1050832031682389</v>
      </c>
      <c r="BD15" s="151">
        <f t="shared" si="5"/>
        <v>0.88089285254014482</v>
      </c>
      <c r="BE15" s="148">
        <v>87403</v>
      </c>
      <c r="BF15" s="148">
        <v>81748</v>
      </c>
      <c r="BG15" s="148">
        <v>8001</v>
      </c>
      <c r="BH15" s="148">
        <v>54334</v>
      </c>
      <c r="BI15" s="148">
        <v>77594</v>
      </c>
      <c r="BJ15" s="149">
        <f t="shared" si="25"/>
        <v>0.42809290683549905</v>
      </c>
      <c r="BK15" s="150">
        <f t="shared" si="26"/>
        <v>-0.11222726908687342</v>
      </c>
      <c r="BL15" s="149">
        <f t="shared" si="27"/>
        <v>9.5235523633368888E-2</v>
      </c>
      <c r="BM15" s="151">
        <f t="shared" si="6"/>
        <v>1</v>
      </c>
    </row>
    <row r="16" spans="1:65" x14ac:dyDescent="0.25">
      <c r="A16" s="1"/>
      <c r="B16" s="147" t="s">
        <v>180</v>
      </c>
      <c r="C16" s="148">
        <v>637</v>
      </c>
      <c r="D16" s="148">
        <v>851</v>
      </c>
      <c r="E16" s="148">
        <v>156</v>
      </c>
      <c r="F16" s="148">
        <v>174</v>
      </c>
      <c r="G16" s="148">
        <v>506</v>
      </c>
      <c r="H16" s="149">
        <f t="shared" si="7"/>
        <v>1.9080459770114944</v>
      </c>
      <c r="I16" s="150">
        <f t="shared" si="8"/>
        <v>-0.20565149136577709</v>
      </c>
      <c r="J16" s="149">
        <f t="shared" si="9"/>
        <v>7.459826035677429E-2</v>
      </c>
      <c r="K16" s="151">
        <f t="shared" si="0"/>
        <v>1.3026464833693749E-2</v>
      </c>
      <c r="L16" s="148">
        <v>996</v>
      </c>
      <c r="M16" s="148">
        <v>1017</v>
      </c>
      <c r="N16" s="148">
        <v>73</v>
      </c>
      <c r="O16" s="148">
        <v>492</v>
      </c>
      <c r="P16" s="148">
        <v>1089</v>
      </c>
      <c r="Q16" s="149">
        <f t="shared" si="10"/>
        <v>1.2134146341463414</v>
      </c>
      <c r="R16" s="150">
        <f t="shared" si="11"/>
        <v>9.3373493975903665E-2</v>
      </c>
      <c r="S16" s="149">
        <f t="shared" si="12"/>
        <v>5.7573354480570972E-2</v>
      </c>
      <c r="T16" s="151">
        <f t="shared" si="1"/>
        <v>2.8035217794253938E-2</v>
      </c>
      <c r="U16" s="148">
        <v>4142</v>
      </c>
      <c r="V16" s="148">
        <v>4624</v>
      </c>
      <c r="W16" s="148">
        <v>2287</v>
      </c>
      <c r="X16" s="148">
        <v>4030</v>
      </c>
      <c r="Y16" s="148">
        <v>4557</v>
      </c>
      <c r="Z16" s="149">
        <f t="shared" si="13"/>
        <v>0.13076923076923075</v>
      </c>
      <c r="AA16" s="150">
        <f t="shared" si="14"/>
        <v>0.10019314340898111</v>
      </c>
      <c r="AB16" s="149">
        <f t="shared" si="15"/>
        <v>4.7277669419429805E-2</v>
      </c>
      <c r="AC16" s="151">
        <f t="shared" si="2"/>
        <v>0.1173154155081866</v>
      </c>
      <c r="AD16" s="148">
        <v>15023</v>
      </c>
      <c r="AE16" s="148">
        <v>16010</v>
      </c>
      <c r="AF16" s="148">
        <v>5337</v>
      </c>
      <c r="AG16" s="148">
        <v>15262</v>
      </c>
      <c r="AH16" s="148">
        <v>19064</v>
      </c>
      <c r="AI16" s="149">
        <f t="shared" si="16"/>
        <v>0.24911545013759673</v>
      </c>
      <c r="AJ16" s="150">
        <f t="shared" si="17"/>
        <v>0.26898755241962324</v>
      </c>
      <c r="AK16" s="149">
        <f t="shared" si="18"/>
        <v>4.7469883118111962E-2</v>
      </c>
      <c r="AL16" s="151">
        <f t="shared" si="3"/>
        <v>0.49078364741015346</v>
      </c>
      <c r="AM16" s="148">
        <v>3227</v>
      </c>
      <c r="AN16" s="148">
        <v>4718</v>
      </c>
      <c r="AO16" s="148">
        <v>1697</v>
      </c>
      <c r="AP16" s="148">
        <v>5209</v>
      </c>
      <c r="AQ16" s="148">
        <v>7274</v>
      </c>
      <c r="AR16" s="149">
        <f t="shared" si="19"/>
        <v>0.39642925705509691</v>
      </c>
      <c r="AS16" s="150">
        <f t="shared" si="20"/>
        <v>1.2541059807871089</v>
      </c>
      <c r="AT16" s="149">
        <f t="shared" si="21"/>
        <v>5.7380411460305439E-2</v>
      </c>
      <c r="AU16" s="151">
        <f t="shared" si="4"/>
        <v>0.18726186798475955</v>
      </c>
      <c r="AV16" s="148">
        <v>24025</v>
      </c>
      <c r="AW16" s="148">
        <v>27220</v>
      </c>
      <c r="AX16" s="148">
        <v>9550</v>
      </c>
      <c r="AY16" s="148">
        <v>25167</v>
      </c>
      <c r="AZ16" s="148">
        <v>32490</v>
      </c>
      <c r="BA16" s="149">
        <f t="shared" si="22"/>
        <v>0.29097627845988794</v>
      </c>
      <c r="BB16" s="150">
        <f t="shared" si="23"/>
        <v>0.35234131113423528</v>
      </c>
      <c r="BC16" s="149">
        <f t="shared" si="24"/>
        <v>4.9949573837430969E-2</v>
      </c>
      <c r="BD16" s="151">
        <f t="shared" si="5"/>
        <v>0.8364226135310473</v>
      </c>
      <c r="BE16" s="148">
        <v>28310</v>
      </c>
      <c r="BF16" s="148">
        <v>31767</v>
      </c>
      <c r="BG16" s="148">
        <v>12412</v>
      </c>
      <c r="BH16" s="148">
        <v>30355</v>
      </c>
      <c r="BI16" s="148">
        <v>38844</v>
      </c>
      <c r="BJ16" s="149">
        <f t="shared" si="25"/>
        <v>0.27965738758029968</v>
      </c>
      <c r="BK16" s="150">
        <f t="shared" si="26"/>
        <v>0.37209466619569054</v>
      </c>
      <c r="BL16" s="149">
        <f t="shared" si="27"/>
        <v>4.7675447586341485E-2</v>
      </c>
      <c r="BM16" s="151">
        <f t="shared" si="6"/>
        <v>1</v>
      </c>
    </row>
    <row r="17" spans="1:65" x14ac:dyDescent="0.25">
      <c r="A17" s="1"/>
      <c r="B17" s="147" t="s">
        <v>189</v>
      </c>
      <c r="C17" s="148">
        <v>62</v>
      </c>
      <c r="D17" s="148">
        <v>82</v>
      </c>
      <c r="E17" s="148">
        <v>8</v>
      </c>
      <c r="F17" s="148">
        <v>23</v>
      </c>
      <c r="G17" s="148">
        <v>112</v>
      </c>
      <c r="H17" s="149">
        <f t="shared" si="7"/>
        <v>3.8695652173913047</v>
      </c>
      <c r="I17" s="150">
        <f t="shared" si="8"/>
        <v>0.80645161290322576</v>
      </c>
      <c r="J17" s="149">
        <f t="shared" si="9"/>
        <v>1.6511867905056758E-2</v>
      </c>
      <c r="K17" s="151">
        <f t="shared" si="0"/>
        <v>4.3651102969833972E-3</v>
      </c>
      <c r="L17" s="148">
        <v>377</v>
      </c>
      <c r="M17" s="148">
        <v>379</v>
      </c>
      <c r="N17" s="148">
        <v>22</v>
      </c>
      <c r="O17" s="148">
        <v>362</v>
      </c>
      <c r="P17" s="148">
        <v>433</v>
      </c>
      <c r="Q17" s="149">
        <f t="shared" si="10"/>
        <v>0.19613259668508287</v>
      </c>
      <c r="R17" s="150">
        <f t="shared" si="11"/>
        <v>0.14854111405835546</v>
      </c>
      <c r="S17" s="149">
        <f t="shared" si="12"/>
        <v>2.2891884747554849E-2</v>
      </c>
      <c r="T17" s="151">
        <f t="shared" si="1"/>
        <v>1.6875828201730454E-2</v>
      </c>
      <c r="U17" s="148">
        <v>2362</v>
      </c>
      <c r="V17" s="148">
        <v>2341</v>
      </c>
      <c r="W17" s="148">
        <v>120</v>
      </c>
      <c r="X17" s="148">
        <v>3132</v>
      </c>
      <c r="Y17" s="148">
        <v>2489</v>
      </c>
      <c r="Z17" s="149">
        <f t="shared" si="13"/>
        <v>-0.20530012771392081</v>
      </c>
      <c r="AA17" s="150">
        <f t="shared" si="14"/>
        <v>5.3767993226079502E-2</v>
      </c>
      <c r="AB17" s="149">
        <f t="shared" si="15"/>
        <v>2.5822716520728723E-2</v>
      </c>
      <c r="AC17" s="151">
        <f t="shared" si="2"/>
        <v>9.7006781510639961E-2</v>
      </c>
      <c r="AD17" s="148">
        <v>9002</v>
      </c>
      <c r="AE17" s="148">
        <v>10245</v>
      </c>
      <c r="AF17" s="148">
        <v>352</v>
      </c>
      <c r="AG17" s="148">
        <v>12729</v>
      </c>
      <c r="AH17" s="148">
        <v>12370</v>
      </c>
      <c r="AI17" s="149">
        <f t="shared" si="16"/>
        <v>-2.8203315264356932E-2</v>
      </c>
      <c r="AJ17" s="150">
        <f t="shared" si="17"/>
        <v>0.37413908020439912</v>
      </c>
      <c r="AK17" s="149">
        <f t="shared" si="18"/>
        <v>3.0801639434066563E-2</v>
      </c>
      <c r="AL17" s="151">
        <f t="shared" si="3"/>
        <v>0.48211084262218412</v>
      </c>
      <c r="AM17" s="148">
        <v>1894</v>
      </c>
      <c r="AN17" s="148">
        <v>2923</v>
      </c>
      <c r="AO17" s="148">
        <v>95</v>
      </c>
      <c r="AP17" s="148">
        <v>4350</v>
      </c>
      <c r="AQ17" s="148">
        <v>3390</v>
      </c>
      <c r="AR17" s="149">
        <f t="shared" si="19"/>
        <v>-0.22068965517241379</v>
      </c>
      <c r="AS17" s="150">
        <f t="shared" si="20"/>
        <v>0.78986272439281935</v>
      </c>
      <c r="AT17" s="149">
        <f t="shared" si="21"/>
        <v>2.6741764483150323E-2</v>
      </c>
      <c r="AU17" s="151">
        <f t="shared" si="4"/>
        <v>0.13212253488190817</v>
      </c>
      <c r="AV17" s="148">
        <v>13697</v>
      </c>
      <c r="AW17" s="148">
        <v>15970</v>
      </c>
      <c r="AX17" s="148">
        <v>597</v>
      </c>
      <c r="AY17" s="148">
        <v>20596</v>
      </c>
      <c r="AZ17" s="148">
        <v>18794</v>
      </c>
      <c r="BA17" s="149">
        <f t="shared" si="22"/>
        <v>-8.7492717032433442E-2</v>
      </c>
      <c r="BB17" s="150">
        <f t="shared" si="23"/>
        <v>0.37212528290866609</v>
      </c>
      <c r="BC17" s="149">
        <f t="shared" si="24"/>
        <v>2.8893576198851266E-2</v>
      </c>
      <c r="BD17" s="151">
        <f t="shared" si="5"/>
        <v>0.73248109751344614</v>
      </c>
      <c r="BE17" s="148">
        <v>20901</v>
      </c>
      <c r="BF17" s="148">
        <v>22766</v>
      </c>
      <c r="BG17" s="148">
        <v>1026</v>
      </c>
      <c r="BH17" s="148">
        <v>28670</v>
      </c>
      <c r="BI17" s="148">
        <v>25658</v>
      </c>
      <c r="BJ17" s="149">
        <f t="shared" si="25"/>
        <v>-0.10505755144750606</v>
      </c>
      <c r="BK17" s="150">
        <f t="shared" si="26"/>
        <v>0.22759676570499021</v>
      </c>
      <c r="BL17" s="149">
        <f t="shared" si="27"/>
        <v>3.1491520805538818E-2</v>
      </c>
      <c r="BM17" s="151">
        <f t="shared" si="6"/>
        <v>1</v>
      </c>
    </row>
    <row r="18" spans="1:65" x14ac:dyDescent="0.25">
      <c r="A18" s="1"/>
      <c r="B18" s="147" t="s">
        <v>184</v>
      </c>
      <c r="C18" s="148">
        <v>70</v>
      </c>
      <c r="D18" s="148">
        <v>179</v>
      </c>
      <c r="E18" s="148">
        <v>1</v>
      </c>
      <c r="F18" s="148">
        <v>76</v>
      </c>
      <c r="G18" s="148">
        <v>83</v>
      </c>
      <c r="H18" s="149">
        <f t="shared" si="7"/>
        <v>9.210526315789469E-2</v>
      </c>
      <c r="I18" s="150">
        <f t="shared" si="8"/>
        <v>0.18571428571428572</v>
      </c>
      <c r="J18" s="149">
        <f t="shared" si="9"/>
        <v>1.2236473536783135E-2</v>
      </c>
      <c r="K18" s="151">
        <f t="shared" si="0"/>
        <v>3.2255557282760763E-3</v>
      </c>
      <c r="L18" s="148">
        <v>466</v>
      </c>
      <c r="M18" s="148">
        <v>366</v>
      </c>
      <c r="N18" s="148">
        <v>31</v>
      </c>
      <c r="O18" s="148">
        <v>255</v>
      </c>
      <c r="P18" s="148">
        <v>282</v>
      </c>
      <c r="Q18" s="149">
        <f t="shared" si="10"/>
        <v>0.10588235294117654</v>
      </c>
      <c r="R18" s="150">
        <f t="shared" si="11"/>
        <v>-0.39484978540772531</v>
      </c>
      <c r="S18" s="149">
        <f t="shared" si="12"/>
        <v>1.4908802537668518E-2</v>
      </c>
      <c r="T18" s="151">
        <f t="shared" si="1"/>
        <v>1.0959117052697032E-2</v>
      </c>
      <c r="U18" s="148">
        <v>1519</v>
      </c>
      <c r="V18" s="148">
        <v>1382</v>
      </c>
      <c r="W18" s="148">
        <v>180</v>
      </c>
      <c r="X18" s="148">
        <v>1448</v>
      </c>
      <c r="Y18" s="148">
        <v>1660</v>
      </c>
      <c r="Z18" s="149">
        <f t="shared" si="13"/>
        <v>0.14640883977900554</v>
      </c>
      <c r="AA18" s="150">
        <f t="shared" si="14"/>
        <v>9.2824226464779391E-2</v>
      </c>
      <c r="AB18" s="149">
        <f t="shared" si="15"/>
        <v>1.7222060837448646E-2</v>
      </c>
      <c r="AC18" s="151">
        <f t="shared" si="2"/>
        <v>6.4511114565521527E-2</v>
      </c>
      <c r="AD18" s="148">
        <v>12758</v>
      </c>
      <c r="AE18" s="148">
        <v>13740</v>
      </c>
      <c r="AF18" s="148">
        <v>672</v>
      </c>
      <c r="AG18" s="148">
        <v>14422</v>
      </c>
      <c r="AH18" s="148">
        <v>15231</v>
      </c>
      <c r="AI18" s="149">
        <f t="shared" si="16"/>
        <v>5.6094855082512884E-2</v>
      </c>
      <c r="AJ18" s="150">
        <f t="shared" si="17"/>
        <v>0.19383915974290633</v>
      </c>
      <c r="AK18" s="149">
        <f t="shared" si="18"/>
        <v>3.7925607940199502E-2</v>
      </c>
      <c r="AL18" s="151">
        <f t="shared" si="3"/>
        <v>0.59190890719726408</v>
      </c>
      <c r="AM18" s="148">
        <v>4595</v>
      </c>
      <c r="AN18" s="148">
        <v>6359</v>
      </c>
      <c r="AO18" s="148">
        <v>504</v>
      </c>
      <c r="AP18" s="148">
        <v>6495</v>
      </c>
      <c r="AQ18" s="148">
        <v>5738</v>
      </c>
      <c r="AR18" s="149">
        <f t="shared" si="19"/>
        <v>-0.11655119322555807</v>
      </c>
      <c r="AS18" s="150">
        <f t="shared" si="20"/>
        <v>0.24874863982589779</v>
      </c>
      <c r="AT18" s="149">
        <f t="shared" si="21"/>
        <v>4.5263788968824943E-2</v>
      </c>
      <c r="AU18" s="151">
        <f t="shared" si="4"/>
        <v>0.22299082854033889</v>
      </c>
      <c r="AV18" s="148">
        <v>19408</v>
      </c>
      <c r="AW18" s="148">
        <v>22026</v>
      </c>
      <c r="AX18" s="148">
        <v>1388</v>
      </c>
      <c r="AY18" s="148">
        <v>22696</v>
      </c>
      <c r="AZ18" s="148">
        <v>22994</v>
      </c>
      <c r="BA18" s="149">
        <f t="shared" si="22"/>
        <v>1.3130066972153687E-2</v>
      </c>
      <c r="BB18" s="150">
        <f t="shared" si="23"/>
        <v>0.18476916735366866</v>
      </c>
      <c r="BC18" s="149">
        <f t="shared" si="24"/>
        <v>3.5350584820495162E-2</v>
      </c>
      <c r="BD18" s="151">
        <f t="shared" si="5"/>
        <v>0.89359552308409762</v>
      </c>
      <c r="BE18" s="148">
        <v>21836</v>
      </c>
      <c r="BF18" s="148">
        <v>24677</v>
      </c>
      <c r="BG18" s="148">
        <v>1862</v>
      </c>
      <c r="BH18" s="148">
        <v>25252</v>
      </c>
      <c r="BI18" s="148">
        <v>25732</v>
      </c>
      <c r="BJ18" s="149">
        <f t="shared" si="25"/>
        <v>1.9008395374623843E-2</v>
      </c>
      <c r="BK18" s="150">
        <f t="shared" si="26"/>
        <v>0.17842095621908771</v>
      </c>
      <c r="BL18" s="149">
        <f t="shared" si="27"/>
        <v>3.1582345208828626E-2</v>
      </c>
      <c r="BM18" s="151">
        <f t="shared" si="6"/>
        <v>1</v>
      </c>
    </row>
    <row r="19" spans="1:65" x14ac:dyDescent="0.25">
      <c r="A19" s="1"/>
      <c r="B19" s="147" t="s">
        <v>193</v>
      </c>
      <c r="C19" s="148">
        <v>581</v>
      </c>
      <c r="D19" s="148">
        <v>525</v>
      </c>
      <c r="E19" s="148">
        <v>52</v>
      </c>
      <c r="F19" s="148">
        <v>133</v>
      </c>
      <c r="G19" s="148">
        <v>351</v>
      </c>
      <c r="H19" s="149">
        <f t="shared" si="7"/>
        <v>1.6390977443609023</v>
      </c>
      <c r="I19" s="150">
        <f t="shared" si="8"/>
        <v>-0.39586919104991392</v>
      </c>
      <c r="J19" s="149">
        <f t="shared" si="9"/>
        <v>5.1747014595311808E-2</v>
      </c>
      <c r="K19" s="151">
        <f t="shared" si="0"/>
        <v>1.2025489927367411E-2</v>
      </c>
      <c r="L19" s="148">
        <v>1153</v>
      </c>
      <c r="M19" s="148">
        <v>853</v>
      </c>
      <c r="N19" s="148">
        <v>36</v>
      </c>
      <c r="O19" s="148">
        <v>896</v>
      </c>
      <c r="P19" s="148">
        <v>1321</v>
      </c>
      <c r="Q19" s="149">
        <f t="shared" si="10"/>
        <v>0.47433035714285721</v>
      </c>
      <c r="R19" s="150">
        <f t="shared" si="11"/>
        <v>0.14570685169124031</v>
      </c>
      <c r="S19" s="149">
        <f t="shared" si="12"/>
        <v>6.9838752312979119E-2</v>
      </c>
      <c r="T19" s="151">
        <f t="shared" si="1"/>
        <v>4.5258325339180484E-2</v>
      </c>
      <c r="U19" s="148">
        <v>3645</v>
      </c>
      <c r="V19" s="148">
        <v>3529</v>
      </c>
      <c r="W19" s="148">
        <v>614</v>
      </c>
      <c r="X19" s="148">
        <v>3284</v>
      </c>
      <c r="Y19" s="148">
        <v>4446</v>
      </c>
      <c r="Z19" s="149">
        <f t="shared" si="13"/>
        <v>0.35383678440925692</v>
      </c>
      <c r="AA19" s="150">
        <f t="shared" si="14"/>
        <v>0.219753086419753</v>
      </c>
      <c r="AB19" s="149">
        <f t="shared" si="15"/>
        <v>4.6126073785118481E-2</v>
      </c>
      <c r="AC19" s="151">
        <f t="shared" si="2"/>
        <v>0.15232287241332054</v>
      </c>
      <c r="AD19" s="148">
        <v>11785</v>
      </c>
      <c r="AE19" s="148">
        <v>10697</v>
      </c>
      <c r="AF19" s="148">
        <v>1144</v>
      </c>
      <c r="AG19" s="148">
        <v>9437</v>
      </c>
      <c r="AH19" s="148">
        <v>14138</v>
      </c>
      <c r="AI19" s="149">
        <f t="shared" si="16"/>
        <v>0.49814559711772799</v>
      </c>
      <c r="AJ19" s="150">
        <f t="shared" si="17"/>
        <v>0.19966058549002974</v>
      </c>
      <c r="AK19" s="149">
        <f t="shared" si="18"/>
        <v>3.5204007948167589E-2</v>
      </c>
      <c r="AL19" s="151">
        <f t="shared" si="3"/>
        <v>0.4843771412909415</v>
      </c>
      <c r="AM19" s="148">
        <v>2107</v>
      </c>
      <c r="AN19" s="148">
        <v>2414</v>
      </c>
      <c r="AO19" s="148">
        <v>261</v>
      </c>
      <c r="AP19" s="148">
        <v>2025</v>
      </c>
      <c r="AQ19" s="148">
        <v>3222</v>
      </c>
      <c r="AR19" s="149">
        <f t="shared" si="19"/>
        <v>0.59111111111111114</v>
      </c>
      <c r="AS19" s="150">
        <f t="shared" si="20"/>
        <v>0.52918841955386808</v>
      </c>
      <c r="AT19" s="149">
        <f t="shared" si="21"/>
        <v>2.5416508898144643E-2</v>
      </c>
      <c r="AU19" s="151">
        <f t="shared" si="4"/>
        <v>0.11038783061532137</v>
      </c>
      <c r="AV19" s="148">
        <v>19271</v>
      </c>
      <c r="AW19" s="148">
        <v>18018</v>
      </c>
      <c r="AX19" s="148">
        <v>2107</v>
      </c>
      <c r="AY19" s="148">
        <v>15775</v>
      </c>
      <c r="AZ19" s="148">
        <v>23478</v>
      </c>
      <c r="BA19" s="149">
        <f t="shared" si="22"/>
        <v>0.48830427892234551</v>
      </c>
      <c r="BB19" s="150">
        <f t="shared" si="23"/>
        <v>0.21830730112604435</v>
      </c>
      <c r="BC19" s="149">
        <f t="shared" si="24"/>
        <v>3.6094678194989363E-2</v>
      </c>
      <c r="BD19" s="151">
        <f t="shared" si="5"/>
        <v>0.80437165958613133</v>
      </c>
      <c r="BE19" s="148">
        <v>24471</v>
      </c>
      <c r="BF19" s="148">
        <v>21872</v>
      </c>
      <c r="BG19" s="148">
        <v>2896</v>
      </c>
      <c r="BH19" s="148">
        <v>20883</v>
      </c>
      <c r="BI19" s="148">
        <v>29188</v>
      </c>
      <c r="BJ19" s="149">
        <f t="shared" si="25"/>
        <v>0.39769190250442943</v>
      </c>
      <c r="BK19" s="150">
        <f t="shared" si="26"/>
        <v>0.19275877569367816</v>
      </c>
      <c r="BL19" s="149">
        <f t="shared" si="27"/>
        <v>3.5824090313822859E-2</v>
      </c>
      <c r="BM19" s="151">
        <f t="shared" si="6"/>
        <v>1</v>
      </c>
    </row>
    <row r="20" spans="1:65" x14ac:dyDescent="0.25">
      <c r="A20" s="1"/>
      <c r="B20" s="147" t="s">
        <v>197</v>
      </c>
      <c r="C20" s="148">
        <v>56</v>
      </c>
      <c r="D20" s="148">
        <v>41</v>
      </c>
      <c r="E20" s="148">
        <v>0</v>
      </c>
      <c r="F20" s="148">
        <v>7</v>
      </c>
      <c r="G20" s="148">
        <v>112</v>
      </c>
      <c r="H20" s="149">
        <f t="shared" si="7"/>
        <v>15</v>
      </c>
      <c r="I20" s="150">
        <f t="shared" si="8"/>
        <v>1</v>
      </c>
      <c r="J20" s="149">
        <f t="shared" si="9"/>
        <v>1.6511867905056758E-2</v>
      </c>
      <c r="K20" s="151">
        <f t="shared" si="0"/>
        <v>4.8130640309411261E-3</v>
      </c>
      <c r="L20" s="148">
        <v>655</v>
      </c>
      <c r="M20" s="148">
        <v>756</v>
      </c>
      <c r="N20" s="148">
        <v>8</v>
      </c>
      <c r="O20" s="148">
        <v>826</v>
      </c>
      <c r="P20" s="148">
        <v>907</v>
      </c>
      <c r="Q20" s="149">
        <f t="shared" si="10"/>
        <v>9.8062953995157409E-2</v>
      </c>
      <c r="R20" s="150">
        <f t="shared" si="11"/>
        <v>0.38473282442748102</v>
      </c>
      <c r="S20" s="149">
        <f t="shared" si="12"/>
        <v>4.7951361353423212E-2</v>
      </c>
      <c r="T20" s="151">
        <f t="shared" si="1"/>
        <v>3.8977223893425013E-2</v>
      </c>
      <c r="U20" s="148">
        <v>1619</v>
      </c>
      <c r="V20" s="148">
        <v>1930</v>
      </c>
      <c r="W20" s="148">
        <v>119</v>
      </c>
      <c r="X20" s="148">
        <v>1677</v>
      </c>
      <c r="Y20" s="148">
        <v>2015</v>
      </c>
      <c r="Z20" s="149">
        <f t="shared" si="13"/>
        <v>0.20155038759689914</v>
      </c>
      <c r="AA20" s="150">
        <f t="shared" si="14"/>
        <v>0.24459542927733158</v>
      </c>
      <c r="AB20" s="149">
        <f t="shared" si="15"/>
        <v>2.0905091920156035E-2</v>
      </c>
      <c r="AC20" s="151">
        <f t="shared" si="2"/>
        <v>8.6592178770949726E-2</v>
      </c>
      <c r="AD20" s="148">
        <v>5848</v>
      </c>
      <c r="AE20" s="148">
        <v>7199</v>
      </c>
      <c r="AF20" s="148">
        <v>703</v>
      </c>
      <c r="AG20" s="148">
        <v>9448</v>
      </c>
      <c r="AH20" s="148">
        <v>10920</v>
      </c>
      <c r="AI20" s="149">
        <f t="shared" si="16"/>
        <v>0.15580016934801022</v>
      </c>
      <c r="AJ20" s="150">
        <f t="shared" si="17"/>
        <v>0.86730506155950748</v>
      </c>
      <c r="AK20" s="149">
        <f t="shared" si="18"/>
        <v>2.7191099645918097E-2</v>
      </c>
      <c r="AL20" s="151">
        <f t="shared" si="3"/>
        <v>0.46927374301675978</v>
      </c>
      <c r="AM20" s="148">
        <v>2648</v>
      </c>
      <c r="AN20" s="148">
        <v>3615</v>
      </c>
      <c r="AO20" s="148">
        <v>196</v>
      </c>
      <c r="AP20" s="148">
        <v>4900</v>
      </c>
      <c r="AQ20" s="148">
        <v>4085</v>
      </c>
      <c r="AR20" s="149">
        <f t="shared" si="19"/>
        <v>-0.16632653061224489</v>
      </c>
      <c r="AS20" s="150">
        <f t="shared" si="20"/>
        <v>0.54267371601208469</v>
      </c>
      <c r="AT20" s="149">
        <f t="shared" si="21"/>
        <v>3.22242206235012E-2</v>
      </c>
      <c r="AU20" s="151">
        <f t="shared" si="4"/>
        <v>0.17554791577137946</v>
      </c>
      <c r="AV20" s="148">
        <v>10826</v>
      </c>
      <c r="AW20" s="148">
        <v>13541</v>
      </c>
      <c r="AX20" s="148">
        <v>1026</v>
      </c>
      <c r="AY20" s="148">
        <v>16858</v>
      </c>
      <c r="AZ20" s="148">
        <v>18039</v>
      </c>
      <c r="BA20" s="149">
        <f t="shared" si="22"/>
        <v>7.0055759876616497E-2</v>
      </c>
      <c r="BB20" s="150">
        <f t="shared" si="23"/>
        <v>0.6662663957140218</v>
      </c>
      <c r="BC20" s="149">
        <f t="shared" si="24"/>
        <v>2.7732852029960519E-2</v>
      </c>
      <c r="BD20" s="151">
        <f t="shared" si="5"/>
        <v>0.77520412548345508</v>
      </c>
      <c r="BE20" s="148">
        <v>15188</v>
      </c>
      <c r="BF20" s="148">
        <v>18027</v>
      </c>
      <c r="BG20" s="148">
        <v>1679</v>
      </c>
      <c r="BH20" s="148">
        <v>22314</v>
      </c>
      <c r="BI20" s="148">
        <v>23270</v>
      </c>
      <c r="BJ20" s="149">
        <f t="shared" si="25"/>
        <v>4.2843058169758974E-2</v>
      </c>
      <c r="BK20" s="150">
        <f t="shared" si="26"/>
        <v>0.53213062944429823</v>
      </c>
      <c r="BL20" s="149">
        <f t="shared" si="27"/>
        <v>2.8560592764240715E-2</v>
      </c>
      <c r="BM20" s="151">
        <f t="shared" si="6"/>
        <v>1</v>
      </c>
    </row>
    <row r="21" spans="1:65" x14ac:dyDescent="0.25">
      <c r="A21" s="1"/>
      <c r="B21" s="147" t="s">
        <v>217</v>
      </c>
      <c r="C21" s="148">
        <v>24</v>
      </c>
      <c r="D21" s="148">
        <v>48</v>
      </c>
      <c r="E21" s="148">
        <v>0</v>
      </c>
      <c r="F21" s="148">
        <v>2</v>
      </c>
      <c r="G21" s="148">
        <v>56</v>
      </c>
      <c r="H21" s="149">
        <f t="shared" si="7"/>
        <v>27</v>
      </c>
      <c r="I21" s="150">
        <f t="shared" si="8"/>
        <v>1.3333333333333335</v>
      </c>
      <c r="J21" s="149">
        <f t="shared" si="9"/>
        <v>8.2559339525283791E-3</v>
      </c>
      <c r="K21" s="151">
        <f t="shared" si="0"/>
        <v>2.8653295128939827E-3</v>
      </c>
      <c r="L21" s="148">
        <v>337</v>
      </c>
      <c r="M21" s="148">
        <v>294</v>
      </c>
      <c r="N21" s="148">
        <v>8</v>
      </c>
      <c r="O21" s="148">
        <v>246</v>
      </c>
      <c r="P21" s="148">
        <v>413</v>
      </c>
      <c r="Q21" s="149">
        <f t="shared" si="10"/>
        <v>0.67886178861788626</v>
      </c>
      <c r="R21" s="150">
        <f t="shared" si="11"/>
        <v>0.22551928783382791</v>
      </c>
      <c r="S21" s="149">
        <f t="shared" si="12"/>
        <v>2.1834522865450699E-2</v>
      </c>
      <c r="T21" s="151">
        <f t="shared" si="1"/>
        <v>2.1131805157593123E-2</v>
      </c>
      <c r="U21" s="148">
        <v>878</v>
      </c>
      <c r="V21" s="148">
        <v>1260</v>
      </c>
      <c r="W21" s="148">
        <v>159</v>
      </c>
      <c r="X21" s="148">
        <v>1296</v>
      </c>
      <c r="Y21" s="148">
        <v>1613</v>
      </c>
      <c r="Z21" s="149">
        <f t="shared" si="13"/>
        <v>0.24459876543209869</v>
      </c>
      <c r="AA21" s="150">
        <f t="shared" si="14"/>
        <v>0.83712984054669715</v>
      </c>
      <c r="AB21" s="149">
        <f t="shared" si="15"/>
        <v>1.6734448271569075E-2</v>
      </c>
      <c r="AC21" s="151">
        <f t="shared" si="2"/>
        <v>8.2531723291035614E-2</v>
      </c>
      <c r="AD21" s="148">
        <v>3816</v>
      </c>
      <c r="AE21" s="148">
        <v>7335</v>
      </c>
      <c r="AF21" s="148">
        <v>2216</v>
      </c>
      <c r="AG21" s="148">
        <v>8434</v>
      </c>
      <c r="AH21" s="148">
        <v>10334</v>
      </c>
      <c r="AI21" s="149">
        <f t="shared" si="16"/>
        <v>0.22527863410007121</v>
      </c>
      <c r="AJ21" s="150">
        <f t="shared" si="17"/>
        <v>1.708071278825996</v>
      </c>
      <c r="AK21" s="149">
        <f t="shared" si="18"/>
        <v>2.5731943566018097E-2</v>
      </c>
      <c r="AL21" s="151">
        <f t="shared" si="3"/>
        <v>0.5287556283258289</v>
      </c>
      <c r="AM21" s="148">
        <v>660</v>
      </c>
      <c r="AN21" s="148">
        <v>623</v>
      </c>
      <c r="AO21" s="148">
        <v>438</v>
      </c>
      <c r="AP21" s="148">
        <v>2061</v>
      </c>
      <c r="AQ21" s="148">
        <v>3424</v>
      </c>
      <c r="AR21" s="149">
        <f t="shared" si="19"/>
        <v>0.66132945172246482</v>
      </c>
      <c r="AS21" s="150">
        <f t="shared" si="20"/>
        <v>4.1878787878787875</v>
      </c>
      <c r="AT21" s="149">
        <f t="shared" si="21"/>
        <v>2.7009970970591948E-2</v>
      </c>
      <c r="AU21" s="151">
        <f t="shared" si="4"/>
        <v>0.17519443307408925</v>
      </c>
      <c r="AV21" s="148">
        <v>5715</v>
      </c>
      <c r="AW21" s="148">
        <v>9560</v>
      </c>
      <c r="AX21" s="148">
        <v>2821</v>
      </c>
      <c r="AY21" s="148">
        <v>12039</v>
      </c>
      <c r="AZ21" s="148">
        <v>15840</v>
      </c>
      <c r="BA21" s="149">
        <f t="shared" si="22"/>
        <v>0.31572389733366557</v>
      </c>
      <c r="BB21" s="150">
        <f t="shared" si="23"/>
        <v>1.7716535433070866</v>
      </c>
      <c r="BC21" s="149">
        <f t="shared" si="24"/>
        <v>2.4352146801628397E-2</v>
      </c>
      <c r="BD21" s="151">
        <f t="shared" si="5"/>
        <v>0.8104789193614409</v>
      </c>
      <c r="BE21" s="148">
        <v>7871</v>
      </c>
      <c r="BF21" s="148">
        <v>11827</v>
      </c>
      <c r="BG21" s="148">
        <v>4139</v>
      </c>
      <c r="BH21" s="148">
        <v>15493</v>
      </c>
      <c r="BI21" s="148">
        <v>19544</v>
      </c>
      <c r="BJ21" s="149">
        <f t="shared" si="25"/>
        <v>0.26147292325566385</v>
      </c>
      <c r="BK21" s="150">
        <f t="shared" si="26"/>
        <v>1.4830390039385084</v>
      </c>
      <c r="BL21" s="149">
        <f t="shared" si="27"/>
        <v>2.3987461322918801E-2</v>
      </c>
      <c r="BM21" s="151">
        <f t="shared" si="6"/>
        <v>1</v>
      </c>
    </row>
    <row r="22" spans="1:65" x14ac:dyDescent="0.25">
      <c r="A22" s="1"/>
      <c r="B22" s="147" t="s">
        <v>207</v>
      </c>
      <c r="C22" s="148">
        <v>186</v>
      </c>
      <c r="D22" s="148">
        <v>148</v>
      </c>
      <c r="E22" s="148">
        <v>0</v>
      </c>
      <c r="F22" s="148">
        <v>9</v>
      </c>
      <c r="G22" s="148">
        <v>47</v>
      </c>
      <c r="H22" s="149">
        <f t="shared" si="7"/>
        <v>4.2222222222222223</v>
      </c>
      <c r="I22" s="150">
        <f t="shared" si="8"/>
        <v>-0.74731182795698925</v>
      </c>
      <c r="J22" s="149">
        <f t="shared" si="9"/>
        <v>6.9290874244434617E-3</v>
      </c>
      <c r="K22" s="151">
        <f t="shared" si="0"/>
        <v>1.90006468305304E-3</v>
      </c>
      <c r="L22" s="148">
        <v>1269</v>
      </c>
      <c r="M22" s="148">
        <v>307</v>
      </c>
      <c r="N22" s="148">
        <v>7</v>
      </c>
      <c r="O22" s="148">
        <v>109</v>
      </c>
      <c r="P22" s="148">
        <v>253</v>
      </c>
      <c r="Q22" s="149">
        <f t="shared" si="10"/>
        <v>1.3211009174311927</v>
      </c>
      <c r="R22" s="150">
        <f t="shared" si="11"/>
        <v>-0.80063041765169429</v>
      </c>
      <c r="S22" s="149">
        <f t="shared" si="12"/>
        <v>1.3375627808617499E-2</v>
      </c>
      <c r="T22" s="151">
        <f t="shared" si="1"/>
        <v>1.0228007761966364E-2</v>
      </c>
      <c r="U22" s="148">
        <v>3015</v>
      </c>
      <c r="V22" s="148">
        <v>2299</v>
      </c>
      <c r="W22" s="148">
        <v>10</v>
      </c>
      <c r="X22" s="148">
        <v>1537</v>
      </c>
      <c r="Y22" s="148">
        <v>2113</v>
      </c>
      <c r="Z22" s="149">
        <f t="shared" si="13"/>
        <v>0.37475601821730642</v>
      </c>
      <c r="AA22" s="150">
        <f t="shared" si="14"/>
        <v>-0.29917081260364842</v>
      </c>
      <c r="AB22" s="149">
        <f t="shared" si="15"/>
        <v>2.1921815993692161E-2</v>
      </c>
      <c r="AC22" s="151">
        <f t="shared" si="2"/>
        <v>8.5422056921086675E-2</v>
      </c>
      <c r="AD22" s="148">
        <v>9028</v>
      </c>
      <c r="AE22" s="148">
        <v>11180</v>
      </c>
      <c r="AF22" s="148">
        <v>105</v>
      </c>
      <c r="AG22" s="148">
        <v>7514</v>
      </c>
      <c r="AH22" s="148">
        <v>11744</v>
      </c>
      <c r="AI22" s="149">
        <f t="shared" si="16"/>
        <v>0.56294916156507857</v>
      </c>
      <c r="AJ22" s="150">
        <f t="shared" si="17"/>
        <v>0.30084182543198934</v>
      </c>
      <c r="AK22" s="149">
        <f t="shared" si="18"/>
        <v>2.9242882256562467E-2</v>
      </c>
      <c r="AL22" s="151">
        <f t="shared" si="3"/>
        <v>0.47477360931435963</v>
      </c>
      <c r="AM22" s="148">
        <v>986</v>
      </c>
      <c r="AN22" s="148">
        <v>1139</v>
      </c>
      <c r="AO22" s="148">
        <v>7</v>
      </c>
      <c r="AP22" s="148">
        <v>1332</v>
      </c>
      <c r="AQ22" s="148">
        <v>2875</v>
      </c>
      <c r="AR22" s="149">
        <f t="shared" si="19"/>
        <v>1.1584084084084085</v>
      </c>
      <c r="AS22" s="150">
        <f t="shared" si="20"/>
        <v>1.9158215010141988</v>
      </c>
      <c r="AT22" s="149">
        <f t="shared" si="21"/>
        <v>2.2679225041019817E-2</v>
      </c>
      <c r="AU22" s="151">
        <f t="shared" si="4"/>
        <v>0.11622736093143596</v>
      </c>
      <c r="AV22" s="148">
        <v>14484</v>
      </c>
      <c r="AW22" s="148">
        <v>15073</v>
      </c>
      <c r="AX22" s="148">
        <v>129</v>
      </c>
      <c r="AY22" s="148">
        <v>10501</v>
      </c>
      <c r="AZ22" s="148">
        <v>17032</v>
      </c>
      <c r="BA22" s="149">
        <f t="shared" si="22"/>
        <v>0.62194076754594807</v>
      </c>
      <c r="BB22" s="150">
        <f t="shared" si="23"/>
        <v>0.17591825462579402</v>
      </c>
      <c r="BC22" s="149">
        <f t="shared" si="24"/>
        <v>2.6184707343771138E-2</v>
      </c>
      <c r="BD22" s="151">
        <f t="shared" si="5"/>
        <v>0.68855109961190164</v>
      </c>
      <c r="BE22" s="148">
        <v>23076</v>
      </c>
      <c r="BF22" s="148">
        <v>23509</v>
      </c>
      <c r="BG22" s="148">
        <v>237</v>
      </c>
      <c r="BH22" s="148">
        <v>16894</v>
      </c>
      <c r="BI22" s="148">
        <v>24736</v>
      </c>
      <c r="BJ22" s="149">
        <f t="shared" si="25"/>
        <v>0.4641884692790339</v>
      </c>
      <c r="BK22" s="150">
        <f t="shared" si="26"/>
        <v>7.1936210781764709E-2</v>
      </c>
      <c r="BL22" s="149">
        <f t="shared" si="27"/>
        <v>3.0359897834819866E-2</v>
      </c>
      <c r="BM22" s="151">
        <f t="shared" si="6"/>
        <v>1</v>
      </c>
    </row>
    <row r="23" spans="1:65" x14ac:dyDescent="0.25">
      <c r="A23" s="152" t="s">
        <v>176</v>
      </c>
      <c r="B23" s="147" t="s">
        <v>219</v>
      </c>
      <c r="C23" s="148">
        <v>0</v>
      </c>
      <c r="D23" s="148">
        <v>0</v>
      </c>
      <c r="E23" s="148">
        <v>0</v>
      </c>
      <c r="F23" s="148">
        <v>0</v>
      </c>
      <c r="G23" s="148">
        <v>34</v>
      </c>
      <c r="H23" s="149" t="str">
        <f t="shared" si="7"/>
        <v>-</v>
      </c>
      <c r="I23" s="150" t="str">
        <f t="shared" si="8"/>
        <v>-</v>
      </c>
      <c r="J23" s="149">
        <f t="shared" si="9"/>
        <v>5.0125313283208017E-3</v>
      </c>
      <c r="K23" s="151">
        <f t="shared" si="0"/>
        <v>3.0825022665457841E-3</v>
      </c>
      <c r="L23" s="148">
        <v>295</v>
      </c>
      <c r="M23" s="148">
        <v>132</v>
      </c>
      <c r="N23" s="148">
        <v>0</v>
      </c>
      <c r="O23" s="148">
        <v>204</v>
      </c>
      <c r="P23" s="148">
        <v>240</v>
      </c>
      <c r="Q23" s="149">
        <f t="shared" si="10"/>
        <v>0.17647058823529416</v>
      </c>
      <c r="R23" s="150">
        <f t="shared" si="11"/>
        <v>-0.18644067796610164</v>
      </c>
      <c r="S23" s="149">
        <f t="shared" si="12"/>
        <v>1.2688342585249802E-2</v>
      </c>
      <c r="T23" s="151">
        <f t="shared" si="1"/>
        <v>2.1758839528558477E-2</v>
      </c>
      <c r="U23" s="148">
        <v>320</v>
      </c>
      <c r="V23" s="148">
        <v>326</v>
      </c>
      <c r="W23" s="148">
        <v>12</v>
      </c>
      <c r="X23" s="148">
        <v>370</v>
      </c>
      <c r="Y23" s="148">
        <v>545</v>
      </c>
      <c r="Z23" s="149">
        <f t="shared" si="13"/>
        <v>0.47297297297297303</v>
      </c>
      <c r="AA23" s="150">
        <f t="shared" si="14"/>
        <v>0.703125</v>
      </c>
      <c r="AB23" s="149">
        <f t="shared" si="15"/>
        <v>5.6542308171141633E-3</v>
      </c>
      <c r="AC23" s="151">
        <f t="shared" si="2"/>
        <v>4.9410698096101539E-2</v>
      </c>
      <c r="AD23" s="148">
        <v>1691</v>
      </c>
      <c r="AE23" s="148">
        <v>2929</v>
      </c>
      <c r="AF23" s="148">
        <v>109</v>
      </c>
      <c r="AG23" s="148">
        <v>3521</v>
      </c>
      <c r="AH23" s="148">
        <v>5790</v>
      </c>
      <c r="AI23" s="149">
        <f t="shared" si="16"/>
        <v>0.64441919909116718</v>
      </c>
      <c r="AJ23" s="150">
        <f t="shared" si="17"/>
        <v>2.4240094618568895</v>
      </c>
      <c r="AK23" s="149">
        <f t="shared" si="18"/>
        <v>1.4417258878192838E-2</v>
      </c>
      <c r="AL23" s="151">
        <f t="shared" si="3"/>
        <v>0.5249320036264733</v>
      </c>
      <c r="AM23" s="148">
        <v>289</v>
      </c>
      <c r="AN23" s="148">
        <v>717</v>
      </c>
      <c r="AO23" s="148">
        <v>46</v>
      </c>
      <c r="AP23" s="148">
        <v>1931</v>
      </c>
      <c r="AQ23" s="148">
        <v>1557</v>
      </c>
      <c r="AR23" s="149">
        <f t="shared" si="19"/>
        <v>-0.19368203003625062</v>
      </c>
      <c r="AS23" s="150">
        <f t="shared" si="20"/>
        <v>4.3875432525951554</v>
      </c>
      <c r="AT23" s="149">
        <f t="shared" si="21"/>
        <v>1.2282279439606209E-2</v>
      </c>
      <c r="AU23" s="151">
        <f t="shared" si="4"/>
        <v>0.14116047144152311</v>
      </c>
      <c r="AV23" s="148">
        <v>2595</v>
      </c>
      <c r="AW23" s="148">
        <v>4104</v>
      </c>
      <c r="AX23" s="148">
        <v>167</v>
      </c>
      <c r="AY23" s="148">
        <v>6026</v>
      </c>
      <c r="AZ23" s="148">
        <v>8166</v>
      </c>
      <c r="BA23" s="149">
        <f t="shared" si="22"/>
        <v>0.35512777962163966</v>
      </c>
      <c r="BB23" s="150">
        <f t="shared" si="23"/>
        <v>2.1468208092485548</v>
      </c>
      <c r="BC23" s="149">
        <f t="shared" si="24"/>
        <v>1.2554269620081911E-2</v>
      </c>
      <c r="BD23" s="151">
        <f t="shared" si="5"/>
        <v>0.74034451495920217</v>
      </c>
      <c r="BE23" s="148">
        <v>4371</v>
      </c>
      <c r="BF23" s="148">
        <v>6417</v>
      </c>
      <c r="BG23" s="148">
        <v>330</v>
      </c>
      <c r="BH23" s="148">
        <v>8690</v>
      </c>
      <c r="BI23" s="148">
        <v>11030</v>
      </c>
      <c r="BJ23" s="149">
        <f t="shared" si="25"/>
        <v>0.26927502876869958</v>
      </c>
      <c r="BK23" s="150">
        <f t="shared" si="26"/>
        <v>1.5234500114390301</v>
      </c>
      <c r="BL23" s="149">
        <f t="shared" si="27"/>
        <v>1.3537745517386122E-2</v>
      </c>
      <c r="BM23" s="151">
        <f t="shared" si="6"/>
        <v>1</v>
      </c>
    </row>
    <row r="24" spans="1:65" x14ac:dyDescent="0.25">
      <c r="A24" s="152" t="s">
        <v>367</v>
      </c>
      <c r="B24" s="147" t="s">
        <v>200</v>
      </c>
      <c r="C24" s="148">
        <v>29</v>
      </c>
      <c r="D24" s="148">
        <v>52</v>
      </c>
      <c r="E24" s="148">
        <v>5</v>
      </c>
      <c r="F24" s="148">
        <v>10</v>
      </c>
      <c r="G24" s="148">
        <v>56</v>
      </c>
      <c r="H24" s="149">
        <f t="shared" si="7"/>
        <v>4.5999999999999996</v>
      </c>
      <c r="I24" s="150">
        <f t="shared" si="8"/>
        <v>0.93103448275862077</v>
      </c>
      <c r="J24" s="149">
        <f t="shared" si="9"/>
        <v>8.2559339525283791E-3</v>
      </c>
      <c r="K24" s="151">
        <f t="shared" si="0"/>
        <v>7.1483278018892012E-3</v>
      </c>
      <c r="L24" s="148">
        <v>168</v>
      </c>
      <c r="M24" s="148">
        <v>194</v>
      </c>
      <c r="N24" s="148">
        <v>10</v>
      </c>
      <c r="O24" s="148">
        <v>94</v>
      </c>
      <c r="P24" s="148">
        <v>216</v>
      </c>
      <c r="Q24" s="149">
        <f t="shared" si="10"/>
        <v>1.2978723404255321</v>
      </c>
      <c r="R24" s="150">
        <f t="shared" si="11"/>
        <v>0.28571428571428581</v>
      </c>
      <c r="S24" s="149">
        <f t="shared" si="12"/>
        <v>1.1419508326724821E-2</v>
      </c>
      <c r="T24" s="151">
        <f t="shared" si="1"/>
        <v>2.7572121521572634E-2</v>
      </c>
      <c r="U24" s="148">
        <v>629</v>
      </c>
      <c r="V24" s="148">
        <v>993</v>
      </c>
      <c r="W24" s="148">
        <v>99</v>
      </c>
      <c r="X24" s="148">
        <v>564</v>
      </c>
      <c r="Y24" s="148">
        <v>712</v>
      </c>
      <c r="Z24" s="149">
        <f t="shared" si="13"/>
        <v>0.26241134751773054</v>
      </c>
      <c r="AA24" s="150">
        <f t="shared" si="14"/>
        <v>0.13195548489666131</v>
      </c>
      <c r="AB24" s="149">
        <f t="shared" si="15"/>
        <v>7.386811636303274E-3</v>
      </c>
      <c r="AC24" s="151">
        <f t="shared" si="2"/>
        <v>9.0885882052591266E-2</v>
      </c>
      <c r="AD24" s="148">
        <v>2836</v>
      </c>
      <c r="AE24" s="148">
        <v>2981</v>
      </c>
      <c r="AF24" s="148">
        <v>431</v>
      </c>
      <c r="AG24" s="148">
        <v>2613</v>
      </c>
      <c r="AH24" s="148">
        <v>4012</v>
      </c>
      <c r="AI24" s="149">
        <f t="shared" si="16"/>
        <v>0.53539992345962495</v>
      </c>
      <c r="AJ24" s="150">
        <f t="shared" si="17"/>
        <v>0.41466854724964741</v>
      </c>
      <c r="AK24" s="149">
        <f t="shared" si="18"/>
        <v>9.9899900896907885E-3</v>
      </c>
      <c r="AL24" s="151">
        <f t="shared" si="3"/>
        <v>0.51212662752106208</v>
      </c>
      <c r="AM24" s="148">
        <v>1639</v>
      </c>
      <c r="AN24" s="148">
        <v>1913</v>
      </c>
      <c r="AO24" s="148">
        <v>272</v>
      </c>
      <c r="AP24" s="148">
        <v>1534</v>
      </c>
      <c r="AQ24" s="148">
        <v>1999</v>
      </c>
      <c r="AR24" s="149">
        <f t="shared" si="19"/>
        <v>0.30312907431551506</v>
      </c>
      <c r="AS24" s="150">
        <f t="shared" si="20"/>
        <v>0.21964612568639419</v>
      </c>
      <c r="AT24" s="149">
        <f t="shared" si="21"/>
        <v>1.5768963776347344E-2</v>
      </c>
      <c r="AU24" s="151">
        <f t="shared" si="4"/>
        <v>0.25516977278529485</v>
      </c>
      <c r="AV24" s="148">
        <v>5301</v>
      </c>
      <c r="AW24" s="148">
        <v>6133</v>
      </c>
      <c r="AX24" s="148">
        <v>817</v>
      </c>
      <c r="AY24" s="148">
        <v>4815</v>
      </c>
      <c r="AZ24" s="148">
        <v>6995</v>
      </c>
      <c r="BA24" s="149">
        <f t="shared" si="22"/>
        <v>0.45275181723779845</v>
      </c>
      <c r="BB24" s="150">
        <f t="shared" si="23"/>
        <v>0.31956234672703254</v>
      </c>
      <c r="BC24" s="149">
        <f t="shared" si="24"/>
        <v>1.0753994121047388E-2</v>
      </c>
      <c r="BD24" s="151">
        <f t="shared" si="5"/>
        <v>0.89290273168240997</v>
      </c>
      <c r="BE24" s="148">
        <v>6225</v>
      </c>
      <c r="BF24" s="148">
        <v>7040</v>
      </c>
      <c r="BG24" s="148">
        <v>1053</v>
      </c>
      <c r="BH24" s="148">
        <v>5497</v>
      </c>
      <c r="BI24" s="148">
        <v>7834</v>
      </c>
      <c r="BJ24" s="149">
        <f t="shared" si="25"/>
        <v>0.42514098599235939</v>
      </c>
      <c r="BK24" s="150">
        <f t="shared" si="26"/>
        <v>0.25847389558232936</v>
      </c>
      <c r="BL24" s="149">
        <f t="shared" si="27"/>
        <v>9.6151131807074245E-3</v>
      </c>
      <c r="BM24" s="151">
        <f t="shared" si="6"/>
        <v>1</v>
      </c>
    </row>
    <row r="25" spans="1:65" x14ac:dyDescent="0.25">
      <c r="A25" s="152" t="s">
        <v>368</v>
      </c>
      <c r="B25" s="147" t="s">
        <v>213</v>
      </c>
      <c r="C25" s="148">
        <v>202</v>
      </c>
      <c r="D25" s="148">
        <v>26</v>
      </c>
      <c r="E25" s="148">
        <v>4</v>
      </c>
      <c r="F25" s="148">
        <v>7</v>
      </c>
      <c r="G25" s="148">
        <v>45</v>
      </c>
      <c r="H25" s="149">
        <f t="shared" si="7"/>
        <v>5.4285714285714288</v>
      </c>
      <c r="I25" s="150">
        <f t="shared" si="8"/>
        <v>-0.77722772277227725</v>
      </c>
      <c r="J25" s="149">
        <f t="shared" si="9"/>
        <v>6.6342326404245913E-3</v>
      </c>
      <c r="K25" s="151">
        <f t="shared" si="0"/>
        <v>2.0072260136491369E-3</v>
      </c>
      <c r="L25" s="148">
        <v>604</v>
      </c>
      <c r="M25" s="148">
        <v>378</v>
      </c>
      <c r="N25" s="148">
        <v>2</v>
      </c>
      <c r="O25" s="148">
        <v>87</v>
      </c>
      <c r="P25" s="148">
        <v>186</v>
      </c>
      <c r="Q25" s="149">
        <f t="shared" si="10"/>
        <v>1.1379310344827585</v>
      </c>
      <c r="R25" s="150">
        <f t="shared" si="11"/>
        <v>-0.69205298013245031</v>
      </c>
      <c r="S25" s="149">
        <f t="shared" si="12"/>
        <v>9.8334655035685961E-3</v>
      </c>
      <c r="T25" s="151">
        <f t="shared" si="1"/>
        <v>8.2965341897497658E-3</v>
      </c>
      <c r="U25" s="148">
        <v>3163</v>
      </c>
      <c r="V25" s="148">
        <v>2440</v>
      </c>
      <c r="W25" s="148">
        <v>73</v>
      </c>
      <c r="X25" s="148">
        <v>895</v>
      </c>
      <c r="Y25" s="148">
        <v>1308</v>
      </c>
      <c r="Z25" s="149">
        <f t="shared" si="13"/>
        <v>0.46145251396648046</v>
      </c>
      <c r="AA25" s="150">
        <f t="shared" si="14"/>
        <v>-0.58646854252292124</v>
      </c>
      <c r="AB25" s="149">
        <f t="shared" si="15"/>
        <v>1.3570153961073993E-2</v>
      </c>
      <c r="AC25" s="151">
        <f t="shared" si="2"/>
        <v>5.834336946340158E-2</v>
      </c>
      <c r="AD25" s="148">
        <v>12308</v>
      </c>
      <c r="AE25" s="148">
        <v>15679</v>
      </c>
      <c r="AF25" s="148">
        <v>505</v>
      </c>
      <c r="AG25" s="148">
        <v>5035</v>
      </c>
      <c r="AH25" s="148">
        <v>10770</v>
      </c>
      <c r="AI25" s="149">
        <f t="shared" si="16"/>
        <v>1.1390268123138032</v>
      </c>
      <c r="AJ25" s="150">
        <f t="shared" si="17"/>
        <v>-0.12495937601559959</v>
      </c>
      <c r="AK25" s="149">
        <f t="shared" si="18"/>
        <v>2.6817595529902739E-2</v>
      </c>
      <c r="AL25" s="151">
        <f t="shared" si="3"/>
        <v>0.48039609260002675</v>
      </c>
      <c r="AM25" s="148">
        <v>1931</v>
      </c>
      <c r="AN25" s="148">
        <v>2147</v>
      </c>
      <c r="AO25" s="148">
        <v>68</v>
      </c>
      <c r="AP25" s="148">
        <v>1721</v>
      </c>
      <c r="AQ25" s="148">
        <v>2131</v>
      </c>
      <c r="AR25" s="149">
        <f t="shared" si="19"/>
        <v>0.23823358512492732</v>
      </c>
      <c r="AS25" s="150">
        <f t="shared" si="20"/>
        <v>0.10357327809425176</v>
      </c>
      <c r="AT25" s="149">
        <f t="shared" si="21"/>
        <v>1.681023602170895E-2</v>
      </c>
      <c r="AU25" s="151">
        <f t="shared" si="4"/>
        <v>9.5053303001918013E-2</v>
      </c>
      <c r="AV25" s="148">
        <v>18208</v>
      </c>
      <c r="AW25" s="148">
        <v>20670</v>
      </c>
      <c r="AX25" s="148">
        <v>652</v>
      </c>
      <c r="AY25" s="148">
        <v>7745</v>
      </c>
      <c r="AZ25" s="148">
        <v>14440</v>
      </c>
      <c r="BA25" s="149">
        <f t="shared" si="22"/>
        <v>0.8644286636539702</v>
      </c>
      <c r="BB25" s="150">
        <f t="shared" si="23"/>
        <v>-0.20694200351493852</v>
      </c>
      <c r="BC25" s="149">
        <f t="shared" si="24"/>
        <v>2.2199810594413765E-2</v>
      </c>
      <c r="BD25" s="151">
        <f t="shared" si="5"/>
        <v>0.64409652526874528</v>
      </c>
      <c r="BE25" s="148">
        <v>30733</v>
      </c>
      <c r="BF25" s="148">
        <v>34375</v>
      </c>
      <c r="BG25" s="148">
        <v>1305</v>
      </c>
      <c r="BH25" s="148">
        <v>13548</v>
      </c>
      <c r="BI25" s="148">
        <v>22419</v>
      </c>
      <c r="BJ25" s="149">
        <f t="shared" si="25"/>
        <v>0.65478299379982285</v>
      </c>
      <c r="BK25" s="150">
        <f t="shared" si="26"/>
        <v>-0.27052354147008106</v>
      </c>
      <c r="BL25" s="149">
        <f t="shared" si="27"/>
        <v>2.7516112126407932E-2</v>
      </c>
      <c r="BM25" s="151">
        <f t="shared" si="6"/>
        <v>1</v>
      </c>
    </row>
    <row r="26" spans="1:65" x14ac:dyDescent="0.25">
      <c r="A26" s="152" t="s">
        <v>184</v>
      </c>
      <c r="B26" s="147" t="s">
        <v>369</v>
      </c>
      <c r="C26" s="148">
        <v>7</v>
      </c>
      <c r="D26" s="148">
        <v>78</v>
      </c>
      <c r="E26" s="148">
        <v>0</v>
      </c>
      <c r="F26" s="148">
        <v>12</v>
      </c>
      <c r="G26" s="148">
        <v>35</v>
      </c>
      <c r="H26" s="149">
        <f t="shared" si="7"/>
        <v>1.9166666666666665</v>
      </c>
      <c r="I26" s="150">
        <f t="shared" si="8"/>
        <v>4</v>
      </c>
      <c r="J26" s="149">
        <f t="shared" si="9"/>
        <v>5.1599587203302374E-3</v>
      </c>
      <c r="K26" s="151">
        <f t="shared" si="0"/>
        <v>7.4722459436379167E-3</v>
      </c>
      <c r="L26" s="148">
        <v>84</v>
      </c>
      <c r="M26" s="148">
        <v>144</v>
      </c>
      <c r="N26" s="148">
        <v>1</v>
      </c>
      <c r="O26" s="148">
        <v>51</v>
      </c>
      <c r="P26" s="148">
        <v>126</v>
      </c>
      <c r="Q26" s="149">
        <f t="shared" si="10"/>
        <v>1.4705882352941178</v>
      </c>
      <c r="R26" s="150">
        <f t="shared" si="11"/>
        <v>0.5</v>
      </c>
      <c r="S26" s="149">
        <f t="shared" si="12"/>
        <v>6.6613798572561457E-3</v>
      </c>
      <c r="T26" s="151">
        <f t="shared" si="1"/>
        <v>2.6900085397096499E-2</v>
      </c>
      <c r="U26" s="148">
        <v>307</v>
      </c>
      <c r="V26" s="148">
        <v>258</v>
      </c>
      <c r="W26" s="148">
        <v>31</v>
      </c>
      <c r="X26" s="148">
        <v>229</v>
      </c>
      <c r="Y26" s="148">
        <v>436</v>
      </c>
      <c r="Z26" s="149">
        <f t="shared" si="13"/>
        <v>0.90393013100436681</v>
      </c>
      <c r="AA26" s="150">
        <f t="shared" si="14"/>
        <v>0.42019543973941365</v>
      </c>
      <c r="AB26" s="149">
        <f t="shared" si="15"/>
        <v>4.5233846536913312E-3</v>
      </c>
      <c r="AC26" s="151">
        <f t="shared" si="2"/>
        <v>9.308283518360376E-2</v>
      </c>
      <c r="AD26" s="148">
        <v>887</v>
      </c>
      <c r="AE26" s="148">
        <v>906</v>
      </c>
      <c r="AF26" s="148">
        <v>206</v>
      </c>
      <c r="AG26" s="148">
        <v>870</v>
      </c>
      <c r="AH26" s="148">
        <v>1974</v>
      </c>
      <c r="AI26" s="149">
        <f t="shared" si="16"/>
        <v>1.2689655172413792</v>
      </c>
      <c r="AJ26" s="150">
        <f t="shared" si="17"/>
        <v>1.225479143179256</v>
      </c>
      <c r="AK26" s="149">
        <f t="shared" si="18"/>
        <v>4.9153141667621176E-3</v>
      </c>
      <c r="AL26" s="151">
        <f t="shared" si="3"/>
        <v>0.4214346712211785</v>
      </c>
      <c r="AM26" s="148">
        <v>1038</v>
      </c>
      <c r="AN26" s="148">
        <v>1044</v>
      </c>
      <c r="AO26" s="148">
        <v>72</v>
      </c>
      <c r="AP26" s="148">
        <v>847</v>
      </c>
      <c r="AQ26" s="148">
        <v>1402</v>
      </c>
      <c r="AR26" s="149">
        <f t="shared" si="19"/>
        <v>0.6552538370720189</v>
      </c>
      <c r="AS26" s="150">
        <f t="shared" si="20"/>
        <v>0.35067437379576116</v>
      </c>
      <c r="AT26" s="149">
        <f t="shared" si="21"/>
        <v>1.1059573393916446E-2</v>
      </c>
      <c r="AU26" s="151">
        <f t="shared" si="4"/>
        <v>0.29931682322801023</v>
      </c>
      <c r="AV26" s="148">
        <v>2323</v>
      </c>
      <c r="AW26" s="148">
        <v>2430</v>
      </c>
      <c r="AX26" s="148">
        <v>310</v>
      </c>
      <c r="AY26" s="148">
        <v>2009</v>
      </c>
      <c r="AZ26" s="148">
        <v>3973</v>
      </c>
      <c r="BA26" s="149">
        <f t="shared" si="22"/>
        <v>0.97760079641612752</v>
      </c>
      <c r="BB26" s="150">
        <f t="shared" si="23"/>
        <v>0.7102884201463624</v>
      </c>
      <c r="BC26" s="149">
        <f t="shared" si="24"/>
        <v>6.1080226794740919E-3</v>
      </c>
      <c r="BD26" s="151">
        <f t="shared" si="5"/>
        <v>0.84820666097352693</v>
      </c>
      <c r="BE26" s="148">
        <v>2676</v>
      </c>
      <c r="BF26" s="148">
        <v>2873</v>
      </c>
      <c r="BG26" s="148">
        <v>361</v>
      </c>
      <c r="BH26" s="148">
        <v>2378</v>
      </c>
      <c r="BI26" s="148">
        <v>4684</v>
      </c>
      <c r="BJ26" s="149">
        <f t="shared" si="25"/>
        <v>0.96972245584524819</v>
      </c>
      <c r="BK26" s="150">
        <f t="shared" si="26"/>
        <v>0.75037369207772797</v>
      </c>
      <c r="BL26" s="149">
        <f t="shared" si="27"/>
        <v>5.7489392568845507E-3</v>
      </c>
      <c r="BM26" s="151">
        <f t="shared" si="6"/>
        <v>1</v>
      </c>
    </row>
    <row r="27" spans="1:65" x14ac:dyDescent="0.25">
      <c r="A27" s="152" t="s">
        <v>180</v>
      </c>
      <c r="B27" s="147" t="s">
        <v>209</v>
      </c>
      <c r="C27" s="148">
        <v>37</v>
      </c>
      <c r="D27" s="148">
        <v>58</v>
      </c>
      <c r="E27" s="148">
        <v>0</v>
      </c>
      <c r="F27" s="148">
        <v>19</v>
      </c>
      <c r="G27" s="148">
        <v>71</v>
      </c>
      <c r="H27" s="149">
        <f t="shared" si="7"/>
        <v>2.736842105263158</v>
      </c>
      <c r="I27" s="150">
        <f t="shared" si="8"/>
        <v>0.91891891891891886</v>
      </c>
      <c r="J27" s="149">
        <f t="shared" si="9"/>
        <v>1.046734483266991E-2</v>
      </c>
      <c r="K27" s="151">
        <f t="shared" si="0"/>
        <v>3.2190787087413857E-3</v>
      </c>
      <c r="L27" s="148">
        <v>497</v>
      </c>
      <c r="M27" s="148">
        <v>471</v>
      </c>
      <c r="N27" s="148">
        <v>0</v>
      </c>
      <c r="O27" s="148">
        <v>201</v>
      </c>
      <c r="P27" s="148">
        <v>361</v>
      </c>
      <c r="Q27" s="149">
        <f t="shared" si="10"/>
        <v>0.79601990049751237</v>
      </c>
      <c r="R27" s="150">
        <f t="shared" si="11"/>
        <v>-0.27364185110663986</v>
      </c>
      <c r="S27" s="149">
        <f t="shared" si="12"/>
        <v>1.9085381971979912E-2</v>
      </c>
      <c r="T27" s="151">
        <f t="shared" si="1"/>
        <v>1.6367428364163945E-2</v>
      </c>
      <c r="U27" s="148">
        <v>4003</v>
      </c>
      <c r="V27" s="148">
        <v>2583</v>
      </c>
      <c r="W27" s="148">
        <v>15</v>
      </c>
      <c r="X27" s="148">
        <v>1552</v>
      </c>
      <c r="Y27" s="148">
        <v>1678</v>
      </c>
      <c r="Z27" s="149">
        <f t="shared" si="13"/>
        <v>8.1185567010309212E-2</v>
      </c>
      <c r="AA27" s="150">
        <f t="shared" si="14"/>
        <v>-0.58081438920809392</v>
      </c>
      <c r="AB27" s="149">
        <f t="shared" si="15"/>
        <v>1.7408806075445076E-2</v>
      </c>
      <c r="AC27" s="151">
        <f t="shared" si="2"/>
        <v>7.6079071454479508E-2</v>
      </c>
      <c r="AD27" s="148">
        <v>6956</v>
      </c>
      <c r="AE27" s="148">
        <v>10564</v>
      </c>
      <c r="AF27" s="148">
        <v>57</v>
      </c>
      <c r="AG27" s="148">
        <v>5509</v>
      </c>
      <c r="AH27" s="148">
        <v>9549</v>
      </c>
      <c r="AI27" s="149">
        <f t="shared" si="16"/>
        <v>0.73334543474314762</v>
      </c>
      <c r="AJ27" s="150">
        <f t="shared" si="17"/>
        <v>0.37277170787809077</v>
      </c>
      <c r="AK27" s="149">
        <f t="shared" si="18"/>
        <v>2.377727202553772E-2</v>
      </c>
      <c r="AL27" s="151">
        <f t="shared" si="3"/>
        <v>0.43294341675734493</v>
      </c>
      <c r="AM27" s="148">
        <v>1207</v>
      </c>
      <c r="AN27" s="148">
        <v>1472</v>
      </c>
      <c r="AO27" s="148">
        <v>1</v>
      </c>
      <c r="AP27" s="148">
        <v>2289</v>
      </c>
      <c r="AQ27" s="148">
        <v>2053</v>
      </c>
      <c r="AR27" s="149">
        <f t="shared" si="19"/>
        <v>-0.1031017911751857</v>
      </c>
      <c r="AS27" s="150">
        <f t="shared" si="20"/>
        <v>0.70091135045567521</v>
      </c>
      <c r="AT27" s="149">
        <f t="shared" si="21"/>
        <v>1.6194938785813455E-2</v>
      </c>
      <c r="AU27" s="151">
        <f t="shared" si="4"/>
        <v>9.308124773304316E-2</v>
      </c>
      <c r="AV27" s="148">
        <v>12700</v>
      </c>
      <c r="AW27" s="148">
        <v>15148</v>
      </c>
      <c r="AX27" s="148">
        <v>73</v>
      </c>
      <c r="AY27" s="148">
        <v>9570</v>
      </c>
      <c r="AZ27" s="148">
        <v>13712</v>
      </c>
      <c r="BA27" s="149">
        <f t="shared" si="22"/>
        <v>0.43281086729362594</v>
      </c>
      <c r="BB27" s="150">
        <f t="shared" si="23"/>
        <v>7.9685039370078758E-2</v>
      </c>
      <c r="BC27" s="149">
        <f t="shared" si="24"/>
        <v>2.1080595766662158E-2</v>
      </c>
      <c r="BD27" s="151">
        <f t="shared" si="5"/>
        <v>0.62169024301777298</v>
      </c>
      <c r="BE27" s="148">
        <v>26345</v>
      </c>
      <c r="BF27" s="148">
        <v>27758</v>
      </c>
      <c r="BG27" s="148">
        <v>205</v>
      </c>
      <c r="BH27" s="148">
        <v>15869</v>
      </c>
      <c r="BI27" s="148">
        <v>22056</v>
      </c>
      <c r="BJ27" s="149">
        <f t="shared" si="25"/>
        <v>0.38987963954880578</v>
      </c>
      <c r="BK27" s="150">
        <f t="shared" si="26"/>
        <v>-0.16280129056747006</v>
      </c>
      <c r="BL27" s="149">
        <f t="shared" si="27"/>
        <v>2.7070581607567392E-2</v>
      </c>
      <c r="BM27" s="151">
        <f t="shared" si="6"/>
        <v>1</v>
      </c>
    </row>
    <row r="28" spans="1:65" x14ac:dyDescent="0.25">
      <c r="A28" s="152" t="s">
        <v>193</v>
      </c>
      <c r="B28" s="147" t="s">
        <v>232</v>
      </c>
      <c r="C28" s="148">
        <v>21</v>
      </c>
      <c r="D28" s="148">
        <v>0</v>
      </c>
      <c r="E28" s="148">
        <v>0</v>
      </c>
      <c r="F28" s="148">
        <v>0</v>
      </c>
      <c r="G28" s="148">
        <v>20</v>
      </c>
      <c r="H28" s="149" t="str">
        <f t="shared" si="7"/>
        <v>-</v>
      </c>
      <c r="I28" s="150">
        <f t="shared" si="8"/>
        <v>-4.7619047619047672E-2</v>
      </c>
      <c r="J28" s="149">
        <f t="shared" si="9"/>
        <v>2.9485478401887069E-3</v>
      </c>
      <c r="K28" s="151">
        <f t="shared" si="0"/>
        <v>4.6104195481788844E-3</v>
      </c>
      <c r="L28" s="148">
        <v>167</v>
      </c>
      <c r="M28" s="148">
        <v>81</v>
      </c>
      <c r="N28" s="148">
        <v>0</v>
      </c>
      <c r="O28" s="148">
        <v>147</v>
      </c>
      <c r="P28" s="148">
        <v>126</v>
      </c>
      <c r="Q28" s="149">
        <f t="shared" si="10"/>
        <v>-0.1428571428571429</v>
      </c>
      <c r="R28" s="150">
        <f t="shared" si="11"/>
        <v>-0.24550898203592819</v>
      </c>
      <c r="S28" s="149">
        <f t="shared" si="12"/>
        <v>6.6613798572561457E-3</v>
      </c>
      <c r="T28" s="151">
        <f t="shared" si="1"/>
        <v>2.9045643153526972E-2</v>
      </c>
      <c r="U28" s="148">
        <v>209</v>
      </c>
      <c r="V28" s="148">
        <v>294</v>
      </c>
      <c r="W28" s="148">
        <v>60</v>
      </c>
      <c r="X28" s="148">
        <v>365</v>
      </c>
      <c r="Y28" s="148">
        <v>591</v>
      </c>
      <c r="Z28" s="149">
        <f t="shared" si="13"/>
        <v>0.61917808219178072</v>
      </c>
      <c r="AA28" s="150">
        <f t="shared" si="14"/>
        <v>1.8277511961722488</v>
      </c>
      <c r="AB28" s="149">
        <f t="shared" si="15"/>
        <v>6.1314686475494873E-3</v>
      </c>
      <c r="AC28" s="151">
        <f t="shared" si="2"/>
        <v>0.13623789764868602</v>
      </c>
      <c r="AD28" s="148">
        <v>570</v>
      </c>
      <c r="AE28" s="148">
        <v>899</v>
      </c>
      <c r="AF28" s="148">
        <v>274</v>
      </c>
      <c r="AG28" s="148">
        <v>1453</v>
      </c>
      <c r="AH28" s="148">
        <v>2130</v>
      </c>
      <c r="AI28" s="149">
        <f t="shared" si="16"/>
        <v>0.4659325533379215</v>
      </c>
      <c r="AJ28" s="150">
        <f t="shared" si="17"/>
        <v>2.736842105263158</v>
      </c>
      <c r="AK28" s="149">
        <f t="shared" si="18"/>
        <v>5.3037584474180909E-3</v>
      </c>
      <c r="AL28" s="151">
        <f t="shared" si="3"/>
        <v>0.49100968188105115</v>
      </c>
      <c r="AM28" s="148">
        <v>116</v>
      </c>
      <c r="AN28" s="148">
        <v>243</v>
      </c>
      <c r="AO28" s="148">
        <v>58</v>
      </c>
      <c r="AP28" s="148">
        <v>370</v>
      </c>
      <c r="AQ28" s="148">
        <v>583</v>
      </c>
      <c r="AR28" s="149">
        <f t="shared" si="19"/>
        <v>0.57567567567567557</v>
      </c>
      <c r="AS28" s="150">
        <f t="shared" si="20"/>
        <v>4.0258620689655169</v>
      </c>
      <c r="AT28" s="149">
        <f t="shared" si="21"/>
        <v>4.5989524170137576E-3</v>
      </c>
      <c r="AU28" s="151">
        <f t="shared" si="4"/>
        <v>0.13439372982941447</v>
      </c>
      <c r="AV28" s="148">
        <v>1083</v>
      </c>
      <c r="AW28" s="148">
        <v>1517</v>
      </c>
      <c r="AX28" s="148">
        <v>392</v>
      </c>
      <c r="AY28" s="148">
        <v>2335</v>
      </c>
      <c r="AZ28" s="148">
        <v>3450</v>
      </c>
      <c r="BA28" s="149">
        <f t="shared" si="22"/>
        <v>0.4775160599571735</v>
      </c>
      <c r="BB28" s="150">
        <f t="shared" si="23"/>
        <v>2.1855955678670358</v>
      </c>
      <c r="BC28" s="149">
        <f t="shared" si="24"/>
        <v>5.3039713677789117E-3</v>
      </c>
      <c r="BD28" s="151">
        <f t="shared" si="5"/>
        <v>0.79529737206085749</v>
      </c>
      <c r="BE28" s="148">
        <v>1404</v>
      </c>
      <c r="BF28" s="148">
        <v>2029</v>
      </c>
      <c r="BG28" s="148">
        <v>494</v>
      </c>
      <c r="BH28" s="148">
        <v>3076</v>
      </c>
      <c r="BI28" s="148">
        <v>4338</v>
      </c>
      <c r="BJ28" s="149">
        <f t="shared" si="25"/>
        <v>0.41027308192457745</v>
      </c>
      <c r="BK28" s="150">
        <f t="shared" si="26"/>
        <v>2.0897435897435899</v>
      </c>
      <c r="BL28" s="149">
        <f t="shared" si="27"/>
        <v>5.3242738036646418E-3</v>
      </c>
      <c r="BM28" s="151">
        <f t="shared" si="6"/>
        <v>1</v>
      </c>
    </row>
    <row r="29" spans="1:65" x14ac:dyDescent="0.25">
      <c r="A29" s="152" t="s">
        <v>200</v>
      </c>
      <c r="B29" s="147" t="s">
        <v>223</v>
      </c>
      <c r="C29" s="148">
        <v>6</v>
      </c>
      <c r="D29" s="148">
        <v>0</v>
      </c>
      <c r="E29" s="148">
        <v>0</v>
      </c>
      <c r="F29" s="148">
        <v>0</v>
      </c>
      <c r="G29" s="148">
        <v>21</v>
      </c>
      <c r="H29" s="149" t="str">
        <f t="shared" si="7"/>
        <v>-</v>
      </c>
      <c r="I29" s="150">
        <f t="shared" si="8"/>
        <v>2.5</v>
      </c>
      <c r="J29" s="149">
        <f t="shared" si="9"/>
        <v>3.0959752321981426E-3</v>
      </c>
      <c r="K29" s="151">
        <f t="shared" si="0"/>
        <v>3.395311236863379E-3</v>
      </c>
      <c r="L29" s="148">
        <v>102</v>
      </c>
      <c r="M29" s="148">
        <v>111</v>
      </c>
      <c r="N29" s="148">
        <v>0</v>
      </c>
      <c r="O29" s="148">
        <v>154</v>
      </c>
      <c r="P29" s="148">
        <v>187</v>
      </c>
      <c r="Q29" s="149">
        <f t="shared" si="10"/>
        <v>0.21428571428571419</v>
      </c>
      <c r="R29" s="150">
        <f t="shared" si="11"/>
        <v>0.83333333333333326</v>
      </c>
      <c r="S29" s="149">
        <f t="shared" si="12"/>
        <v>9.8863335976738034E-3</v>
      </c>
      <c r="T29" s="151">
        <f t="shared" si="1"/>
        <v>3.0234438156831044E-2</v>
      </c>
      <c r="U29" s="148">
        <v>269</v>
      </c>
      <c r="V29" s="148">
        <v>327</v>
      </c>
      <c r="W29" s="148">
        <v>43</v>
      </c>
      <c r="X29" s="148">
        <v>496</v>
      </c>
      <c r="Y29" s="148">
        <v>533</v>
      </c>
      <c r="Z29" s="149">
        <f t="shared" si="13"/>
        <v>7.4596774193548487E-2</v>
      </c>
      <c r="AA29" s="150">
        <f t="shared" si="14"/>
        <v>0.98141263940520451</v>
      </c>
      <c r="AB29" s="149">
        <f t="shared" si="15"/>
        <v>5.5297339917832096E-3</v>
      </c>
      <c r="AC29" s="151">
        <f t="shared" si="2"/>
        <v>8.6176232821341958E-2</v>
      </c>
      <c r="AD29" s="148">
        <v>714</v>
      </c>
      <c r="AE29" s="148">
        <v>989</v>
      </c>
      <c r="AF29" s="148">
        <v>1003</v>
      </c>
      <c r="AG29" s="148">
        <v>2207</v>
      </c>
      <c r="AH29" s="148">
        <v>2787</v>
      </c>
      <c r="AI29" s="149">
        <f t="shared" si="16"/>
        <v>0.26280018124150439</v>
      </c>
      <c r="AJ29" s="150">
        <f t="shared" si="17"/>
        <v>2.903361344537815</v>
      </c>
      <c r="AK29" s="149">
        <f t="shared" si="18"/>
        <v>6.9397064755653609E-3</v>
      </c>
      <c r="AL29" s="151">
        <f t="shared" si="3"/>
        <v>0.45060630557801129</v>
      </c>
      <c r="AM29" s="148">
        <v>74</v>
      </c>
      <c r="AN29" s="148">
        <v>153</v>
      </c>
      <c r="AO29" s="148">
        <v>393</v>
      </c>
      <c r="AP29" s="148">
        <v>880</v>
      </c>
      <c r="AQ29" s="148">
        <v>1024</v>
      </c>
      <c r="AR29" s="149">
        <f t="shared" si="19"/>
        <v>0.16363636363636358</v>
      </c>
      <c r="AS29" s="150">
        <f t="shared" si="20"/>
        <v>12.837837837837839</v>
      </c>
      <c r="AT29" s="149">
        <f t="shared" si="21"/>
        <v>8.0777483276536673E-3</v>
      </c>
      <c r="AU29" s="151">
        <f t="shared" si="4"/>
        <v>0.16556184316895717</v>
      </c>
      <c r="AV29" s="148">
        <v>1165</v>
      </c>
      <c r="AW29" s="148">
        <v>1580</v>
      </c>
      <c r="AX29" s="148">
        <v>1439</v>
      </c>
      <c r="AY29" s="148">
        <v>3737</v>
      </c>
      <c r="AZ29" s="148">
        <v>4552</v>
      </c>
      <c r="BA29" s="149">
        <f t="shared" si="22"/>
        <v>0.21808937650521809</v>
      </c>
      <c r="BB29" s="150">
        <f t="shared" si="23"/>
        <v>2.9072961373390558</v>
      </c>
      <c r="BC29" s="149">
        <f t="shared" si="24"/>
        <v>6.9981674394578568E-3</v>
      </c>
      <c r="BD29" s="151">
        <f t="shared" si="5"/>
        <v>0.73597413096200481</v>
      </c>
      <c r="BE29" s="148">
        <v>1976</v>
      </c>
      <c r="BF29" s="148">
        <v>2286</v>
      </c>
      <c r="BG29" s="148">
        <v>2472</v>
      </c>
      <c r="BH29" s="148">
        <v>5159</v>
      </c>
      <c r="BI29" s="148">
        <v>6185</v>
      </c>
      <c r="BJ29" s="149">
        <f t="shared" si="25"/>
        <v>0.19887575111455713</v>
      </c>
      <c r="BK29" s="150">
        <f t="shared" si="26"/>
        <v>2.1300607287449393</v>
      </c>
      <c r="BL29" s="149">
        <f t="shared" si="27"/>
        <v>7.5912018155061805E-3</v>
      </c>
      <c r="BM29" s="151">
        <f t="shared" si="6"/>
        <v>1</v>
      </c>
    </row>
    <row r="30" spans="1:65" x14ac:dyDescent="0.25">
      <c r="A30" s="152" t="s">
        <v>197</v>
      </c>
      <c r="B30" s="147" t="s">
        <v>211</v>
      </c>
      <c r="C30" s="148">
        <v>25</v>
      </c>
      <c r="D30" s="148">
        <v>52</v>
      </c>
      <c r="E30" s="148">
        <v>0</v>
      </c>
      <c r="F30" s="148">
        <v>4</v>
      </c>
      <c r="G30" s="148">
        <v>59</v>
      </c>
      <c r="H30" s="149">
        <f t="shared" si="7"/>
        <v>13.75</v>
      </c>
      <c r="I30" s="150">
        <f t="shared" si="8"/>
        <v>1.3599999999999999</v>
      </c>
      <c r="J30" s="149">
        <f t="shared" si="9"/>
        <v>8.6982161285566861E-3</v>
      </c>
      <c r="K30" s="151">
        <f t="shared" si="0"/>
        <v>3.7586800025482575E-3</v>
      </c>
      <c r="L30" s="148">
        <v>536</v>
      </c>
      <c r="M30" s="148">
        <v>282</v>
      </c>
      <c r="N30" s="148">
        <v>7</v>
      </c>
      <c r="O30" s="148">
        <v>94</v>
      </c>
      <c r="P30" s="148">
        <v>190</v>
      </c>
      <c r="Q30" s="149">
        <f t="shared" si="10"/>
        <v>1.021276595744681</v>
      </c>
      <c r="R30" s="150">
        <f t="shared" si="11"/>
        <v>-0.64552238805970141</v>
      </c>
      <c r="S30" s="149">
        <f t="shared" si="12"/>
        <v>1.0044937879989427E-2</v>
      </c>
      <c r="T30" s="151">
        <f t="shared" si="1"/>
        <v>1.2104223737019812E-2</v>
      </c>
      <c r="U30" s="148">
        <v>1986</v>
      </c>
      <c r="V30" s="148">
        <v>1310</v>
      </c>
      <c r="W30" s="148">
        <v>7</v>
      </c>
      <c r="X30" s="148">
        <v>784</v>
      </c>
      <c r="Y30" s="148">
        <v>1579</v>
      </c>
      <c r="Z30" s="149">
        <f t="shared" si="13"/>
        <v>1.0140306122448979</v>
      </c>
      <c r="AA30" s="150">
        <f t="shared" si="14"/>
        <v>-0.20493454179254789</v>
      </c>
      <c r="AB30" s="149">
        <f t="shared" si="15"/>
        <v>1.6381707266464707E-2</v>
      </c>
      <c r="AC30" s="151">
        <f t="shared" si="2"/>
        <v>0.10059246989870677</v>
      </c>
      <c r="AD30" s="148">
        <v>4681</v>
      </c>
      <c r="AE30" s="148">
        <v>6494</v>
      </c>
      <c r="AF30" s="148">
        <v>26</v>
      </c>
      <c r="AG30" s="148">
        <v>3292</v>
      </c>
      <c r="AH30" s="148">
        <v>6422</v>
      </c>
      <c r="AI30" s="149">
        <f t="shared" si="16"/>
        <v>0.95078979343863912</v>
      </c>
      <c r="AJ30" s="150">
        <f t="shared" si="17"/>
        <v>0.37192907498397787</v>
      </c>
      <c r="AK30" s="149">
        <f t="shared" si="18"/>
        <v>1.5990956220337547E-2</v>
      </c>
      <c r="AL30" s="151">
        <f t="shared" si="3"/>
        <v>0.40912276231126965</v>
      </c>
      <c r="AM30" s="148">
        <v>842</v>
      </c>
      <c r="AN30" s="148">
        <v>946</v>
      </c>
      <c r="AO30" s="148">
        <v>5</v>
      </c>
      <c r="AP30" s="148">
        <v>746</v>
      </c>
      <c r="AQ30" s="148">
        <v>842</v>
      </c>
      <c r="AR30" s="149">
        <f t="shared" si="19"/>
        <v>0.12868632707774807</v>
      </c>
      <c r="AS30" s="150">
        <f t="shared" si="20"/>
        <v>0</v>
      </c>
      <c r="AT30" s="149">
        <f t="shared" si="21"/>
        <v>6.6420547772308471E-3</v>
      </c>
      <c r="AU30" s="151">
        <f t="shared" si="4"/>
        <v>5.3640823087214115E-2</v>
      </c>
      <c r="AV30" s="148">
        <v>8070</v>
      </c>
      <c r="AW30" s="148">
        <v>9084</v>
      </c>
      <c r="AX30" s="148">
        <v>45</v>
      </c>
      <c r="AY30" s="148">
        <v>4920</v>
      </c>
      <c r="AZ30" s="148">
        <v>9092</v>
      </c>
      <c r="BA30" s="149">
        <f t="shared" si="22"/>
        <v>0.84796747967479669</v>
      </c>
      <c r="BB30" s="150">
        <f t="shared" si="23"/>
        <v>0.12664188351920691</v>
      </c>
      <c r="BC30" s="149">
        <f t="shared" si="24"/>
        <v>1.3977886282853874E-2</v>
      </c>
      <c r="BD30" s="151">
        <f t="shared" si="5"/>
        <v>0.57921895903675857</v>
      </c>
      <c r="BE30" s="148">
        <v>17564</v>
      </c>
      <c r="BF30" s="148">
        <v>17141</v>
      </c>
      <c r="BG30" s="148">
        <v>90</v>
      </c>
      <c r="BH30" s="148">
        <v>8601</v>
      </c>
      <c r="BI30" s="148">
        <v>15697</v>
      </c>
      <c r="BJ30" s="149">
        <f t="shared" si="25"/>
        <v>0.82502034647134059</v>
      </c>
      <c r="BK30" s="150">
        <f t="shared" si="26"/>
        <v>-0.10629697107720337</v>
      </c>
      <c r="BL30" s="149">
        <f t="shared" si="27"/>
        <v>1.9265819708650041E-2</v>
      </c>
      <c r="BM30" s="151">
        <f t="shared" si="6"/>
        <v>1</v>
      </c>
    </row>
    <row r="31" spans="1:65" x14ac:dyDescent="0.25">
      <c r="A31" s="152" t="s">
        <v>203</v>
      </c>
      <c r="B31" s="147" t="s">
        <v>203</v>
      </c>
      <c r="C31" s="148">
        <v>20</v>
      </c>
      <c r="D31" s="148">
        <v>23</v>
      </c>
      <c r="E31" s="148">
        <v>0</v>
      </c>
      <c r="F31" s="148">
        <v>9</v>
      </c>
      <c r="G31" s="148">
        <v>39</v>
      </c>
      <c r="H31" s="149">
        <f t="shared" si="7"/>
        <v>3.333333333333333</v>
      </c>
      <c r="I31" s="150">
        <f t="shared" si="8"/>
        <v>0.95</v>
      </c>
      <c r="J31" s="149">
        <f t="shared" si="9"/>
        <v>5.7496682883679791E-3</v>
      </c>
      <c r="K31" s="151">
        <f t="shared" si="0"/>
        <v>6.4569536423841056E-3</v>
      </c>
      <c r="L31" s="148">
        <v>129</v>
      </c>
      <c r="M31" s="148">
        <v>98</v>
      </c>
      <c r="N31" s="148">
        <v>11</v>
      </c>
      <c r="O31" s="148">
        <v>86</v>
      </c>
      <c r="P31" s="148">
        <v>180</v>
      </c>
      <c r="Q31" s="149">
        <f t="shared" si="10"/>
        <v>1.0930232558139537</v>
      </c>
      <c r="R31" s="150">
        <f t="shared" si="11"/>
        <v>0.39534883720930236</v>
      </c>
      <c r="S31" s="149">
        <f t="shared" si="12"/>
        <v>9.5162569389373505E-3</v>
      </c>
      <c r="T31" s="151">
        <f t="shared" si="1"/>
        <v>2.9801324503311258E-2</v>
      </c>
      <c r="U31" s="148">
        <v>598</v>
      </c>
      <c r="V31" s="148">
        <v>588</v>
      </c>
      <c r="W31" s="148">
        <v>92</v>
      </c>
      <c r="X31" s="148">
        <v>727</v>
      </c>
      <c r="Y31" s="148">
        <v>646</v>
      </c>
      <c r="Z31" s="149">
        <f t="shared" si="13"/>
        <v>-0.11141678129298482</v>
      </c>
      <c r="AA31" s="150">
        <f t="shared" si="14"/>
        <v>8.026755852842804E-2</v>
      </c>
      <c r="AB31" s="149">
        <f t="shared" si="15"/>
        <v>6.7020790969830272E-3</v>
      </c>
      <c r="AC31" s="151">
        <f t="shared" si="2"/>
        <v>0.10695364238410596</v>
      </c>
      <c r="AD31" s="148">
        <v>2903</v>
      </c>
      <c r="AE31" s="148">
        <v>2880</v>
      </c>
      <c r="AF31" s="148">
        <v>292</v>
      </c>
      <c r="AG31" s="148">
        <v>2458</v>
      </c>
      <c r="AH31" s="148">
        <v>3186</v>
      </c>
      <c r="AI31" s="149">
        <f t="shared" si="16"/>
        <v>0.29617575264442642</v>
      </c>
      <c r="AJ31" s="150">
        <f t="shared" si="17"/>
        <v>9.7485359972442343E-2</v>
      </c>
      <c r="AK31" s="149">
        <f t="shared" si="18"/>
        <v>7.9332274241662136E-3</v>
      </c>
      <c r="AL31" s="151">
        <f t="shared" si="3"/>
        <v>0.52748344370860922</v>
      </c>
      <c r="AM31" s="148">
        <v>972</v>
      </c>
      <c r="AN31" s="148">
        <v>1008</v>
      </c>
      <c r="AO31" s="148">
        <v>116</v>
      </c>
      <c r="AP31" s="148">
        <v>862</v>
      </c>
      <c r="AQ31" s="148">
        <v>1049</v>
      </c>
      <c r="AR31" s="149">
        <f t="shared" si="19"/>
        <v>0.21693735498839906</v>
      </c>
      <c r="AS31" s="150">
        <f t="shared" si="20"/>
        <v>7.9218106995884829E-2</v>
      </c>
      <c r="AT31" s="149">
        <f t="shared" si="21"/>
        <v>8.2749589801842729E-3</v>
      </c>
      <c r="AU31" s="151">
        <f t="shared" si="4"/>
        <v>0.17367549668874172</v>
      </c>
      <c r="AV31" s="148">
        <v>4622</v>
      </c>
      <c r="AW31" s="148">
        <v>4597</v>
      </c>
      <c r="AX31" s="148">
        <v>511</v>
      </c>
      <c r="AY31" s="148">
        <v>4142</v>
      </c>
      <c r="AZ31" s="148">
        <v>5100</v>
      </c>
      <c r="BA31" s="149">
        <f t="shared" si="22"/>
        <v>0.23128923225494935</v>
      </c>
      <c r="BB31" s="150">
        <f t="shared" si="23"/>
        <v>0.10341843357853753</v>
      </c>
      <c r="BC31" s="149">
        <f t="shared" si="24"/>
        <v>7.8406533262818691E-3</v>
      </c>
      <c r="BD31" s="151">
        <f t="shared" si="5"/>
        <v>0.8443708609271523</v>
      </c>
      <c r="BE31" s="148">
        <v>5640</v>
      </c>
      <c r="BF31" s="148">
        <v>5732</v>
      </c>
      <c r="BG31" s="148">
        <v>662</v>
      </c>
      <c r="BH31" s="148">
        <v>4932</v>
      </c>
      <c r="BI31" s="148">
        <v>6040</v>
      </c>
      <c r="BJ31" s="149">
        <f t="shared" si="25"/>
        <v>0.22465531224655311</v>
      </c>
      <c r="BK31" s="150">
        <f t="shared" si="26"/>
        <v>7.0921985815602939E-2</v>
      </c>
      <c r="BL31" s="149">
        <f t="shared" si="27"/>
        <v>7.4132350793302071E-3</v>
      </c>
      <c r="BM31" s="151">
        <f t="shared" si="6"/>
        <v>1</v>
      </c>
    </row>
    <row r="32" spans="1:65" x14ac:dyDescent="0.25">
      <c r="A32" s="152" t="s">
        <v>369</v>
      </c>
      <c r="B32" s="147" t="s">
        <v>229</v>
      </c>
      <c r="C32" s="148">
        <v>1</v>
      </c>
      <c r="D32" s="148">
        <v>0</v>
      </c>
      <c r="E32" s="148">
        <v>0</v>
      </c>
      <c r="F32" s="148">
        <v>1</v>
      </c>
      <c r="G32" s="148">
        <v>14</v>
      </c>
      <c r="H32" s="149">
        <f t="shared" si="7"/>
        <v>13</v>
      </c>
      <c r="I32" s="150">
        <f t="shared" si="8"/>
        <v>13</v>
      </c>
      <c r="J32" s="149">
        <f t="shared" si="9"/>
        <v>2.0639834881320948E-3</v>
      </c>
      <c r="K32" s="151">
        <f t="shared" si="0"/>
        <v>3.2763866136204071E-3</v>
      </c>
      <c r="L32" s="148">
        <v>49</v>
      </c>
      <c r="M32" s="148">
        <v>48</v>
      </c>
      <c r="N32" s="148">
        <v>2</v>
      </c>
      <c r="O32" s="148">
        <v>88</v>
      </c>
      <c r="P32" s="148">
        <v>109</v>
      </c>
      <c r="Q32" s="149">
        <f t="shared" si="10"/>
        <v>0.23863636363636354</v>
      </c>
      <c r="R32" s="150">
        <f t="shared" si="11"/>
        <v>1.2244897959183674</v>
      </c>
      <c r="S32" s="149">
        <f t="shared" si="12"/>
        <v>5.7626222574676186E-3</v>
      </c>
      <c r="T32" s="151">
        <f t="shared" si="1"/>
        <v>2.5509010063187457E-2</v>
      </c>
      <c r="U32" s="148">
        <v>177</v>
      </c>
      <c r="V32" s="148">
        <v>231</v>
      </c>
      <c r="W32" s="148">
        <v>93</v>
      </c>
      <c r="X32" s="148">
        <v>350</v>
      </c>
      <c r="Y32" s="148">
        <v>357</v>
      </c>
      <c r="Z32" s="149">
        <f t="shared" si="13"/>
        <v>2.0000000000000018E-2</v>
      </c>
      <c r="AA32" s="150">
        <f t="shared" si="14"/>
        <v>1.0169491525423728</v>
      </c>
      <c r="AB32" s="149">
        <f t="shared" si="15"/>
        <v>3.7037805535958834E-3</v>
      </c>
      <c r="AC32" s="151">
        <f t="shared" si="2"/>
        <v>8.354785864732038E-2</v>
      </c>
      <c r="AD32" s="148">
        <v>565</v>
      </c>
      <c r="AE32" s="148">
        <v>861</v>
      </c>
      <c r="AF32" s="148">
        <v>817</v>
      </c>
      <c r="AG32" s="148">
        <v>2164</v>
      </c>
      <c r="AH32" s="148">
        <v>2029</v>
      </c>
      <c r="AI32" s="149">
        <f t="shared" si="16"/>
        <v>-6.2384473197781842E-2</v>
      </c>
      <c r="AJ32" s="150">
        <f t="shared" si="17"/>
        <v>2.591150442477876</v>
      </c>
      <c r="AK32" s="149">
        <f t="shared" si="18"/>
        <v>5.052265675967749E-3</v>
      </c>
      <c r="AL32" s="151">
        <f t="shared" si="3"/>
        <v>0.47484203135970043</v>
      </c>
      <c r="AM32" s="148">
        <v>113</v>
      </c>
      <c r="AN32" s="148">
        <v>174</v>
      </c>
      <c r="AO32" s="148">
        <v>211</v>
      </c>
      <c r="AP32" s="148">
        <v>669</v>
      </c>
      <c r="AQ32" s="148">
        <v>986</v>
      </c>
      <c r="AR32" s="149">
        <f t="shared" si="19"/>
        <v>0.47384155455904331</v>
      </c>
      <c r="AS32" s="150">
        <f t="shared" si="20"/>
        <v>7.7256637168141591</v>
      </c>
      <c r="AT32" s="149">
        <f t="shared" si="21"/>
        <v>7.7779881358071437E-3</v>
      </c>
      <c r="AU32" s="151">
        <f t="shared" si="4"/>
        <v>0.2307512286449801</v>
      </c>
      <c r="AV32" s="148">
        <v>905</v>
      </c>
      <c r="AW32" s="148">
        <v>1314</v>
      </c>
      <c r="AX32" s="148">
        <v>1123</v>
      </c>
      <c r="AY32" s="148">
        <v>3272</v>
      </c>
      <c r="AZ32" s="148">
        <v>3495</v>
      </c>
      <c r="BA32" s="149">
        <f t="shared" si="22"/>
        <v>6.8154034229828797E-2</v>
      </c>
      <c r="BB32" s="150">
        <f t="shared" si="23"/>
        <v>2.8618784530386741</v>
      </c>
      <c r="BC32" s="149">
        <f t="shared" si="24"/>
        <v>5.3731536030108109E-3</v>
      </c>
      <c r="BD32" s="151">
        <f t="shared" si="5"/>
        <v>0.81792651532880878</v>
      </c>
      <c r="BE32" s="148">
        <v>1261</v>
      </c>
      <c r="BF32" s="148">
        <v>1653</v>
      </c>
      <c r="BG32" s="148">
        <v>1887</v>
      </c>
      <c r="BH32" s="148">
        <v>4304</v>
      </c>
      <c r="BI32" s="148">
        <v>4273</v>
      </c>
      <c r="BJ32" s="149">
        <f t="shared" si="25"/>
        <v>-7.2026022304833015E-3</v>
      </c>
      <c r="BK32" s="150">
        <f t="shared" si="26"/>
        <v>2.3885804916732751</v>
      </c>
      <c r="BL32" s="149">
        <f t="shared" si="27"/>
        <v>5.2444956115857569E-3</v>
      </c>
      <c r="BM32" s="151">
        <f t="shared" si="6"/>
        <v>1</v>
      </c>
    </row>
    <row r="33" spans="1:65" x14ac:dyDescent="0.25">
      <c r="A33" s="152" t="s">
        <v>211</v>
      </c>
      <c r="B33" s="147" t="s">
        <v>215</v>
      </c>
      <c r="C33" s="148">
        <v>5</v>
      </c>
      <c r="D33" s="148">
        <v>5</v>
      </c>
      <c r="E33" s="148">
        <v>0</v>
      </c>
      <c r="F33" s="148">
        <v>1</v>
      </c>
      <c r="G33" s="148">
        <v>6</v>
      </c>
      <c r="H33" s="149">
        <f t="shared" si="7"/>
        <v>5</v>
      </c>
      <c r="I33" s="150">
        <f t="shared" si="8"/>
        <v>0.19999999999999996</v>
      </c>
      <c r="J33" s="149">
        <f t="shared" si="9"/>
        <v>8.8456435205661217E-4</v>
      </c>
      <c r="K33" s="151">
        <f t="shared" si="0"/>
        <v>3.1380753138075313E-3</v>
      </c>
      <c r="L33" s="148">
        <v>63</v>
      </c>
      <c r="M33" s="148">
        <v>52</v>
      </c>
      <c r="N33" s="148">
        <v>3</v>
      </c>
      <c r="O33" s="148">
        <v>31</v>
      </c>
      <c r="P33" s="148">
        <v>53</v>
      </c>
      <c r="Q33" s="149">
        <f t="shared" si="10"/>
        <v>0.70967741935483875</v>
      </c>
      <c r="R33" s="150">
        <f t="shared" si="11"/>
        <v>-0.15873015873015872</v>
      </c>
      <c r="S33" s="149">
        <f t="shared" si="12"/>
        <v>2.8020089875759979E-3</v>
      </c>
      <c r="T33" s="151">
        <f t="shared" si="1"/>
        <v>2.7719665271966527E-2</v>
      </c>
      <c r="U33" s="148">
        <v>119</v>
      </c>
      <c r="V33" s="148">
        <v>185</v>
      </c>
      <c r="W33" s="148">
        <v>38</v>
      </c>
      <c r="X33" s="148">
        <v>170</v>
      </c>
      <c r="Y33" s="148">
        <v>256</v>
      </c>
      <c r="Z33" s="149">
        <f t="shared" si="13"/>
        <v>0.50588235294117645</v>
      </c>
      <c r="AA33" s="150">
        <f t="shared" si="14"/>
        <v>1.1512605042016806</v>
      </c>
      <c r="AB33" s="149">
        <f t="shared" si="15"/>
        <v>2.65593227372702E-3</v>
      </c>
      <c r="AC33" s="151">
        <f t="shared" si="2"/>
        <v>0.13389121338912133</v>
      </c>
      <c r="AD33" s="148">
        <v>352</v>
      </c>
      <c r="AE33" s="148">
        <v>523</v>
      </c>
      <c r="AF33" s="148">
        <v>82</v>
      </c>
      <c r="AG33" s="148">
        <v>608</v>
      </c>
      <c r="AH33" s="148">
        <v>1017</v>
      </c>
      <c r="AI33" s="149">
        <f t="shared" si="16"/>
        <v>0.67269736842105265</v>
      </c>
      <c r="AJ33" s="150">
        <f t="shared" si="17"/>
        <v>1.8892045454545454</v>
      </c>
      <c r="AK33" s="149">
        <f t="shared" si="18"/>
        <v>2.5323579065841305E-3</v>
      </c>
      <c r="AL33" s="151">
        <f t="shared" si="3"/>
        <v>0.53190376569037656</v>
      </c>
      <c r="AM33" s="148">
        <v>118</v>
      </c>
      <c r="AN33" s="148">
        <v>167</v>
      </c>
      <c r="AO33" s="148">
        <v>24</v>
      </c>
      <c r="AP33" s="148">
        <v>129</v>
      </c>
      <c r="AQ33" s="148">
        <v>235</v>
      </c>
      <c r="AR33" s="149">
        <f t="shared" si="19"/>
        <v>0.82170542635658905</v>
      </c>
      <c r="AS33" s="150">
        <f t="shared" si="20"/>
        <v>0.99152542372881358</v>
      </c>
      <c r="AT33" s="149">
        <f t="shared" si="21"/>
        <v>1.8537801337877066E-3</v>
      </c>
      <c r="AU33" s="151">
        <f t="shared" si="4"/>
        <v>0.12290794979079497</v>
      </c>
      <c r="AV33" s="148">
        <v>657</v>
      </c>
      <c r="AW33" s="148">
        <v>932</v>
      </c>
      <c r="AX33" s="148">
        <v>147</v>
      </c>
      <c r="AY33" s="148">
        <v>939</v>
      </c>
      <c r="AZ33" s="148">
        <v>1567</v>
      </c>
      <c r="BA33" s="149">
        <f t="shared" si="22"/>
        <v>0.66879659211927578</v>
      </c>
      <c r="BB33" s="150">
        <f t="shared" si="23"/>
        <v>1.385083713850837</v>
      </c>
      <c r="BC33" s="149">
        <f t="shared" si="24"/>
        <v>2.4090791690752336E-3</v>
      </c>
      <c r="BD33" s="151">
        <f t="shared" si="5"/>
        <v>0.81956066945606698</v>
      </c>
      <c r="BE33" s="148">
        <v>795</v>
      </c>
      <c r="BF33" s="148">
        <v>1062</v>
      </c>
      <c r="BG33" s="148">
        <v>270</v>
      </c>
      <c r="BH33" s="148">
        <v>1078</v>
      </c>
      <c r="BI33" s="148">
        <v>1912</v>
      </c>
      <c r="BJ33" s="149">
        <f t="shared" si="25"/>
        <v>0.77365491651205942</v>
      </c>
      <c r="BK33" s="150">
        <f t="shared" si="26"/>
        <v>1.4050314465408804</v>
      </c>
      <c r="BL33" s="149">
        <f t="shared" si="27"/>
        <v>2.3467062039204231E-3</v>
      </c>
      <c r="BM33" s="151">
        <f t="shared" si="6"/>
        <v>1</v>
      </c>
    </row>
    <row r="34" spans="1:65" x14ac:dyDescent="0.25">
      <c r="A34" s="152" t="s">
        <v>207</v>
      </c>
      <c r="B34" s="147" t="s">
        <v>225</v>
      </c>
      <c r="C34" s="148">
        <v>0</v>
      </c>
      <c r="D34" s="148">
        <v>0</v>
      </c>
      <c r="E34" s="148">
        <v>0</v>
      </c>
      <c r="F34" s="148">
        <v>0</v>
      </c>
      <c r="G34" s="148">
        <v>30</v>
      </c>
      <c r="H34" s="149" t="str">
        <f t="shared" si="7"/>
        <v>-</v>
      </c>
      <c r="I34" s="150" t="str">
        <f t="shared" si="8"/>
        <v>-</v>
      </c>
      <c r="J34" s="149">
        <f t="shared" si="9"/>
        <v>4.4228217602830609E-3</v>
      </c>
      <c r="K34" s="151">
        <f t="shared" si="0"/>
        <v>1.0252904989747095E-2</v>
      </c>
      <c r="L34" s="148">
        <v>127</v>
      </c>
      <c r="M34" s="148">
        <v>115</v>
      </c>
      <c r="N34" s="148">
        <v>0</v>
      </c>
      <c r="O34" s="148">
        <v>127</v>
      </c>
      <c r="P34" s="148">
        <v>186</v>
      </c>
      <c r="Q34" s="149">
        <f t="shared" si="10"/>
        <v>0.46456692913385833</v>
      </c>
      <c r="R34" s="150">
        <f t="shared" si="11"/>
        <v>0.46456692913385833</v>
      </c>
      <c r="S34" s="149">
        <f t="shared" si="12"/>
        <v>9.8334655035685961E-3</v>
      </c>
      <c r="T34" s="151">
        <f t="shared" si="1"/>
        <v>6.3568010936431996E-2</v>
      </c>
      <c r="U34" s="148">
        <v>228</v>
      </c>
      <c r="V34" s="148">
        <v>308</v>
      </c>
      <c r="W34" s="148">
        <v>21</v>
      </c>
      <c r="X34" s="148">
        <v>216</v>
      </c>
      <c r="Y34" s="148">
        <v>327</v>
      </c>
      <c r="Z34" s="149">
        <f t="shared" si="13"/>
        <v>0.51388888888888884</v>
      </c>
      <c r="AA34" s="150">
        <f t="shared" si="14"/>
        <v>0.43421052631578938</v>
      </c>
      <c r="AB34" s="149">
        <f t="shared" si="15"/>
        <v>3.3925384902684982E-3</v>
      </c>
      <c r="AC34" s="151">
        <f t="shared" si="2"/>
        <v>0.11175666438824333</v>
      </c>
      <c r="AD34" s="148">
        <v>506</v>
      </c>
      <c r="AE34" s="148">
        <v>697</v>
      </c>
      <c r="AF34" s="148">
        <v>175</v>
      </c>
      <c r="AG34" s="148">
        <v>972</v>
      </c>
      <c r="AH34" s="148">
        <v>1326</v>
      </c>
      <c r="AI34" s="149">
        <f t="shared" si="16"/>
        <v>0.36419753086419759</v>
      </c>
      <c r="AJ34" s="150">
        <f t="shared" si="17"/>
        <v>1.6205533596837944</v>
      </c>
      <c r="AK34" s="149">
        <f t="shared" si="18"/>
        <v>3.301776385575769E-3</v>
      </c>
      <c r="AL34" s="151">
        <f t="shared" si="3"/>
        <v>0.45317840054682162</v>
      </c>
      <c r="AM34" s="148">
        <v>98</v>
      </c>
      <c r="AN34" s="148">
        <v>187</v>
      </c>
      <c r="AO34" s="148">
        <v>43</v>
      </c>
      <c r="AP34" s="148">
        <v>236</v>
      </c>
      <c r="AQ34" s="148">
        <v>333</v>
      </c>
      <c r="AR34" s="149">
        <f t="shared" si="19"/>
        <v>0.41101694915254239</v>
      </c>
      <c r="AS34" s="150">
        <f t="shared" si="20"/>
        <v>2.3979591836734695</v>
      </c>
      <c r="AT34" s="149">
        <f t="shared" si="21"/>
        <v>2.6268458917076865E-3</v>
      </c>
      <c r="AU34" s="151">
        <f t="shared" si="4"/>
        <v>0.11380724538619276</v>
      </c>
      <c r="AV34" s="148">
        <v>959</v>
      </c>
      <c r="AW34" s="148">
        <v>1307</v>
      </c>
      <c r="AX34" s="148">
        <v>239</v>
      </c>
      <c r="AY34" s="148">
        <v>1551</v>
      </c>
      <c r="AZ34" s="148">
        <v>2202</v>
      </c>
      <c r="BA34" s="149">
        <f t="shared" si="22"/>
        <v>0.41972920696324945</v>
      </c>
      <c r="BB34" s="150">
        <f t="shared" si="23"/>
        <v>1.2961418143899897</v>
      </c>
      <c r="BC34" s="149">
        <f t="shared" si="24"/>
        <v>3.3853173773475838E-3</v>
      </c>
      <c r="BD34" s="151">
        <f t="shared" si="5"/>
        <v>0.75256322624743677</v>
      </c>
      <c r="BE34" s="148">
        <v>1543</v>
      </c>
      <c r="BF34" s="148">
        <v>1984</v>
      </c>
      <c r="BG34" s="148">
        <v>349</v>
      </c>
      <c r="BH34" s="148">
        <v>2201</v>
      </c>
      <c r="BI34" s="148">
        <v>2926</v>
      </c>
      <c r="BJ34" s="149">
        <f t="shared" si="25"/>
        <v>0.32939572921399374</v>
      </c>
      <c r="BK34" s="150">
        <f t="shared" si="26"/>
        <v>0.89630589760207391</v>
      </c>
      <c r="BL34" s="149">
        <f t="shared" si="27"/>
        <v>3.5912460003510241E-3</v>
      </c>
      <c r="BM34" s="151">
        <f t="shared" si="6"/>
        <v>1</v>
      </c>
    </row>
    <row r="35" spans="1:65" x14ac:dyDescent="0.25">
      <c r="A35" s="152" t="s">
        <v>213</v>
      </c>
      <c r="B35" s="147" t="s">
        <v>221</v>
      </c>
      <c r="C35" s="148">
        <v>0</v>
      </c>
      <c r="D35" s="148">
        <v>0</v>
      </c>
      <c r="E35" s="148">
        <v>0</v>
      </c>
      <c r="F35" s="148">
        <v>0</v>
      </c>
      <c r="G35" s="148">
        <v>0</v>
      </c>
      <c r="H35" s="149" t="str">
        <f t="shared" si="7"/>
        <v>-</v>
      </c>
      <c r="I35" s="150" t="str">
        <f t="shared" si="8"/>
        <v>-</v>
      </c>
      <c r="J35" s="149">
        <f t="shared" si="9"/>
        <v>0</v>
      </c>
      <c r="K35" s="151">
        <f t="shared" si="0"/>
        <v>0</v>
      </c>
      <c r="L35" s="148">
        <v>13</v>
      </c>
      <c r="M35" s="148">
        <v>15</v>
      </c>
      <c r="N35" s="148">
        <v>23</v>
      </c>
      <c r="O35" s="148">
        <v>19</v>
      </c>
      <c r="P35" s="148">
        <v>18</v>
      </c>
      <c r="Q35" s="149">
        <f t="shared" si="10"/>
        <v>-5.2631578947368474E-2</v>
      </c>
      <c r="R35" s="150">
        <f t="shared" si="11"/>
        <v>0.38461538461538458</v>
      </c>
      <c r="S35" s="149">
        <f t="shared" si="12"/>
        <v>9.5162569389373511E-4</v>
      </c>
      <c r="T35" s="151">
        <f t="shared" si="1"/>
        <v>1.8018018018018018E-2</v>
      </c>
      <c r="U35" s="148">
        <v>54</v>
      </c>
      <c r="V35" s="148">
        <v>45</v>
      </c>
      <c r="W35" s="148">
        <v>3</v>
      </c>
      <c r="X35" s="148">
        <v>48</v>
      </c>
      <c r="Y35" s="148">
        <v>68</v>
      </c>
      <c r="Z35" s="149">
        <f t="shared" si="13"/>
        <v>0.41666666666666674</v>
      </c>
      <c r="AA35" s="150">
        <f t="shared" si="14"/>
        <v>0.2592592592592593</v>
      </c>
      <c r="AB35" s="149">
        <f t="shared" si="15"/>
        <v>7.0548201020873968E-4</v>
      </c>
      <c r="AC35" s="151">
        <f t="shared" si="2"/>
        <v>6.8068068068068074E-2</v>
      </c>
      <c r="AD35" s="148">
        <v>200</v>
      </c>
      <c r="AE35" s="148">
        <v>284</v>
      </c>
      <c r="AF35" s="148">
        <v>258</v>
      </c>
      <c r="AG35" s="148">
        <v>467</v>
      </c>
      <c r="AH35" s="148">
        <v>432</v>
      </c>
      <c r="AI35" s="149">
        <f t="shared" si="16"/>
        <v>-7.4946466809421852E-2</v>
      </c>
      <c r="AJ35" s="150">
        <f t="shared" si="17"/>
        <v>1.1600000000000001</v>
      </c>
      <c r="AK35" s="149">
        <f t="shared" si="18"/>
        <v>1.0756918541242324E-3</v>
      </c>
      <c r="AL35" s="151">
        <f t="shared" si="3"/>
        <v>0.43243243243243246</v>
      </c>
      <c r="AM35" s="148">
        <v>182</v>
      </c>
      <c r="AN35" s="148">
        <v>264</v>
      </c>
      <c r="AO35" s="148">
        <v>128</v>
      </c>
      <c r="AP35" s="148">
        <v>447</v>
      </c>
      <c r="AQ35" s="148">
        <v>432</v>
      </c>
      <c r="AR35" s="149">
        <f t="shared" si="19"/>
        <v>-3.3557046979865723E-2</v>
      </c>
      <c r="AS35" s="150">
        <f t="shared" si="20"/>
        <v>1.3736263736263736</v>
      </c>
      <c r="AT35" s="149">
        <f t="shared" si="21"/>
        <v>3.4078000757288905E-3</v>
      </c>
      <c r="AU35" s="151">
        <f t="shared" si="4"/>
        <v>0.43243243243243246</v>
      </c>
      <c r="AV35" s="148">
        <v>449</v>
      </c>
      <c r="AW35" s="148">
        <v>608</v>
      </c>
      <c r="AX35" s="148">
        <v>412</v>
      </c>
      <c r="AY35" s="148">
        <v>981</v>
      </c>
      <c r="AZ35" s="148">
        <v>950</v>
      </c>
      <c r="BA35" s="149">
        <f t="shared" si="22"/>
        <v>-3.1600407747196746E-2</v>
      </c>
      <c r="BB35" s="150">
        <f t="shared" si="23"/>
        <v>1.115812917594655</v>
      </c>
      <c r="BC35" s="149">
        <f t="shared" si="24"/>
        <v>1.4605138548956424E-3</v>
      </c>
      <c r="BD35" s="151">
        <f t="shared" si="5"/>
        <v>0.95095095095095095</v>
      </c>
      <c r="BE35" s="148">
        <v>486</v>
      </c>
      <c r="BF35" s="148">
        <v>631</v>
      </c>
      <c r="BG35" s="148">
        <v>470</v>
      </c>
      <c r="BH35" s="148">
        <v>1050</v>
      </c>
      <c r="BI35" s="148">
        <v>999</v>
      </c>
      <c r="BJ35" s="149">
        <f t="shared" si="25"/>
        <v>-4.8571428571428599E-2</v>
      </c>
      <c r="BK35" s="150">
        <f t="shared" si="26"/>
        <v>1.0555555555555554</v>
      </c>
      <c r="BL35" s="149">
        <f t="shared" si="27"/>
        <v>1.2261294444123967E-3</v>
      </c>
      <c r="BM35" s="151">
        <f t="shared" si="6"/>
        <v>1</v>
      </c>
    </row>
    <row r="36" spans="1:65" x14ac:dyDescent="0.25">
      <c r="A36" s="152" t="s">
        <v>209</v>
      </c>
      <c r="B36" s="147" t="s">
        <v>227</v>
      </c>
      <c r="C36" s="148">
        <v>92</v>
      </c>
      <c r="D36" s="148">
        <v>85</v>
      </c>
      <c r="E36" s="148">
        <v>0</v>
      </c>
      <c r="F36" s="148">
        <v>0</v>
      </c>
      <c r="G36" s="148">
        <v>5</v>
      </c>
      <c r="H36" s="149" t="str">
        <f t="shared" si="7"/>
        <v>-</v>
      </c>
      <c r="I36" s="150">
        <f t="shared" si="8"/>
        <v>-0.94565217391304346</v>
      </c>
      <c r="J36" s="149">
        <f t="shared" si="9"/>
        <v>7.3713696004717674E-4</v>
      </c>
      <c r="K36" s="151">
        <f t="shared" si="0"/>
        <v>2.5759917568263782E-3</v>
      </c>
      <c r="L36" s="148">
        <v>423</v>
      </c>
      <c r="M36" s="148">
        <v>291</v>
      </c>
      <c r="N36" s="148">
        <v>3</v>
      </c>
      <c r="O36" s="148">
        <v>82</v>
      </c>
      <c r="P36" s="148">
        <v>79</v>
      </c>
      <c r="Q36" s="149">
        <f t="shared" si="10"/>
        <v>-3.6585365853658569E-2</v>
      </c>
      <c r="R36" s="150">
        <f t="shared" si="11"/>
        <v>-0.81323877068557926</v>
      </c>
      <c r="S36" s="149">
        <f t="shared" si="12"/>
        <v>4.176579434311393E-3</v>
      </c>
      <c r="T36" s="151">
        <f t="shared" si="1"/>
        <v>4.0700669757856772E-2</v>
      </c>
      <c r="U36" s="148">
        <v>1474</v>
      </c>
      <c r="V36" s="148">
        <v>956</v>
      </c>
      <c r="W36" s="148">
        <v>47</v>
      </c>
      <c r="X36" s="148">
        <v>161</v>
      </c>
      <c r="Y36" s="148">
        <v>199</v>
      </c>
      <c r="Z36" s="149">
        <f t="shared" si="13"/>
        <v>0.2360248447204969</v>
      </c>
      <c r="AA36" s="150">
        <f t="shared" si="14"/>
        <v>-0.8649932157394844</v>
      </c>
      <c r="AB36" s="149">
        <f t="shared" si="15"/>
        <v>2.0645723534049882E-3</v>
      </c>
      <c r="AC36" s="151">
        <f t="shared" si="2"/>
        <v>0.10252447192168986</v>
      </c>
      <c r="AD36" s="148">
        <v>2756</v>
      </c>
      <c r="AE36" s="148">
        <v>3474</v>
      </c>
      <c r="AF36" s="148">
        <v>209</v>
      </c>
      <c r="AG36" s="148">
        <v>956</v>
      </c>
      <c r="AH36" s="148">
        <v>827</v>
      </c>
      <c r="AI36" s="149">
        <f t="shared" si="16"/>
        <v>-0.13493723849372385</v>
      </c>
      <c r="AJ36" s="150">
        <f t="shared" si="17"/>
        <v>-0.6999274310595065</v>
      </c>
      <c r="AK36" s="149">
        <f t="shared" si="18"/>
        <v>2.0592526929646767E-3</v>
      </c>
      <c r="AL36" s="151">
        <f t="shared" si="3"/>
        <v>0.42606903657908296</v>
      </c>
      <c r="AM36" s="148">
        <v>980</v>
      </c>
      <c r="AN36" s="148">
        <v>1724</v>
      </c>
      <c r="AO36" s="148">
        <v>77</v>
      </c>
      <c r="AP36" s="148">
        <v>373</v>
      </c>
      <c r="AQ36" s="148">
        <v>413</v>
      </c>
      <c r="AR36" s="149">
        <f t="shared" si="19"/>
        <v>0.1072386058981234</v>
      </c>
      <c r="AS36" s="150">
        <f t="shared" si="20"/>
        <v>-0.57857142857142851</v>
      </c>
      <c r="AT36" s="149">
        <f t="shared" si="21"/>
        <v>3.2579199798056292E-3</v>
      </c>
      <c r="AU36" s="151">
        <f t="shared" si="4"/>
        <v>0.21277691911385885</v>
      </c>
      <c r="AV36" s="148">
        <v>5725</v>
      </c>
      <c r="AW36" s="148">
        <v>6530</v>
      </c>
      <c r="AX36" s="148">
        <v>336</v>
      </c>
      <c r="AY36" s="148">
        <v>1572</v>
      </c>
      <c r="AZ36" s="148">
        <v>1523</v>
      </c>
      <c r="BA36" s="149">
        <f t="shared" si="22"/>
        <v>-3.1170483460559839E-2</v>
      </c>
      <c r="BB36" s="150">
        <f t="shared" si="23"/>
        <v>-0.73397379912663752</v>
      </c>
      <c r="BC36" s="149">
        <f t="shared" si="24"/>
        <v>2.3414343168484879E-3</v>
      </c>
      <c r="BD36" s="151">
        <f t="shared" si="5"/>
        <v>0.7846470891293148</v>
      </c>
      <c r="BE36" s="148">
        <v>8029</v>
      </c>
      <c r="BF36" s="148">
        <v>9186</v>
      </c>
      <c r="BG36" s="148">
        <v>714</v>
      </c>
      <c r="BH36" s="148">
        <v>2003</v>
      </c>
      <c r="BI36" s="148">
        <v>1941</v>
      </c>
      <c r="BJ36" s="149">
        <f t="shared" si="25"/>
        <v>-3.0953569645531753E-2</v>
      </c>
      <c r="BK36" s="150">
        <f t="shared" si="26"/>
        <v>-0.7582513388965002</v>
      </c>
      <c r="BL36" s="149">
        <f t="shared" si="27"/>
        <v>2.3822995511556177E-3</v>
      </c>
      <c r="BM36" s="151">
        <f t="shared" si="6"/>
        <v>1</v>
      </c>
    </row>
    <row r="37" spans="1:65" x14ac:dyDescent="0.25">
      <c r="A37" s="152" t="s">
        <v>370</v>
      </c>
      <c r="B37" s="147" t="s">
        <v>205</v>
      </c>
      <c r="C37" s="148">
        <v>0</v>
      </c>
      <c r="D37" s="148">
        <v>13</v>
      </c>
      <c r="E37" s="148">
        <v>0</v>
      </c>
      <c r="F37" s="148">
        <v>0</v>
      </c>
      <c r="G37" s="148">
        <v>22</v>
      </c>
      <c r="H37" s="149" t="str">
        <f t="shared" si="7"/>
        <v>-</v>
      </c>
      <c r="I37" s="150" t="str">
        <f t="shared" si="8"/>
        <v>-</v>
      </c>
      <c r="J37" s="149">
        <f t="shared" si="9"/>
        <v>3.2434026242075778E-3</v>
      </c>
      <c r="K37" s="151">
        <f t="shared" si="0"/>
        <v>1.8062397372742199E-2</v>
      </c>
      <c r="L37" s="148">
        <v>41</v>
      </c>
      <c r="M37" s="148">
        <v>43</v>
      </c>
      <c r="N37" s="148">
        <v>0</v>
      </c>
      <c r="O37" s="148">
        <v>21</v>
      </c>
      <c r="P37" s="148">
        <v>42</v>
      </c>
      <c r="Q37" s="149">
        <f t="shared" si="10"/>
        <v>1</v>
      </c>
      <c r="R37" s="150">
        <f t="shared" si="11"/>
        <v>2.4390243902439046E-2</v>
      </c>
      <c r="S37" s="149">
        <f t="shared" si="12"/>
        <v>2.2204599524187152E-3</v>
      </c>
      <c r="T37" s="151">
        <f t="shared" si="1"/>
        <v>3.4482758620689655E-2</v>
      </c>
      <c r="U37" s="148">
        <v>69</v>
      </c>
      <c r="V37" s="148">
        <v>110</v>
      </c>
      <c r="W37" s="148">
        <v>3</v>
      </c>
      <c r="X37" s="148">
        <v>49</v>
      </c>
      <c r="Y37" s="148">
        <v>119</v>
      </c>
      <c r="Z37" s="149">
        <f t="shared" si="13"/>
        <v>1.4285714285714284</v>
      </c>
      <c r="AA37" s="150">
        <f t="shared" si="14"/>
        <v>0.7246376811594204</v>
      </c>
      <c r="AB37" s="149">
        <f t="shared" si="15"/>
        <v>1.2345935178652945E-3</v>
      </c>
      <c r="AC37" s="151">
        <f t="shared" si="2"/>
        <v>9.7701149425287362E-2</v>
      </c>
      <c r="AD37" s="148">
        <v>306</v>
      </c>
      <c r="AE37" s="148">
        <v>371</v>
      </c>
      <c r="AF37" s="148">
        <v>17</v>
      </c>
      <c r="AG37" s="148">
        <v>296</v>
      </c>
      <c r="AH37" s="148">
        <v>579</v>
      </c>
      <c r="AI37" s="149">
        <f t="shared" si="16"/>
        <v>0.95608108108108114</v>
      </c>
      <c r="AJ37" s="150">
        <f t="shared" si="17"/>
        <v>0.89215686274509798</v>
      </c>
      <c r="AK37" s="149">
        <f t="shared" si="18"/>
        <v>1.4417258878192838E-3</v>
      </c>
      <c r="AL37" s="151">
        <f t="shared" si="3"/>
        <v>0.47536945812807879</v>
      </c>
      <c r="AM37" s="148">
        <v>149</v>
      </c>
      <c r="AN37" s="148">
        <v>165</v>
      </c>
      <c r="AO37" s="148">
        <v>16</v>
      </c>
      <c r="AP37" s="148">
        <v>174</v>
      </c>
      <c r="AQ37" s="148">
        <v>204</v>
      </c>
      <c r="AR37" s="149">
        <f t="shared" si="19"/>
        <v>0.17241379310344818</v>
      </c>
      <c r="AS37" s="150">
        <f t="shared" si="20"/>
        <v>0.36912751677852351</v>
      </c>
      <c r="AT37" s="149">
        <f t="shared" si="21"/>
        <v>1.6092389246497539E-3</v>
      </c>
      <c r="AU37" s="151">
        <f t="shared" si="4"/>
        <v>0.16748768472906403</v>
      </c>
      <c r="AV37" s="148">
        <v>565</v>
      </c>
      <c r="AW37" s="148">
        <v>702</v>
      </c>
      <c r="AX37" s="148">
        <v>36</v>
      </c>
      <c r="AY37" s="148">
        <v>540</v>
      </c>
      <c r="AZ37" s="148">
        <v>966</v>
      </c>
      <c r="BA37" s="149">
        <f t="shared" si="22"/>
        <v>0.78888888888888897</v>
      </c>
      <c r="BB37" s="150">
        <f t="shared" si="23"/>
        <v>0.70973451327433623</v>
      </c>
      <c r="BC37" s="149">
        <f t="shared" si="24"/>
        <v>1.4851119829780953E-3</v>
      </c>
      <c r="BD37" s="151">
        <f t="shared" si="5"/>
        <v>0.7931034482758621</v>
      </c>
      <c r="BE37" s="148">
        <v>722</v>
      </c>
      <c r="BF37" s="148">
        <v>921</v>
      </c>
      <c r="BG37" s="148">
        <v>53</v>
      </c>
      <c r="BH37" s="148">
        <v>658</v>
      </c>
      <c r="BI37" s="148">
        <v>1218</v>
      </c>
      <c r="BJ37" s="149">
        <f t="shared" si="25"/>
        <v>0.85106382978723394</v>
      </c>
      <c r="BK37" s="150">
        <f t="shared" si="26"/>
        <v>0.68698060941828265</v>
      </c>
      <c r="BL37" s="149">
        <f t="shared" si="27"/>
        <v>1.4949205838781774E-3</v>
      </c>
      <c r="BM37" s="151">
        <f t="shared" si="6"/>
        <v>1</v>
      </c>
    </row>
    <row r="38" spans="1:65" x14ac:dyDescent="0.25">
      <c r="A38" s="153" t="s">
        <v>371</v>
      </c>
      <c r="B38" s="154" t="s">
        <v>371</v>
      </c>
      <c r="C38" s="155">
        <f>C13-SUM(C14:C37)</f>
        <v>1216</v>
      </c>
      <c r="D38" s="155">
        <f>D13-SUM(D14:D37)</f>
        <v>909</v>
      </c>
      <c r="E38" s="155">
        <f>E13-SUM(E14:E37)</f>
        <v>139</v>
      </c>
      <c r="F38" s="155">
        <f>F13-SUM(F14:F37)</f>
        <v>379</v>
      </c>
      <c r="G38" s="155">
        <f>G13-SUM(G14:G37)</f>
        <v>678</v>
      </c>
      <c r="H38" s="156">
        <f t="shared" si="7"/>
        <v>0.78891820580474925</v>
      </c>
      <c r="I38" s="157">
        <f t="shared" si="8"/>
        <v>-0.44243421052631582</v>
      </c>
      <c r="J38" s="156">
        <f t="shared" si="9"/>
        <v>9.9955771782397174E-2</v>
      </c>
      <c r="K38" s="158">
        <f t="shared" si="0"/>
        <v>1.3632250929928622E-2</v>
      </c>
      <c r="L38" s="155">
        <f>L13-SUM(L14:L37)</f>
        <v>5722</v>
      </c>
      <c r="M38" s="155">
        <f>M13-SUM(M14:M37)</f>
        <v>5432</v>
      </c>
      <c r="N38" s="155">
        <f>N13-SUM(N14:N37)</f>
        <v>37</v>
      </c>
      <c r="O38" s="155">
        <f>O13-SUM(O14:O37)</f>
        <v>1764</v>
      </c>
      <c r="P38" s="155">
        <f>P13-SUM(P14:P37)</f>
        <v>2331</v>
      </c>
      <c r="Q38" s="156">
        <f t="shared" si="10"/>
        <v>0.3214285714285714</v>
      </c>
      <c r="R38" s="157">
        <f t="shared" si="11"/>
        <v>-0.59262495630898293</v>
      </c>
      <c r="S38" s="156">
        <f t="shared" si="12"/>
        <v>0.12323552735923871</v>
      </c>
      <c r="T38" s="158">
        <f t="shared" si="1"/>
        <v>4.6868402533427167E-2</v>
      </c>
      <c r="U38" s="155">
        <f>U13-SUM(U14:U37)</f>
        <v>7439</v>
      </c>
      <c r="V38" s="155">
        <f>V13-SUM(V14:V37)</f>
        <v>7709</v>
      </c>
      <c r="W38" s="155">
        <f>W13-SUM(W14:W37)</f>
        <v>3180</v>
      </c>
      <c r="X38" s="155">
        <f>X13-SUM(X14:X37)</f>
        <v>10404</v>
      </c>
      <c r="Y38" s="155">
        <f>Y13-SUM(Y14:Y37)</f>
        <v>10867</v>
      </c>
      <c r="Z38" s="156">
        <f t="shared" si="13"/>
        <v>4.4502114571318696E-2</v>
      </c>
      <c r="AA38" s="157">
        <f t="shared" si="14"/>
        <v>0.46081462562172337</v>
      </c>
      <c r="AB38" s="156">
        <f t="shared" si="15"/>
        <v>0.11274225007262315</v>
      </c>
      <c r="AC38" s="158">
        <f t="shared" si="2"/>
        <v>0.21849803960993264</v>
      </c>
      <c r="AD38" s="155">
        <f>AD13-SUM(AD14:AD37)</f>
        <v>17644</v>
      </c>
      <c r="AE38" s="155">
        <f>AE13-SUM(AE14:AE37)</f>
        <v>18215</v>
      </c>
      <c r="AF38" s="155">
        <f>AF13-SUM(AF14:AF37)</f>
        <v>3113</v>
      </c>
      <c r="AG38" s="155">
        <f>AG13-SUM(AG14:AG37)</f>
        <v>13756</v>
      </c>
      <c r="AH38" s="155">
        <f>AH13-SUM(AH14:AH37)</f>
        <v>18949</v>
      </c>
      <c r="AI38" s="156">
        <f t="shared" si="16"/>
        <v>0.37750799651061362</v>
      </c>
      <c r="AJ38" s="157">
        <f t="shared" si="17"/>
        <v>7.3962820222171821E-2</v>
      </c>
      <c r="AK38" s="156">
        <f t="shared" si="18"/>
        <v>4.7183529962500186E-2</v>
      </c>
      <c r="AL38" s="158">
        <f t="shared" si="3"/>
        <v>0.38099929627023221</v>
      </c>
      <c r="AM38" s="155">
        <f>AM13-SUM(AM14:AM37)</f>
        <v>3236</v>
      </c>
      <c r="AN38" s="155">
        <f>AN13-SUM(AN14:AN37)</f>
        <v>4642</v>
      </c>
      <c r="AO38" s="155">
        <f>AO13-SUM(AO14:AO37)</f>
        <v>949</v>
      </c>
      <c r="AP38" s="155">
        <f>AP13-SUM(AP14:AP37)</f>
        <v>4662</v>
      </c>
      <c r="AQ38" s="155">
        <f>AQ13-SUM(AQ14:AQ37)</f>
        <v>5742</v>
      </c>
      <c r="AR38" s="156">
        <f t="shared" si="19"/>
        <v>0.23166023166023164</v>
      </c>
      <c r="AS38" s="157">
        <f t="shared" si="20"/>
        <v>0.77441285537700866</v>
      </c>
      <c r="AT38" s="156">
        <f t="shared" si="21"/>
        <v>4.5295342673229835E-2</v>
      </c>
      <c r="AU38" s="158">
        <f t="shared" si="4"/>
        <v>0.11545189504373178</v>
      </c>
      <c r="AV38" s="155">
        <f>AV13-SUM(AV14:AV37)</f>
        <v>35257</v>
      </c>
      <c r="AW38" s="155">
        <f>AW13-SUM(AW14:AW37)</f>
        <v>36907</v>
      </c>
      <c r="AX38" s="155">
        <f>AX13-SUM(AX14:AX37)</f>
        <v>7418</v>
      </c>
      <c r="AY38" s="155">
        <f>AY13-SUM(AY14:AY37)</f>
        <v>30965</v>
      </c>
      <c r="AZ38" s="155">
        <f>AZ13-SUM(AZ14:AZ37)</f>
        <v>38567</v>
      </c>
      <c r="BA38" s="156">
        <f t="shared" si="22"/>
        <v>0.24550298724366226</v>
      </c>
      <c r="BB38" s="157">
        <f t="shared" si="23"/>
        <v>9.3882065972714646E-2</v>
      </c>
      <c r="BC38" s="156">
        <f t="shared" si="24"/>
        <v>5.9292250359747625E-2</v>
      </c>
      <c r="BD38" s="158">
        <f t="shared" si="5"/>
        <v>0.77544988438725249</v>
      </c>
      <c r="BE38" s="155">
        <f>BE13-SUM(BE14:BE37)</f>
        <v>43563</v>
      </c>
      <c r="BF38" s="155">
        <f>BF13-SUM(BF14:BF37)</f>
        <v>46134</v>
      </c>
      <c r="BG38" s="155">
        <f>BG13-SUM(BG14:BG37)</f>
        <v>10440</v>
      </c>
      <c r="BH38" s="155">
        <f>BH13-SUM(BH14:BH37)</f>
        <v>41160</v>
      </c>
      <c r="BI38" s="155">
        <f>BI13-SUM(BI14:BI37)</f>
        <v>49735</v>
      </c>
      <c r="BJ38" s="156">
        <f t="shared" si="25"/>
        <v>0.20833333333333326</v>
      </c>
      <c r="BK38" s="157">
        <f t="shared" si="26"/>
        <v>0.14167986594128035</v>
      </c>
      <c r="BL38" s="156">
        <f t="shared" si="27"/>
        <v>6.1042590508358911E-2</v>
      </c>
      <c r="BM38" s="158">
        <f t="shared" si="6"/>
        <v>1</v>
      </c>
    </row>
    <row r="39" spans="1:65" ht="6" customHeight="1" x14ac:dyDescent="0.25">
      <c r="C39" s="124"/>
      <c r="D39" s="124"/>
      <c r="E39" s="124"/>
      <c r="F39" s="124"/>
      <c r="G39" s="124"/>
      <c r="H39" s="124"/>
      <c r="L39" s="124"/>
      <c r="M39" s="124"/>
      <c r="N39" s="124"/>
      <c r="O39" s="124"/>
      <c r="P39" s="124"/>
      <c r="Q39" s="124"/>
      <c r="U39" s="124"/>
      <c r="V39" s="124"/>
      <c r="W39" s="124"/>
      <c r="X39" s="124"/>
      <c r="Y39" s="124"/>
      <c r="Z39" s="124"/>
      <c r="AD39" s="124"/>
      <c r="AE39" s="124"/>
      <c r="AF39" s="124"/>
      <c r="AG39" s="124"/>
      <c r="AH39" s="124"/>
      <c r="AI39" s="124"/>
      <c r="AM39" s="124"/>
      <c r="AN39" s="124"/>
      <c r="AO39" s="124"/>
      <c r="AP39" s="124"/>
      <c r="AQ39" s="124"/>
      <c r="AR39" s="124"/>
      <c r="AV39" s="124"/>
      <c r="AW39" s="124"/>
      <c r="AX39" s="124"/>
      <c r="AY39" s="124"/>
      <c r="AZ39" s="124"/>
      <c r="BA39" s="124"/>
      <c r="BE39" s="124"/>
      <c r="BF39" s="124"/>
      <c r="BG39" s="124"/>
      <c r="BH39" s="124"/>
      <c r="BI39" s="124"/>
      <c r="BJ39" s="124"/>
    </row>
    <row r="40" spans="1:65" ht="6" customHeight="1" x14ac:dyDescent="0.25"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</row>
    <row r="41" spans="1:65" x14ac:dyDescent="0.25">
      <c r="B41" s="49" t="s">
        <v>108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</row>
  </sheetData>
  <mergeCells count="14">
    <mergeCell ref="BE6:BM6"/>
    <mergeCell ref="C7:K7"/>
    <mergeCell ref="L7:T7"/>
    <mergeCell ref="U7:AC7"/>
    <mergeCell ref="AD7:AL7"/>
    <mergeCell ref="AM7:AU7"/>
    <mergeCell ref="AV7:BD7"/>
    <mergeCell ref="BE7:BM7"/>
    <mergeCell ref="C6:K6"/>
    <mergeCell ref="L6:T6"/>
    <mergeCell ref="U6:AC6"/>
    <mergeCell ref="AD6:AL6"/>
    <mergeCell ref="AM6:AU6"/>
    <mergeCell ref="AV6:BD6"/>
  </mergeCells>
  <pageMargins left="0.25" right="0.25" top="0.75" bottom="0.75" header="0.3" footer="0.3"/>
  <pageSetup paperSize="9" scale="4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20D9D-100E-4CC7-A944-37D0049D945F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101" t="s">
        <v>372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30" ht="6" customHeight="1" x14ac:dyDescent="0.25"/>
    <row r="5" spans="1:30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7"/>
    </row>
    <row r="6" spans="1:30" s="137" customFormat="1" ht="72" customHeight="1" x14ac:dyDescent="0.25">
      <c r="B6" s="133"/>
      <c r="C6" s="162">
        <v>2018</v>
      </c>
      <c r="D6" s="162">
        <v>2019</v>
      </c>
      <c r="E6" s="162">
        <v>2020</v>
      </c>
      <c r="F6" s="162">
        <v>2021</v>
      </c>
      <c r="G6" s="162">
        <v>2022</v>
      </c>
      <c r="H6" s="135" t="str">
        <f>CONCATENATE("var. ",RIGHT(G6,2),"/",RIGHT(F6,2))</f>
        <v>var. 22/21</v>
      </c>
      <c r="I6" s="135" t="str">
        <f>CONCATENATE("var. ",RIGHT(G6,2),"/",RIGHT(D6,2))</f>
        <v>var. 22/19</v>
      </c>
      <c r="J6" s="135" t="str">
        <f>CONCATENATE("Cuota s/ total lugares de residencia ",RIGHT(G6,4))</f>
        <v>Cuota s/ total lugares de residencia 2022</v>
      </c>
      <c r="K6" s="136" t="str">
        <f>CONCATENATE("cuota s/ Canarias ",RIGHT(G6,4))</f>
        <v>cuota s/ Canarias 2022</v>
      </c>
      <c r="L6" s="162">
        <v>2018</v>
      </c>
      <c r="M6" s="162">
        <v>2019</v>
      </c>
      <c r="N6" s="162">
        <v>2020</v>
      </c>
      <c r="O6" s="162">
        <v>2021</v>
      </c>
      <c r="P6" s="162">
        <v>2022</v>
      </c>
      <c r="Q6" s="135" t="str">
        <f>CONCATENATE("var. ",RIGHT(P6,2),"/",RIGHT(O6,2))</f>
        <v>var. 22/21</v>
      </c>
      <c r="R6" s="135" t="str">
        <f>CONCATENATE("var. ",RIGHT(P6,2),"/",RIGHT(M6,2))</f>
        <v>var. 22/19</v>
      </c>
      <c r="S6" s="135" t="str">
        <f>CONCATENATE("Cuota s/ total lugares de residencia ",RIGHT(P6,4))</f>
        <v>Cuota s/ total lugares de residencia 2022</v>
      </c>
      <c r="T6" s="136" t="str">
        <f>CONCATENATE("cuota s/ Canarias ",RIGHT(P6,4))</f>
        <v>cuota s/ Canarias 2022</v>
      </c>
      <c r="U6" s="162">
        <v>2018</v>
      </c>
      <c r="V6" s="162">
        <v>2019</v>
      </c>
      <c r="W6" s="162">
        <v>2020</v>
      </c>
      <c r="X6" s="162">
        <v>2021</v>
      </c>
      <c r="Y6" s="162">
        <v>2022</v>
      </c>
      <c r="Z6" s="135" t="str">
        <f>CONCATENATE("var. ",RIGHT(Y6,2),"/",RIGHT(X6,2))</f>
        <v>var. 22/21</v>
      </c>
      <c r="AA6" s="135" t="str">
        <f>CONCATENATE("var. ",RIGHT(Y6,2),"/",RIGHT(V6,2))</f>
        <v>var. 22/19</v>
      </c>
      <c r="AB6" s="135" t="str">
        <f>CONCATENATE("Cuota s/ total lugares de residencia ",RIGHT(Y6,4))</f>
        <v>Cuota s/ total lugares de residencia 2022</v>
      </c>
      <c r="AC6" s="136" t="str">
        <f>CONCATENATE("cuota s/ Canarias ",RIGHT(Y6,4))</f>
        <v>cuota s/ Canarias 2022</v>
      </c>
    </row>
    <row r="7" spans="1:30" x14ac:dyDescent="0.25">
      <c r="A7" s="1" t="s">
        <v>0</v>
      </c>
      <c r="B7" s="138" t="s">
        <v>123</v>
      </c>
      <c r="C7" s="139">
        <v>13460559</v>
      </c>
      <c r="D7" s="139">
        <v>13140461</v>
      </c>
      <c r="E7" s="139">
        <v>4156146</v>
      </c>
      <c r="F7" s="139">
        <v>6295130</v>
      </c>
      <c r="G7" s="139">
        <v>12449338</v>
      </c>
      <c r="H7" s="140">
        <f>IFERROR(G7/F7-1,"-")</f>
        <v>0.97761412393389802</v>
      </c>
      <c r="I7" s="140">
        <f>IFERROR(G7/D7-1,"-")</f>
        <v>-5.25950345273275E-2</v>
      </c>
      <c r="J7" s="140">
        <f>G7/G$7</f>
        <v>1</v>
      </c>
      <c r="K7" s="141">
        <f>G7/$G7</f>
        <v>1</v>
      </c>
      <c r="L7" s="139">
        <v>3847262</v>
      </c>
      <c r="M7" s="139">
        <v>3784870</v>
      </c>
      <c r="N7" s="139">
        <v>1235446</v>
      </c>
      <c r="O7" s="139">
        <v>1829409</v>
      </c>
      <c r="P7" s="139">
        <v>3316536</v>
      </c>
      <c r="Q7" s="140">
        <f>IFERROR(P7/O7-1,"-")</f>
        <v>0.81290023171417647</v>
      </c>
      <c r="R7" s="140">
        <f>IFERROR(P7/M7-1,"-")</f>
        <v>-0.1237384639366742</v>
      </c>
      <c r="S7" s="140">
        <f>P7/P$7</f>
        <v>1</v>
      </c>
      <c r="T7" s="141">
        <f>P7/$G7</f>
        <v>0.26640259907795899</v>
      </c>
      <c r="U7" s="139">
        <v>4872456</v>
      </c>
      <c r="V7" s="139">
        <v>4831573</v>
      </c>
      <c r="W7" s="139">
        <v>1565303</v>
      </c>
      <c r="X7" s="139">
        <v>2335438</v>
      </c>
      <c r="Y7" s="139">
        <v>4757683</v>
      </c>
      <c r="Z7" s="140">
        <f>IFERROR(Y7/X7-1,"-")</f>
        <v>1.0371694731352319</v>
      </c>
      <c r="AA7" s="140">
        <f>IFERROR(Y7/V7-1,"-")</f>
        <v>-1.5293156079810855E-2</v>
      </c>
      <c r="AB7" s="140">
        <f>Y7/Y$7</f>
        <v>1</v>
      </c>
      <c r="AC7" s="141">
        <f>Y7/$G7</f>
        <v>0.3821635335147941</v>
      </c>
      <c r="AD7" s="124"/>
    </row>
    <row r="8" spans="1:30" x14ac:dyDescent="0.25">
      <c r="A8" s="1" t="s">
        <v>155</v>
      </c>
      <c r="B8" s="142" t="s">
        <v>156</v>
      </c>
      <c r="C8" s="143">
        <v>2469952</v>
      </c>
      <c r="D8" s="143">
        <v>2680211</v>
      </c>
      <c r="E8" s="143">
        <v>1213596</v>
      </c>
      <c r="F8" s="143">
        <v>2187932</v>
      </c>
      <c r="G8" s="143">
        <v>2692202</v>
      </c>
      <c r="H8" s="144">
        <f>IFERROR(G8/F8-1,"-")</f>
        <v>0.23047791247625615</v>
      </c>
      <c r="I8" s="145">
        <f t="shared" ref="I8:I36" si="0">IFERROR(G8/D8-1,"-")</f>
        <v>4.4739014950687661E-3</v>
      </c>
      <c r="J8" s="144">
        <f>G8/G$7</f>
        <v>0.21625262323185376</v>
      </c>
      <c r="K8" s="146">
        <f>G8/$G8</f>
        <v>1</v>
      </c>
      <c r="L8" s="143">
        <v>756973</v>
      </c>
      <c r="M8" s="143">
        <v>908418</v>
      </c>
      <c r="N8" s="143">
        <v>426489</v>
      </c>
      <c r="O8" s="143">
        <v>753799</v>
      </c>
      <c r="P8" s="143">
        <v>876714</v>
      </c>
      <c r="Q8" s="144">
        <f>IFERROR(P8/O8-1,"-")</f>
        <v>0.16306070981786913</v>
      </c>
      <c r="R8" s="145">
        <f t="shared" ref="R8:R36" si="1">IFERROR(P8/M8-1,"-")</f>
        <v>-3.4900233152579507E-2</v>
      </c>
      <c r="S8" s="144">
        <f>P8/P$7</f>
        <v>0.26434629384393837</v>
      </c>
      <c r="T8" s="146">
        <f>P8/$G8</f>
        <v>0.3256494126369418</v>
      </c>
      <c r="U8" s="143">
        <v>1028693</v>
      </c>
      <c r="V8" s="143">
        <v>1047557</v>
      </c>
      <c r="W8" s="143">
        <v>456683</v>
      </c>
      <c r="X8" s="143">
        <v>800301</v>
      </c>
      <c r="Y8" s="143">
        <v>1016781</v>
      </c>
      <c r="Z8" s="144">
        <f>IFERROR(Y8/X8-1,"-")</f>
        <v>0.27049822504282761</v>
      </c>
      <c r="AA8" s="145">
        <f t="shared" ref="AA8:AA36" si="2">IFERROR(Y8/V8-1,"-")</f>
        <v>-2.9378830937123235E-2</v>
      </c>
      <c r="AB8" s="144">
        <f>Y8/Y$7</f>
        <v>0.21371348196170278</v>
      </c>
      <c r="AC8" s="146">
        <f>Y8/$G8</f>
        <v>0.37767634077977802</v>
      </c>
      <c r="AD8" s="124"/>
    </row>
    <row r="9" spans="1:30" x14ac:dyDescent="0.25">
      <c r="A9" s="152" t="s">
        <v>98</v>
      </c>
      <c r="B9" s="147" t="s">
        <v>98</v>
      </c>
      <c r="C9" s="148">
        <v>1237955</v>
      </c>
      <c r="D9" s="148">
        <v>1328000</v>
      </c>
      <c r="E9" s="148">
        <v>655907</v>
      </c>
      <c r="F9" s="148">
        <v>1213921</v>
      </c>
      <c r="G9" s="148">
        <v>1280131</v>
      </c>
      <c r="H9" s="149">
        <f>IFERROR(G9/F9-1,"-")</f>
        <v>5.4542264282436914E-2</v>
      </c>
      <c r="I9" s="150">
        <f t="shared" si="0"/>
        <v>-3.6045933734939806E-2</v>
      </c>
      <c r="J9" s="149">
        <f>G9/G$7</f>
        <v>0.10282723466902417</v>
      </c>
      <c r="K9" s="151">
        <f>G9/$G9</f>
        <v>1</v>
      </c>
      <c r="L9" s="148">
        <v>468136</v>
      </c>
      <c r="M9" s="148">
        <v>556320</v>
      </c>
      <c r="N9" s="148">
        <v>291692</v>
      </c>
      <c r="O9" s="148">
        <v>511444</v>
      </c>
      <c r="P9" s="148">
        <v>509752</v>
      </c>
      <c r="Q9" s="149">
        <f>IFERROR(P9/O9-1,"-")</f>
        <v>-3.3082800854052907E-3</v>
      </c>
      <c r="R9" s="150">
        <f t="shared" si="1"/>
        <v>-8.3707218866839184E-2</v>
      </c>
      <c r="S9" s="149">
        <f>P9/P$7</f>
        <v>0.15370012567329286</v>
      </c>
      <c r="T9" s="151">
        <f>P9/$G9</f>
        <v>0.39820299641208595</v>
      </c>
      <c r="U9" s="148">
        <v>422456</v>
      </c>
      <c r="V9" s="148">
        <v>415150</v>
      </c>
      <c r="W9" s="148">
        <v>208389</v>
      </c>
      <c r="X9" s="148">
        <v>416048</v>
      </c>
      <c r="Y9" s="148">
        <v>423208</v>
      </c>
      <c r="Z9" s="149">
        <f>IFERROR(Y9/X9-1,"-")</f>
        <v>1.7209552743914225E-2</v>
      </c>
      <c r="AA9" s="150">
        <f t="shared" si="2"/>
        <v>1.9409851860773264E-2</v>
      </c>
      <c r="AB9" s="149">
        <f>Y9/Y$7</f>
        <v>8.8952542655742303E-2</v>
      </c>
      <c r="AC9" s="151">
        <f>Y9/$G9</f>
        <v>0.33059741542076554</v>
      </c>
      <c r="AD9" s="124"/>
    </row>
    <row r="10" spans="1:30" x14ac:dyDescent="0.25">
      <c r="A10" s="152" t="s">
        <v>160</v>
      </c>
      <c r="B10" s="147" t="s">
        <v>160</v>
      </c>
      <c r="C10" s="148">
        <v>1231997</v>
      </c>
      <c r="D10" s="148">
        <v>1352211</v>
      </c>
      <c r="E10" s="148">
        <v>557689</v>
      </c>
      <c r="F10" s="148">
        <v>974011</v>
      </c>
      <c r="G10" s="148">
        <v>1412071</v>
      </c>
      <c r="H10" s="149">
        <f>IFERROR(G10/F10-1,"-")</f>
        <v>0.449748514133824</v>
      </c>
      <c r="I10" s="150">
        <f t="shared" si="0"/>
        <v>4.426823920231393E-2</v>
      </c>
      <c r="J10" s="149">
        <f>G10/G$7</f>
        <v>0.1134253885628296</v>
      </c>
      <c r="K10" s="151">
        <f>G10/$G10</f>
        <v>1</v>
      </c>
      <c r="L10" s="148">
        <v>288837</v>
      </c>
      <c r="M10" s="148">
        <v>352098</v>
      </c>
      <c r="N10" s="148">
        <v>134797</v>
      </c>
      <c r="O10" s="148">
        <v>242355</v>
      </c>
      <c r="P10" s="148">
        <v>366962</v>
      </c>
      <c r="Q10" s="149">
        <f>IFERROR(P10/O10-1,"-")</f>
        <v>0.51415072930205685</v>
      </c>
      <c r="R10" s="150">
        <f t="shared" si="1"/>
        <v>4.2215519542854629E-2</v>
      </c>
      <c r="S10" s="149">
        <f>P10/P$7</f>
        <v>0.11064616817064551</v>
      </c>
      <c r="T10" s="151">
        <f>P10/$G10</f>
        <v>0.25987503461228223</v>
      </c>
      <c r="U10" s="148">
        <v>606237</v>
      </c>
      <c r="V10" s="148">
        <v>632407</v>
      </c>
      <c r="W10" s="148">
        <v>248294</v>
      </c>
      <c r="X10" s="148">
        <v>384253</v>
      </c>
      <c r="Y10" s="148">
        <v>593573</v>
      </c>
      <c r="Z10" s="149">
        <f>IFERROR(Y10/X10-1,"-")</f>
        <v>0.54474525898301374</v>
      </c>
      <c r="AA10" s="150">
        <f t="shared" si="2"/>
        <v>-6.1406657421565591E-2</v>
      </c>
      <c r="AB10" s="149">
        <f>Y10/Y$7</f>
        <v>0.12476093930596048</v>
      </c>
      <c r="AC10" s="151">
        <f>Y10/$G10</f>
        <v>0.42035634185533166</v>
      </c>
      <c r="AD10" s="124"/>
    </row>
    <row r="11" spans="1:30" x14ac:dyDescent="0.25">
      <c r="A11" s="1" t="s">
        <v>380</v>
      </c>
      <c r="B11" s="142" t="s">
        <v>168</v>
      </c>
      <c r="C11" s="143">
        <v>10990607</v>
      </c>
      <c r="D11" s="143">
        <v>10460250</v>
      </c>
      <c r="E11" s="143">
        <v>2942550</v>
      </c>
      <c r="F11" s="143">
        <v>4107198</v>
      </c>
      <c r="G11" s="143">
        <v>9757136</v>
      </c>
      <c r="H11" s="144">
        <f>IFERROR(G11/F11-1,"-")</f>
        <v>1.3756186090858051</v>
      </c>
      <c r="I11" s="145">
        <f t="shared" si="0"/>
        <v>-6.7217705121770499E-2</v>
      </c>
      <c r="J11" s="144">
        <f>G11/G$7</f>
        <v>0.78374737676814621</v>
      </c>
      <c r="K11" s="146">
        <f>G11/$G11</f>
        <v>1</v>
      </c>
      <c r="L11" s="143">
        <v>3090289</v>
      </c>
      <c r="M11" s="143">
        <v>2876452</v>
      </c>
      <c r="N11" s="143">
        <v>808957</v>
      </c>
      <c r="O11" s="143">
        <v>1075610</v>
      </c>
      <c r="P11" s="143">
        <v>2439822</v>
      </c>
      <c r="Q11" s="144">
        <f>IFERROR(P11/O11-1,"-")</f>
        <v>1.268314723738158</v>
      </c>
      <c r="R11" s="145">
        <f t="shared" si="1"/>
        <v>-0.15179464145412469</v>
      </c>
      <c r="S11" s="144">
        <f>P11/P$7</f>
        <v>0.73565370615606163</v>
      </c>
      <c r="T11" s="146">
        <f>P11/$G11</f>
        <v>0.25005513913099092</v>
      </c>
      <c r="U11" s="143">
        <v>3843763</v>
      </c>
      <c r="V11" s="143">
        <v>3784016</v>
      </c>
      <c r="W11" s="143">
        <v>1108620</v>
      </c>
      <c r="X11" s="143">
        <v>1535137</v>
      </c>
      <c r="Y11" s="143">
        <v>3740902</v>
      </c>
      <c r="Z11" s="144">
        <f>IFERROR(Y11/X11-1,"-")</f>
        <v>1.436852215795724</v>
      </c>
      <c r="AA11" s="145">
        <f t="shared" si="2"/>
        <v>-1.1393715037145702E-2</v>
      </c>
      <c r="AB11" s="144">
        <f>Y11/Y$7</f>
        <v>0.78628651803829719</v>
      </c>
      <c r="AC11" s="146">
        <f>Y11/$G11</f>
        <v>0.38340164572882862</v>
      </c>
      <c r="AD11" s="124"/>
    </row>
    <row r="12" spans="1:30" x14ac:dyDescent="0.25">
      <c r="A12" s="152" t="s">
        <v>172</v>
      </c>
      <c r="B12" s="147" t="s">
        <v>172</v>
      </c>
      <c r="C12" s="148">
        <v>3957578</v>
      </c>
      <c r="D12" s="148">
        <v>3883925</v>
      </c>
      <c r="E12" s="148">
        <v>919089</v>
      </c>
      <c r="F12" s="148">
        <v>958995</v>
      </c>
      <c r="G12" s="148">
        <v>3763014</v>
      </c>
      <c r="H12" s="149">
        <f t="shared" ref="H12:H36" si="3">IFERROR(G12/F12-1,"-")</f>
        <v>2.9239140975708944</v>
      </c>
      <c r="I12" s="150">
        <f t="shared" si="0"/>
        <v>-3.1131136672309601E-2</v>
      </c>
      <c r="J12" s="149">
        <f t="shared" ref="J12:J36" si="4">G12/G$7</f>
        <v>0.30226619278872496</v>
      </c>
      <c r="K12" s="151">
        <f t="shared" ref="K12:K36" si="5">G12/$G12</f>
        <v>1</v>
      </c>
      <c r="L12" s="148">
        <v>712445</v>
      </c>
      <c r="M12" s="148">
        <v>662102</v>
      </c>
      <c r="N12" s="148">
        <v>138718</v>
      </c>
      <c r="O12" s="148">
        <v>149378</v>
      </c>
      <c r="P12" s="148">
        <v>587386</v>
      </c>
      <c r="Q12" s="149">
        <f t="shared" ref="Q12:Q36" si="6">IFERROR(P12/O12-1,"-")</f>
        <v>2.9322122400889019</v>
      </c>
      <c r="R12" s="150">
        <f t="shared" si="1"/>
        <v>-0.11284666108847274</v>
      </c>
      <c r="S12" s="149">
        <f t="shared" ref="S12:S36" si="7">P12/P$7</f>
        <v>0.17710828406506066</v>
      </c>
      <c r="T12" s="151">
        <f t="shared" ref="T12:T36" si="8">P12/$G12</f>
        <v>0.15609455611911091</v>
      </c>
      <c r="U12" s="148">
        <v>1692213</v>
      </c>
      <c r="V12" s="148">
        <v>1721079</v>
      </c>
      <c r="W12" s="148">
        <v>436137</v>
      </c>
      <c r="X12" s="148">
        <v>446045</v>
      </c>
      <c r="Y12" s="148">
        <v>1722453</v>
      </c>
      <c r="Z12" s="149">
        <f t="shared" ref="Z12:Z36" si="9">IFERROR(Y12/X12-1,"-")</f>
        <v>2.8616126175610086</v>
      </c>
      <c r="AA12" s="150">
        <f t="shared" si="2"/>
        <v>7.983363924608522E-4</v>
      </c>
      <c r="AB12" s="149">
        <f t="shared" ref="AB12:AB36" si="10">Y12/Y$7</f>
        <v>0.36203610034548328</v>
      </c>
      <c r="AC12" s="151">
        <f t="shared" ref="AC12:AC36" si="11">Y12/$G12</f>
        <v>0.45773228587509907</v>
      </c>
      <c r="AD12" s="124"/>
    </row>
    <row r="13" spans="1:30" x14ac:dyDescent="0.25">
      <c r="A13" s="152" t="s">
        <v>176</v>
      </c>
      <c r="B13" s="147" t="s">
        <v>176</v>
      </c>
      <c r="C13" s="148">
        <v>2410944</v>
      </c>
      <c r="D13" s="148">
        <v>2062560</v>
      </c>
      <c r="E13" s="148">
        <v>608567</v>
      </c>
      <c r="F13" s="148">
        <v>975958</v>
      </c>
      <c r="G13" s="148">
        <v>1701446</v>
      </c>
      <c r="H13" s="149">
        <f t="shared" si="3"/>
        <v>0.74335985769879431</v>
      </c>
      <c r="I13" s="150">
        <f t="shared" si="0"/>
        <v>-0.17508048250717556</v>
      </c>
      <c r="J13" s="149">
        <f t="shared" si="4"/>
        <v>0.13666959640745557</v>
      </c>
      <c r="K13" s="151">
        <f t="shared" si="5"/>
        <v>1</v>
      </c>
      <c r="L13" s="148">
        <v>687605</v>
      </c>
      <c r="M13" s="148">
        <v>574270</v>
      </c>
      <c r="N13" s="148">
        <v>164634</v>
      </c>
      <c r="O13" s="148">
        <v>269763</v>
      </c>
      <c r="P13" s="148">
        <v>482557</v>
      </c>
      <c r="Q13" s="149">
        <f t="shared" si="6"/>
        <v>0.78881833312945071</v>
      </c>
      <c r="R13" s="150">
        <f t="shared" si="1"/>
        <v>-0.15970362373099767</v>
      </c>
      <c r="S13" s="149">
        <f t="shared" si="7"/>
        <v>0.14550030513764964</v>
      </c>
      <c r="T13" s="151">
        <f t="shared" si="8"/>
        <v>0.28361581854493179</v>
      </c>
      <c r="U13" s="148">
        <v>580856</v>
      </c>
      <c r="V13" s="148">
        <v>491040</v>
      </c>
      <c r="W13" s="148">
        <v>138922</v>
      </c>
      <c r="X13" s="148">
        <v>222501</v>
      </c>
      <c r="Y13" s="148">
        <v>385709</v>
      </c>
      <c r="Z13" s="149">
        <f t="shared" si="9"/>
        <v>0.73351580442335096</v>
      </c>
      <c r="AA13" s="150">
        <f t="shared" si="2"/>
        <v>-0.21450594656239819</v>
      </c>
      <c r="AB13" s="149">
        <f t="shared" si="10"/>
        <v>8.1070764908044532E-2</v>
      </c>
      <c r="AC13" s="151">
        <f t="shared" si="11"/>
        <v>0.22669482310928468</v>
      </c>
      <c r="AD13" s="124"/>
    </row>
    <row r="14" spans="1:30" x14ac:dyDescent="0.25">
      <c r="A14" s="152" t="s">
        <v>180</v>
      </c>
      <c r="B14" s="147" t="s">
        <v>180</v>
      </c>
      <c r="C14" s="148">
        <v>504329</v>
      </c>
      <c r="D14" s="148">
        <v>480257</v>
      </c>
      <c r="E14" s="148">
        <v>157525</v>
      </c>
      <c r="F14" s="148">
        <v>336107</v>
      </c>
      <c r="G14" s="148">
        <v>542162</v>
      </c>
      <c r="H14" s="149">
        <f t="shared" si="3"/>
        <v>0.61306369697745056</v>
      </c>
      <c r="I14" s="150">
        <f t="shared" si="0"/>
        <v>0.12889973493358764</v>
      </c>
      <c r="J14" s="149">
        <f t="shared" si="4"/>
        <v>4.3549464236572258E-2</v>
      </c>
      <c r="K14" s="151">
        <f t="shared" si="5"/>
        <v>1</v>
      </c>
      <c r="L14" s="148">
        <v>91597</v>
      </c>
      <c r="M14" s="148">
        <v>82367</v>
      </c>
      <c r="N14" s="148">
        <v>24981</v>
      </c>
      <c r="O14" s="148">
        <v>56905</v>
      </c>
      <c r="P14" s="148">
        <v>89440</v>
      </c>
      <c r="Q14" s="149">
        <f t="shared" si="6"/>
        <v>0.57174237764695546</v>
      </c>
      <c r="R14" s="150">
        <f t="shared" si="1"/>
        <v>8.5871769033714962E-2</v>
      </c>
      <c r="S14" s="149">
        <f t="shared" si="7"/>
        <v>2.6967896624671042E-2</v>
      </c>
      <c r="T14" s="151">
        <f t="shared" si="8"/>
        <v>0.16496914206454896</v>
      </c>
      <c r="U14" s="148">
        <v>162041</v>
      </c>
      <c r="V14" s="148">
        <v>166950</v>
      </c>
      <c r="W14" s="148">
        <v>58766</v>
      </c>
      <c r="X14" s="148">
        <v>128102</v>
      </c>
      <c r="Y14" s="148">
        <v>197280</v>
      </c>
      <c r="Z14" s="149">
        <f t="shared" si="9"/>
        <v>0.54002279433576361</v>
      </c>
      <c r="AA14" s="150">
        <f t="shared" si="2"/>
        <v>0.18167115902964959</v>
      </c>
      <c r="AB14" s="149">
        <f t="shared" si="10"/>
        <v>4.1465562123411751E-2</v>
      </c>
      <c r="AC14" s="151">
        <f t="shared" si="11"/>
        <v>0.36387647972377257</v>
      </c>
      <c r="AD14" s="124"/>
    </row>
    <row r="15" spans="1:30" x14ac:dyDescent="0.25">
      <c r="A15" s="152" t="s">
        <v>189</v>
      </c>
      <c r="B15" s="147" t="s">
        <v>189</v>
      </c>
      <c r="C15" s="148">
        <v>506021</v>
      </c>
      <c r="D15" s="148">
        <v>471579</v>
      </c>
      <c r="E15" s="148">
        <v>130947</v>
      </c>
      <c r="F15" s="148">
        <v>269719</v>
      </c>
      <c r="G15" s="148">
        <v>543959</v>
      </c>
      <c r="H15" s="149">
        <f t="shared" si="3"/>
        <v>1.0167618892254531</v>
      </c>
      <c r="I15" s="150">
        <f t="shared" si="0"/>
        <v>0.15348435787004933</v>
      </c>
      <c r="J15" s="149">
        <f t="shared" si="4"/>
        <v>4.3693809261183207E-2</v>
      </c>
      <c r="K15" s="151">
        <f t="shared" si="5"/>
        <v>1</v>
      </c>
      <c r="L15" s="148">
        <v>205666</v>
      </c>
      <c r="M15" s="148">
        <v>205086</v>
      </c>
      <c r="N15" s="148">
        <v>51977</v>
      </c>
      <c r="O15" s="148">
        <v>112213</v>
      </c>
      <c r="P15" s="148">
        <v>229292</v>
      </c>
      <c r="Q15" s="149">
        <f t="shared" si="6"/>
        <v>1.0433639596125226</v>
      </c>
      <c r="R15" s="150">
        <f t="shared" si="1"/>
        <v>0.11802853437094685</v>
      </c>
      <c r="S15" s="149">
        <f t="shared" si="7"/>
        <v>6.9135990081217263E-2</v>
      </c>
      <c r="T15" s="151">
        <f t="shared" si="8"/>
        <v>0.42152441636226262</v>
      </c>
      <c r="U15" s="148">
        <v>146606</v>
      </c>
      <c r="V15" s="148">
        <v>137818</v>
      </c>
      <c r="W15" s="148">
        <v>39662</v>
      </c>
      <c r="X15" s="148">
        <v>93209</v>
      </c>
      <c r="Y15" s="148">
        <v>169583</v>
      </c>
      <c r="Z15" s="149">
        <f t="shared" si="9"/>
        <v>0.8193843942108594</v>
      </c>
      <c r="AA15" s="150">
        <f t="shared" si="2"/>
        <v>0.2304851325661379</v>
      </c>
      <c r="AB15" s="149">
        <f t="shared" si="10"/>
        <v>3.5644030928500284E-2</v>
      </c>
      <c r="AC15" s="151">
        <f t="shared" si="11"/>
        <v>0.31175695227029976</v>
      </c>
      <c r="AD15" s="124"/>
    </row>
    <row r="16" spans="1:30" x14ac:dyDescent="0.25">
      <c r="A16" s="152" t="s">
        <v>184</v>
      </c>
      <c r="B16" s="147" t="s">
        <v>184</v>
      </c>
      <c r="C16" s="148">
        <v>278298</v>
      </c>
      <c r="D16" s="148">
        <v>267157</v>
      </c>
      <c r="E16" s="148">
        <v>101026</v>
      </c>
      <c r="F16" s="148">
        <v>174782</v>
      </c>
      <c r="G16" s="148">
        <v>277777</v>
      </c>
      <c r="H16" s="149">
        <f t="shared" si="3"/>
        <v>0.58927692783009689</v>
      </c>
      <c r="I16" s="150">
        <f t="shared" si="0"/>
        <v>3.9751906182506902E-2</v>
      </c>
      <c r="J16" s="149">
        <f t="shared" si="4"/>
        <v>2.2312592043046788E-2</v>
      </c>
      <c r="K16" s="151">
        <f t="shared" si="5"/>
        <v>1</v>
      </c>
      <c r="L16" s="148">
        <v>84455</v>
      </c>
      <c r="M16" s="148">
        <v>79014</v>
      </c>
      <c r="N16" s="148">
        <v>24430</v>
      </c>
      <c r="O16" s="148">
        <v>49399</v>
      </c>
      <c r="P16" s="148">
        <v>81492</v>
      </c>
      <c r="Q16" s="149">
        <f t="shared" si="6"/>
        <v>0.6496690216401142</v>
      </c>
      <c r="R16" s="150">
        <f t="shared" si="1"/>
        <v>3.1361530867947351E-2</v>
      </c>
      <c r="S16" s="149">
        <f t="shared" si="7"/>
        <v>2.4571420301181715E-2</v>
      </c>
      <c r="T16" s="151">
        <f t="shared" si="8"/>
        <v>0.29337202144166002</v>
      </c>
      <c r="U16" s="148">
        <v>136223</v>
      </c>
      <c r="V16" s="148">
        <v>133862</v>
      </c>
      <c r="W16" s="148">
        <v>55544</v>
      </c>
      <c r="X16" s="148">
        <v>93337</v>
      </c>
      <c r="Y16" s="148">
        <v>146133</v>
      </c>
      <c r="Z16" s="149">
        <f t="shared" si="9"/>
        <v>0.56564920663831053</v>
      </c>
      <c r="AA16" s="150">
        <f t="shared" si="2"/>
        <v>9.1669032286982199E-2</v>
      </c>
      <c r="AB16" s="149">
        <f t="shared" si="10"/>
        <v>3.0715161140412256E-2</v>
      </c>
      <c r="AC16" s="151">
        <f t="shared" si="11"/>
        <v>0.52608027302476446</v>
      </c>
      <c r="AD16" s="124"/>
    </row>
    <row r="17" spans="1:30" x14ac:dyDescent="0.25">
      <c r="A17" s="152" t="s">
        <v>193</v>
      </c>
      <c r="B17" s="147" t="s">
        <v>193</v>
      </c>
      <c r="C17" s="148">
        <v>326431</v>
      </c>
      <c r="D17" s="148">
        <v>320557</v>
      </c>
      <c r="E17" s="148">
        <v>84493</v>
      </c>
      <c r="F17" s="148">
        <v>178760</v>
      </c>
      <c r="G17" s="148">
        <v>336348</v>
      </c>
      <c r="H17" s="149">
        <f t="shared" si="3"/>
        <v>0.88156187066457825</v>
      </c>
      <c r="I17" s="150">
        <f t="shared" si="0"/>
        <v>4.9261129845862062E-2</v>
      </c>
      <c r="J17" s="149">
        <f t="shared" si="4"/>
        <v>2.7017340199133481E-2</v>
      </c>
      <c r="K17" s="151">
        <f t="shared" si="5"/>
        <v>1</v>
      </c>
      <c r="L17" s="148">
        <v>73607</v>
      </c>
      <c r="M17" s="148">
        <v>71937</v>
      </c>
      <c r="N17" s="148">
        <v>18789</v>
      </c>
      <c r="O17" s="148">
        <v>30860</v>
      </c>
      <c r="P17" s="148">
        <v>65446</v>
      </c>
      <c r="Q17" s="149">
        <f t="shared" si="6"/>
        <v>1.1207388204795854</v>
      </c>
      <c r="R17" s="150">
        <f t="shared" si="1"/>
        <v>-9.0231730542002064E-2</v>
      </c>
      <c r="S17" s="149">
        <f t="shared" si="7"/>
        <v>1.9733239741706408E-2</v>
      </c>
      <c r="T17" s="151">
        <f t="shared" si="8"/>
        <v>0.1945782344476554</v>
      </c>
      <c r="U17" s="148">
        <v>135496</v>
      </c>
      <c r="V17" s="148">
        <v>132707</v>
      </c>
      <c r="W17" s="148">
        <v>36101</v>
      </c>
      <c r="X17" s="148">
        <v>74068</v>
      </c>
      <c r="Y17" s="148">
        <v>149766</v>
      </c>
      <c r="Z17" s="149">
        <f t="shared" si="9"/>
        <v>1.0220068045579738</v>
      </c>
      <c r="AA17" s="150">
        <f t="shared" si="2"/>
        <v>0.12854634646250762</v>
      </c>
      <c r="AB17" s="149">
        <f t="shared" si="10"/>
        <v>3.1478768131462311E-2</v>
      </c>
      <c r="AC17" s="151">
        <f t="shared" si="11"/>
        <v>0.44527096935316995</v>
      </c>
      <c r="AD17" s="124"/>
    </row>
    <row r="18" spans="1:30" x14ac:dyDescent="0.25">
      <c r="A18" s="152" t="s">
        <v>197</v>
      </c>
      <c r="B18" s="147" t="s">
        <v>197</v>
      </c>
      <c r="C18" s="148">
        <v>396998</v>
      </c>
      <c r="D18" s="148">
        <v>415087</v>
      </c>
      <c r="E18" s="148">
        <v>87662</v>
      </c>
      <c r="F18" s="148">
        <v>133076</v>
      </c>
      <c r="G18" s="148">
        <v>425400</v>
      </c>
      <c r="H18" s="149">
        <f t="shared" si="3"/>
        <v>2.1966695722744896</v>
      </c>
      <c r="I18" s="150">
        <f t="shared" si="0"/>
        <v>2.4845393857191311E-2</v>
      </c>
      <c r="J18" s="149">
        <f t="shared" si="4"/>
        <v>3.4170491635780155E-2</v>
      </c>
      <c r="K18" s="151">
        <f t="shared" si="5"/>
        <v>1</v>
      </c>
      <c r="L18" s="148">
        <v>59742</v>
      </c>
      <c r="M18" s="148">
        <v>60296</v>
      </c>
      <c r="N18" s="148">
        <v>12827</v>
      </c>
      <c r="O18" s="148">
        <v>18583</v>
      </c>
      <c r="P18" s="148">
        <v>58318</v>
      </c>
      <c r="Q18" s="149">
        <f t="shared" si="6"/>
        <v>2.138244632190712</v>
      </c>
      <c r="R18" s="150">
        <f t="shared" si="1"/>
        <v>-3.2804829507761757E-2</v>
      </c>
      <c r="S18" s="149">
        <f t="shared" si="7"/>
        <v>1.7584009339865449E-2</v>
      </c>
      <c r="T18" s="151">
        <f t="shared" si="8"/>
        <v>0.13708979783732958</v>
      </c>
      <c r="U18" s="148">
        <v>103187</v>
      </c>
      <c r="V18" s="148">
        <v>111075</v>
      </c>
      <c r="W18" s="148">
        <v>27214</v>
      </c>
      <c r="X18" s="148">
        <v>42715</v>
      </c>
      <c r="Y18" s="148">
        <v>134967</v>
      </c>
      <c r="Z18" s="149">
        <f t="shared" si="9"/>
        <v>2.1597097038511062</v>
      </c>
      <c r="AA18" s="150">
        <f t="shared" si="2"/>
        <v>0.2150979068197163</v>
      </c>
      <c r="AB18" s="149">
        <f t="shared" si="10"/>
        <v>2.8368220413171705E-2</v>
      </c>
      <c r="AC18" s="151">
        <f t="shared" si="11"/>
        <v>0.31727080394922424</v>
      </c>
      <c r="AD18" s="124"/>
    </row>
    <row r="19" spans="1:30" x14ac:dyDescent="0.25">
      <c r="A19" s="152" t="s">
        <v>217</v>
      </c>
      <c r="B19" s="147" t="s">
        <v>217</v>
      </c>
      <c r="C19" s="148">
        <v>201312</v>
      </c>
      <c r="D19" s="148">
        <v>177945</v>
      </c>
      <c r="E19" s="148">
        <v>68438</v>
      </c>
      <c r="F19" s="148">
        <v>148588</v>
      </c>
      <c r="G19" s="148">
        <v>244645</v>
      </c>
      <c r="H19" s="149">
        <f t="shared" si="3"/>
        <v>0.64646539424448801</v>
      </c>
      <c r="I19" s="150">
        <f t="shared" si="0"/>
        <v>0.37483492090252613</v>
      </c>
      <c r="J19" s="149">
        <f t="shared" si="4"/>
        <v>1.9651245712824249E-2</v>
      </c>
      <c r="K19" s="151">
        <f t="shared" si="5"/>
        <v>1</v>
      </c>
      <c r="L19" s="148">
        <v>44397</v>
      </c>
      <c r="M19" s="148">
        <v>42946</v>
      </c>
      <c r="N19" s="148">
        <v>12242</v>
      </c>
      <c r="O19" s="148">
        <v>26051</v>
      </c>
      <c r="P19" s="148">
        <v>56675</v>
      </c>
      <c r="Q19" s="149">
        <f t="shared" si="6"/>
        <v>1.1755402863613682</v>
      </c>
      <c r="R19" s="150">
        <f t="shared" si="1"/>
        <v>0.31968052903646438</v>
      </c>
      <c r="S19" s="149">
        <f t="shared" si="7"/>
        <v>1.7088612938318776E-2</v>
      </c>
      <c r="T19" s="151">
        <f t="shared" si="8"/>
        <v>0.23166220441864743</v>
      </c>
      <c r="U19" s="148">
        <v>56137</v>
      </c>
      <c r="V19" s="148">
        <v>53107</v>
      </c>
      <c r="W19" s="148">
        <v>29463</v>
      </c>
      <c r="X19" s="148">
        <v>60951</v>
      </c>
      <c r="Y19" s="148">
        <v>91265</v>
      </c>
      <c r="Z19" s="149">
        <f t="shared" si="9"/>
        <v>0.49735033059342748</v>
      </c>
      <c r="AA19" s="150">
        <f t="shared" si="2"/>
        <v>0.71851168395880016</v>
      </c>
      <c r="AB19" s="149">
        <f t="shared" si="10"/>
        <v>1.9182656768010814E-2</v>
      </c>
      <c r="AC19" s="151">
        <f t="shared" si="11"/>
        <v>0.37305074700075619</v>
      </c>
      <c r="AD19" s="124"/>
    </row>
    <row r="20" spans="1:30" x14ac:dyDescent="0.25">
      <c r="A20" s="152" t="s">
        <v>207</v>
      </c>
      <c r="B20" s="147" t="s">
        <v>207</v>
      </c>
      <c r="C20" s="148">
        <v>260586</v>
      </c>
      <c r="D20" s="148">
        <v>265609</v>
      </c>
      <c r="E20" s="148">
        <v>89418</v>
      </c>
      <c r="F20" s="148">
        <v>115957</v>
      </c>
      <c r="G20" s="148">
        <v>247342</v>
      </c>
      <c r="H20" s="149">
        <f t="shared" si="3"/>
        <v>1.1330493200065543</v>
      </c>
      <c r="I20" s="150">
        <f t="shared" si="0"/>
        <v>-6.8774024976563264E-2</v>
      </c>
      <c r="J20" s="149">
        <f t="shared" si="4"/>
        <v>1.9867883738075069E-2</v>
      </c>
      <c r="K20" s="151">
        <f t="shared" si="5"/>
        <v>1</v>
      </c>
      <c r="L20" s="148">
        <v>121009</v>
      </c>
      <c r="M20" s="148">
        <v>123945</v>
      </c>
      <c r="N20" s="148">
        <v>40096</v>
      </c>
      <c r="O20" s="148">
        <v>53229</v>
      </c>
      <c r="P20" s="148">
        <v>115963</v>
      </c>
      <c r="Q20" s="149">
        <f t="shared" si="6"/>
        <v>1.1785680737943602</v>
      </c>
      <c r="R20" s="150">
        <f t="shared" si="1"/>
        <v>-6.4399532050506303E-2</v>
      </c>
      <c r="S20" s="149">
        <f t="shared" si="7"/>
        <v>3.4965096112329251E-2</v>
      </c>
      <c r="T20" s="151">
        <f t="shared" si="8"/>
        <v>0.46883667149129543</v>
      </c>
      <c r="U20" s="148">
        <v>68669</v>
      </c>
      <c r="V20" s="148">
        <v>74390</v>
      </c>
      <c r="W20" s="148">
        <v>28784</v>
      </c>
      <c r="X20" s="148">
        <v>25400</v>
      </c>
      <c r="Y20" s="148">
        <v>62340</v>
      </c>
      <c r="Z20" s="149">
        <f t="shared" si="9"/>
        <v>1.4543307086614172</v>
      </c>
      <c r="AA20" s="150">
        <f t="shared" si="2"/>
        <v>-0.16198413765291031</v>
      </c>
      <c r="AB20" s="149">
        <f t="shared" si="10"/>
        <v>1.3103016741552558E-2</v>
      </c>
      <c r="AC20" s="151">
        <f t="shared" si="11"/>
        <v>0.25203968594092391</v>
      </c>
      <c r="AD20" s="124"/>
    </row>
    <row r="21" spans="1:30" x14ac:dyDescent="0.25">
      <c r="A21" s="152" t="s">
        <v>219</v>
      </c>
      <c r="B21" s="147" t="s">
        <v>219</v>
      </c>
      <c r="C21" s="148">
        <v>27056</v>
      </c>
      <c r="D21" s="148">
        <v>33166</v>
      </c>
      <c r="E21" s="148">
        <v>11522</v>
      </c>
      <c r="F21" s="148">
        <v>22352</v>
      </c>
      <c r="G21" s="148">
        <v>57117</v>
      </c>
      <c r="H21" s="149">
        <f t="shared" si="3"/>
        <v>1.5553418038654261</v>
      </c>
      <c r="I21" s="150">
        <f t="shared" si="0"/>
        <v>0.72215521920038594</v>
      </c>
      <c r="J21" s="149">
        <f t="shared" si="4"/>
        <v>4.5879547972751643E-3</v>
      </c>
      <c r="K21" s="151">
        <f t="shared" si="5"/>
        <v>1</v>
      </c>
      <c r="L21" s="148">
        <v>5195</v>
      </c>
      <c r="M21" s="148">
        <v>7414</v>
      </c>
      <c r="N21" s="148">
        <v>3229</v>
      </c>
      <c r="O21" s="148">
        <v>1481</v>
      </c>
      <c r="P21" s="148">
        <v>5172</v>
      </c>
      <c r="Q21" s="149">
        <f t="shared" si="6"/>
        <v>2.4922349763673193</v>
      </c>
      <c r="R21" s="150">
        <f t="shared" si="1"/>
        <v>-0.30240086323172377</v>
      </c>
      <c r="S21" s="149">
        <f t="shared" si="7"/>
        <v>1.5594584228846001E-3</v>
      </c>
      <c r="T21" s="151">
        <f t="shared" si="8"/>
        <v>9.0550974315877941E-2</v>
      </c>
      <c r="U21" s="148">
        <v>21450</v>
      </c>
      <c r="V21" s="148">
        <v>25367</v>
      </c>
      <c r="W21" s="148">
        <v>8090</v>
      </c>
      <c r="X21" s="148">
        <v>20409</v>
      </c>
      <c r="Y21" s="148">
        <v>51062</v>
      </c>
      <c r="Z21" s="149">
        <f t="shared" si="9"/>
        <v>1.5019354206477535</v>
      </c>
      <c r="AA21" s="150">
        <f t="shared" si="2"/>
        <v>1.0129301848858754</v>
      </c>
      <c r="AB21" s="149">
        <f t="shared" si="10"/>
        <v>1.0732535143682335E-2</v>
      </c>
      <c r="AC21" s="151">
        <f t="shared" si="11"/>
        <v>0.89398953026244377</v>
      </c>
      <c r="AD21" s="124"/>
    </row>
    <row r="22" spans="1:30" x14ac:dyDescent="0.25">
      <c r="A22" s="152" t="s">
        <v>200</v>
      </c>
      <c r="B22" s="147" t="s">
        <v>200</v>
      </c>
      <c r="C22" s="148">
        <v>162897</v>
      </c>
      <c r="D22" s="148">
        <v>145731</v>
      </c>
      <c r="E22" s="148">
        <v>37382</v>
      </c>
      <c r="F22" s="148">
        <v>85635</v>
      </c>
      <c r="G22" s="148">
        <v>128256</v>
      </c>
      <c r="H22" s="149">
        <f t="shared" si="3"/>
        <v>0.49770537747416355</v>
      </c>
      <c r="I22" s="150">
        <f t="shared" si="0"/>
        <v>-0.11991271589435326</v>
      </c>
      <c r="J22" s="149">
        <f t="shared" si="4"/>
        <v>1.0302234544519557E-2</v>
      </c>
      <c r="K22" s="151">
        <f t="shared" si="5"/>
        <v>1</v>
      </c>
      <c r="L22" s="148">
        <v>60919</v>
      </c>
      <c r="M22" s="148">
        <v>51135</v>
      </c>
      <c r="N22" s="148">
        <v>13137</v>
      </c>
      <c r="O22" s="148">
        <v>26494</v>
      </c>
      <c r="P22" s="148">
        <v>42041</v>
      </c>
      <c r="Q22" s="149">
        <f t="shared" si="6"/>
        <v>0.58681210840190223</v>
      </c>
      <c r="R22" s="150">
        <f t="shared" si="1"/>
        <v>-0.17784296470128091</v>
      </c>
      <c r="S22" s="149">
        <f t="shared" si="7"/>
        <v>1.2676177795145295E-2</v>
      </c>
      <c r="T22" s="151">
        <f t="shared" si="8"/>
        <v>0.32778973303393216</v>
      </c>
      <c r="U22" s="148">
        <v>47361</v>
      </c>
      <c r="V22" s="148">
        <v>41827</v>
      </c>
      <c r="W22" s="148">
        <v>11898</v>
      </c>
      <c r="X22" s="148">
        <v>31225</v>
      </c>
      <c r="Y22" s="148">
        <v>44226</v>
      </c>
      <c r="Z22" s="149">
        <f t="shared" si="9"/>
        <v>0.41636509207365902</v>
      </c>
      <c r="AA22" s="150">
        <f t="shared" si="2"/>
        <v>5.7355296817845014E-2</v>
      </c>
      <c r="AB22" s="149">
        <f t="shared" si="10"/>
        <v>9.2957012898925804E-3</v>
      </c>
      <c r="AC22" s="151">
        <f t="shared" si="11"/>
        <v>0.34482597305389223</v>
      </c>
      <c r="AD22" s="124"/>
    </row>
    <row r="23" spans="1:30" x14ac:dyDescent="0.25">
      <c r="A23" s="152" t="s">
        <v>213</v>
      </c>
      <c r="B23" s="147" t="s">
        <v>213</v>
      </c>
      <c r="C23" s="148">
        <v>547719</v>
      </c>
      <c r="D23" s="148">
        <v>502021</v>
      </c>
      <c r="E23" s="148">
        <v>179722</v>
      </c>
      <c r="F23" s="148">
        <v>117864</v>
      </c>
      <c r="G23" s="148">
        <v>268406</v>
      </c>
      <c r="H23" s="149">
        <f t="shared" si="3"/>
        <v>1.277251747777099</v>
      </c>
      <c r="I23" s="150">
        <f t="shared" si="0"/>
        <v>-0.4653490591031052</v>
      </c>
      <c r="J23" s="149">
        <f t="shared" si="4"/>
        <v>2.155986125527317E-2</v>
      </c>
      <c r="K23" s="151">
        <f t="shared" si="5"/>
        <v>1</v>
      </c>
      <c r="L23" s="148">
        <v>338581</v>
      </c>
      <c r="M23" s="148">
        <v>321461</v>
      </c>
      <c r="N23" s="148">
        <v>111368</v>
      </c>
      <c r="O23" s="148">
        <v>78348</v>
      </c>
      <c r="P23" s="148">
        <v>173011</v>
      </c>
      <c r="Q23" s="149">
        <f t="shared" si="6"/>
        <v>1.20823760657579</v>
      </c>
      <c r="R23" s="150">
        <f t="shared" si="1"/>
        <v>-0.46179785417204577</v>
      </c>
      <c r="S23" s="149">
        <f t="shared" si="7"/>
        <v>5.2166175793056373E-2</v>
      </c>
      <c r="T23" s="151">
        <f t="shared" si="8"/>
        <v>0.64458693173774062</v>
      </c>
      <c r="U23" s="148">
        <v>119807</v>
      </c>
      <c r="V23" s="148">
        <v>106028</v>
      </c>
      <c r="W23" s="148">
        <v>42711</v>
      </c>
      <c r="X23" s="148">
        <v>22147</v>
      </c>
      <c r="Y23" s="148">
        <v>56752</v>
      </c>
      <c r="Z23" s="149">
        <f t="shared" si="9"/>
        <v>1.5625141102632409</v>
      </c>
      <c r="AA23" s="150">
        <f t="shared" si="2"/>
        <v>-0.4647451616554118</v>
      </c>
      <c r="AB23" s="149">
        <f t="shared" si="10"/>
        <v>1.1928495446207745E-2</v>
      </c>
      <c r="AC23" s="151">
        <f t="shared" si="11"/>
        <v>0.21144087688054664</v>
      </c>
      <c r="AD23" s="124"/>
    </row>
    <row r="24" spans="1:30" x14ac:dyDescent="0.25">
      <c r="A24" s="152" t="s">
        <v>234</v>
      </c>
      <c r="B24" s="147" t="s">
        <v>369</v>
      </c>
      <c r="C24" s="148">
        <v>35965</v>
      </c>
      <c r="D24" s="148">
        <v>35672</v>
      </c>
      <c r="E24" s="148">
        <v>9649</v>
      </c>
      <c r="F24" s="148">
        <v>16630</v>
      </c>
      <c r="G24" s="148">
        <v>45436</v>
      </c>
      <c r="H24" s="149">
        <f t="shared" si="3"/>
        <v>1.7321707757065545</v>
      </c>
      <c r="I24" s="150">
        <f t="shared" si="0"/>
        <v>0.27371607983852875</v>
      </c>
      <c r="J24" s="149">
        <f t="shared" si="4"/>
        <v>3.6496719745258742E-3</v>
      </c>
      <c r="K24" s="151">
        <f t="shared" si="5"/>
        <v>1</v>
      </c>
      <c r="L24" s="148">
        <v>11661</v>
      </c>
      <c r="M24" s="148">
        <v>11311</v>
      </c>
      <c r="N24" s="148">
        <v>3146</v>
      </c>
      <c r="O24" s="148">
        <v>5416</v>
      </c>
      <c r="P24" s="148">
        <v>11611</v>
      </c>
      <c r="Q24" s="149">
        <f t="shared" si="6"/>
        <v>1.1438330871491877</v>
      </c>
      <c r="R24" s="150">
        <f t="shared" si="1"/>
        <v>2.6522853859075157E-2</v>
      </c>
      <c r="S24" s="149">
        <f t="shared" si="7"/>
        <v>3.500941946657597E-3</v>
      </c>
      <c r="T24" s="151">
        <f t="shared" si="8"/>
        <v>0.25554626287525312</v>
      </c>
      <c r="U24" s="148">
        <v>17417</v>
      </c>
      <c r="V24" s="148">
        <v>17037</v>
      </c>
      <c r="W24" s="148">
        <v>4482</v>
      </c>
      <c r="X24" s="148">
        <v>7560</v>
      </c>
      <c r="Y24" s="148">
        <v>26507</v>
      </c>
      <c r="Z24" s="149">
        <f t="shared" si="9"/>
        <v>2.5062169312169313</v>
      </c>
      <c r="AA24" s="150">
        <f t="shared" si="2"/>
        <v>0.55584903445442269</v>
      </c>
      <c r="AB24" s="149">
        <f t="shared" si="10"/>
        <v>5.5714094444711849E-3</v>
      </c>
      <c r="AC24" s="151">
        <f t="shared" si="11"/>
        <v>0.58339202394576983</v>
      </c>
      <c r="AD24" s="124"/>
    </row>
    <row r="25" spans="1:30" x14ac:dyDescent="0.25">
      <c r="A25" s="152" t="s">
        <v>209</v>
      </c>
      <c r="B25" s="147" t="s">
        <v>209</v>
      </c>
      <c r="C25" s="148">
        <v>221250</v>
      </c>
      <c r="D25" s="148">
        <v>213268</v>
      </c>
      <c r="E25" s="148">
        <v>82153</v>
      </c>
      <c r="F25" s="148">
        <v>49366</v>
      </c>
      <c r="G25" s="148">
        <v>140234</v>
      </c>
      <c r="H25" s="149">
        <f t="shared" si="3"/>
        <v>1.8407000769760562</v>
      </c>
      <c r="I25" s="150">
        <f t="shared" si="0"/>
        <v>-0.34245175084869739</v>
      </c>
      <c r="J25" s="149">
        <f t="shared" si="4"/>
        <v>1.1264374057480004E-2</v>
      </c>
      <c r="K25" s="151">
        <f t="shared" si="5"/>
        <v>1</v>
      </c>
      <c r="L25" s="148">
        <v>113455</v>
      </c>
      <c r="M25" s="148">
        <v>108822</v>
      </c>
      <c r="N25" s="148">
        <v>40276</v>
      </c>
      <c r="O25" s="148">
        <v>24261</v>
      </c>
      <c r="P25" s="148">
        <v>72439</v>
      </c>
      <c r="Q25" s="149">
        <f t="shared" si="6"/>
        <v>1.9858208647623758</v>
      </c>
      <c r="R25" s="150">
        <f t="shared" si="1"/>
        <v>-0.33433496903199722</v>
      </c>
      <c r="S25" s="149">
        <f t="shared" si="7"/>
        <v>2.1841765022300376E-2</v>
      </c>
      <c r="T25" s="151">
        <f t="shared" si="8"/>
        <v>0.516558038706733</v>
      </c>
      <c r="U25" s="148">
        <v>84450</v>
      </c>
      <c r="V25" s="148">
        <v>84811</v>
      </c>
      <c r="W25" s="148">
        <v>33820</v>
      </c>
      <c r="X25" s="148">
        <v>19710</v>
      </c>
      <c r="Y25" s="148">
        <v>55641</v>
      </c>
      <c r="Z25" s="149">
        <f t="shared" si="9"/>
        <v>1.8229832572298328</v>
      </c>
      <c r="AA25" s="150">
        <f t="shared" si="2"/>
        <v>-0.34394123403803756</v>
      </c>
      <c r="AB25" s="149">
        <f t="shared" si="10"/>
        <v>1.1694978417015172E-2</v>
      </c>
      <c r="AC25" s="151">
        <f t="shared" si="11"/>
        <v>0.39677253733046192</v>
      </c>
      <c r="AD25" s="124"/>
    </row>
    <row r="26" spans="1:30" x14ac:dyDescent="0.25">
      <c r="A26" s="152" t="s">
        <v>231</v>
      </c>
      <c r="B26" s="147" t="s">
        <v>232</v>
      </c>
      <c r="C26" s="148">
        <v>24411</v>
      </c>
      <c r="D26" s="148">
        <v>27888</v>
      </c>
      <c r="E26" s="148">
        <v>10880</v>
      </c>
      <c r="F26" s="148">
        <v>20006</v>
      </c>
      <c r="G26" s="148">
        <v>46277</v>
      </c>
      <c r="H26" s="149">
        <f t="shared" si="3"/>
        <v>1.3131560531840449</v>
      </c>
      <c r="I26" s="150">
        <f t="shared" si="0"/>
        <v>0.65938755020080331</v>
      </c>
      <c r="J26" s="149">
        <f t="shared" si="4"/>
        <v>3.7172257673460229E-3</v>
      </c>
      <c r="K26" s="151">
        <f t="shared" si="5"/>
        <v>1</v>
      </c>
      <c r="L26" s="148">
        <v>5257</v>
      </c>
      <c r="M26" s="148">
        <v>5738</v>
      </c>
      <c r="N26" s="148">
        <v>2193</v>
      </c>
      <c r="O26" s="148">
        <v>3622</v>
      </c>
      <c r="P26" s="148">
        <v>8886</v>
      </c>
      <c r="Q26" s="149">
        <f t="shared" si="6"/>
        <v>1.4533406957482056</v>
      </c>
      <c r="R26" s="150">
        <f t="shared" si="1"/>
        <v>0.54862321366329736</v>
      </c>
      <c r="S26" s="149">
        <f t="shared" si="7"/>
        <v>2.6793015363017316E-3</v>
      </c>
      <c r="T26" s="151">
        <f t="shared" si="8"/>
        <v>0.19201763294941332</v>
      </c>
      <c r="U26" s="148">
        <v>14538</v>
      </c>
      <c r="V26" s="148">
        <v>17159</v>
      </c>
      <c r="W26" s="148">
        <v>6665</v>
      </c>
      <c r="X26" s="148">
        <v>13296</v>
      </c>
      <c r="Y26" s="148">
        <v>28264</v>
      </c>
      <c r="Z26" s="149">
        <f t="shared" si="9"/>
        <v>1.1257521058965101</v>
      </c>
      <c r="AA26" s="150">
        <f t="shared" si="2"/>
        <v>0.64718223672708208</v>
      </c>
      <c r="AB26" s="149">
        <f t="shared" si="10"/>
        <v>5.9407068524741985E-3</v>
      </c>
      <c r="AC26" s="151">
        <f t="shared" si="11"/>
        <v>0.61075696350238784</v>
      </c>
      <c r="AD26" s="124"/>
    </row>
    <row r="27" spans="1:30" x14ac:dyDescent="0.25">
      <c r="A27" s="152" t="s">
        <v>223</v>
      </c>
      <c r="B27" s="147" t="s">
        <v>223</v>
      </c>
      <c r="C27" s="148">
        <v>17997</v>
      </c>
      <c r="D27" s="148">
        <v>18775</v>
      </c>
      <c r="E27" s="148">
        <v>6338</v>
      </c>
      <c r="F27" s="148">
        <v>16530</v>
      </c>
      <c r="G27" s="148">
        <v>31705</v>
      </c>
      <c r="H27" s="149">
        <f t="shared" si="3"/>
        <v>0.91802782819116757</v>
      </c>
      <c r="I27" s="150">
        <f t="shared" si="0"/>
        <v>0.68868175765645812</v>
      </c>
      <c r="J27" s="149">
        <f t="shared" si="4"/>
        <v>2.5467217614302063E-3</v>
      </c>
      <c r="K27" s="151">
        <f t="shared" si="5"/>
        <v>1</v>
      </c>
      <c r="L27" s="148">
        <v>3702</v>
      </c>
      <c r="M27" s="148">
        <v>3426</v>
      </c>
      <c r="N27" s="148">
        <v>1050</v>
      </c>
      <c r="O27" s="148">
        <v>2049</v>
      </c>
      <c r="P27" s="148">
        <v>5172</v>
      </c>
      <c r="Q27" s="149">
        <f t="shared" si="6"/>
        <v>1.5241581259150805</v>
      </c>
      <c r="R27" s="150">
        <f t="shared" si="1"/>
        <v>0.50963222416812615</v>
      </c>
      <c r="S27" s="149">
        <f t="shared" si="7"/>
        <v>1.5594584228846001E-3</v>
      </c>
      <c r="T27" s="151">
        <f t="shared" si="8"/>
        <v>0.16312884403090996</v>
      </c>
      <c r="U27" s="148">
        <v>10072</v>
      </c>
      <c r="V27" s="148">
        <v>10476</v>
      </c>
      <c r="W27" s="148">
        <v>4167</v>
      </c>
      <c r="X27" s="148">
        <v>12573</v>
      </c>
      <c r="Y27" s="148">
        <v>21097</v>
      </c>
      <c r="Z27" s="149">
        <f t="shared" si="9"/>
        <v>0.67796070945677256</v>
      </c>
      <c r="AA27" s="150">
        <f t="shared" si="2"/>
        <v>1.013841160748377</v>
      </c>
      <c r="AB27" s="149">
        <f t="shared" si="10"/>
        <v>4.4343013185199603E-3</v>
      </c>
      <c r="AC27" s="151">
        <f t="shared" si="11"/>
        <v>0.6654155495978552</v>
      </c>
      <c r="AD27" s="124"/>
    </row>
    <row r="28" spans="1:30" x14ac:dyDescent="0.25">
      <c r="A28" s="152" t="s">
        <v>211</v>
      </c>
      <c r="B28" s="147" t="s">
        <v>211</v>
      </c>
      <c r="C28" s="148">
        <v>326124</v>
      </c>
      <c r="D28" s="148">
        <v>321880</v>
      </c>
      <c r="E28" s="148">
        <v>105026</v>
      </c>
      <c r="F28" s="148">
        <v>57027</v>
      </c>
      <c r="G28" s="148">
        <v>199967</v>
      </c>
      <c r="H28" s="149">
        <f t="shared" si="3"/>
        <v>2.5065319936170587</v>
      </c>
      <c r="I28" s="150">
        <f t="shared" si="0"/>
        <v>-0.3787529514104635</v>
      </c>
      <c r="J28" s="149">
        <f t="shared" si="4"/>
        <v>1.60624605099484E-2</v>
      </c>
      <c r="K28" s="151">
        <f t="shared" si="5"/>
        <v>1</v>
      </c>
      <c r="L28" s="148">
        <v>246225</v>
      </c>
      <c r="M28" s="148">
        <v>242059</v>
      </c>
      <c r="N28" s="148">
        <v>76987</v>
      </c>
      <c r="O28" s="148">
        <v>45797</v>
      </c>
      <c r="P28" s="148">
        <v>154100</v>
      </c>
      <c r="Q28" s="149">
        <f t="shared" si="6"/>
        <v>2.3648492259318297</v>
      </c>
      <c r="R28" s="150">
        <f t="shared" si="1"/>
        <v>-0.36337834990642781</v>
      </c>
      <c r="S28" s="149">
        <f t="shared" si="7"/>
        <v>4.6464142104894988E-2</v>
      </c>
      <c r="T28" s="151">
        <f t="shared" si="8"/>
        <v>0.77062715348032429</v>
      </c>
      <c r="U28" s="148">
        <v>58644</v>
      </c>
      <c r="V28" s="148">
        <v>61542</v>
      </c>
      <c r="W28" s="148">
        <v>20813</v>
      </c>
      <c r="X28" s="148">
        <v>8200</v>
      </c>
      <c r="Y28" s="148">
        <v>34417</v>
      </c>
      <c r="Z28" s="149">
        <f t="shared" si="9"/>
        <v>3.1971951219512196</v>
      </c>
      <c r="AA28" s="150">
        <f t="shared" si="2"/>
        <v>-0.44075590653537422</v>
      </c>
      <c r="AB28" s="149">
        <f t="shared" si="10"/>
        <v>7.2339834326919216E-3</v>
      </c>
      <c r="AC28" s="151">
        <f t="shared" si="11"/>
        <v>0.17211339871078729</v>
      </c>
      <c r="AD28" s="124"/>
    </row>
    <row r="29" spans="1:30" x14ac:dyDescent="0.25">
      <c r="A29" s="152" t="s">
        <v>203</v>
      </c>
      <c r="B29" s="147" t="s">
        <v>203</v>
      </c>
      <c r="C29" s="148">
        <v>79253</v>
      </c>
      <c r="D29" s="148">
        <v>75266</v>
      </c>
      <c r="E29" s="148">
        <v>21607</v>
      </c>
      <c r="F29" s="148">
        <v>33631</v>
      </c>
      <c r="G29" s="148">
        <v>68970</v>
      </c>
      <c r="H29" s="149">
        <f t="shared" si="3"/>
        <v>1.0507864767625108</v>
      </c>
      <c r="I29" s="150">
        <f t="shared" si="0"/>
        <v>-8.364998804240964E-2</v>
      </c>
      <c r="J29" s="149">
        <f t="shared" si="4"/>
        <v>5.540053615702297E-3</v>
      </c>
      <c r="K29" s="151">
        <f t="shared" si="5"/>
        <v>1</v>
      </c>
      <c r="L29" s="148">
        <v>28977</v>
      </c>
      <c r="M29" s="148">
        <v>26871</v>
      </c>
      <c r="N29" s="148">
        <v>7484</v>
      </c>
      <c r="O29" s="148">
        <v>11145</v>
      </c>
      <c r="P29" s="148">
        <v>25341</v>
      </c>
      <c r="Q29" s="149">
        <f t="shared" si="6"/>
        <v>1.2737550471063259</v>
      </c>
      <c r="R29" s="150">
        <f t="shared" si="1"/>
        <v>-5.6938707156414026E-2</v>
      </c>
      <c r="S29" s="149">
        <f t="shared" si="7"/>
        <v>7.6408035371845805E-3</v>
      </c>
      <c r="T29" s="151">
        <f t="shared" si="8"/>
        <v>0.36742061765985212</v>
      </c>
      <c r="U29" s="148">
        <v>29690</v>
      </c>
      <c r="V29" s="148">
        <v>27683</v>
      </c>
      <c r="W29" s="148">
        <v>8544</v>
      </c>
      <c r="X29" s="148">
        <v>14012</v>
      </c>
      <c r="Y29" s="148">
        <v>25510</v>
      </c>
      <c r="Z29" s="149">
        <f t="shared" si="9"/>
        <v>0.82058235797887535</v>
      </c>
      <c r="AA29" s="150">
        <f t="shared" si="2"/>
        <v>-7.8495827764331949E-2</v>
      </c>
      <c r="AB29" s="149">
        <f t="shared" si="10"/>
        <v>5.3618536585981029E-3</v>
      </c>
      <c r="AC29" s="151">
        <f t="shared" si="11"/>
        <v>0.36987095838770478</v>
      </c>
      <c r="AD29" s="124"/>
    </row>
    <row r="30" spans="1:30" x14ac:dyDescent="0.25">
      <c r="A30" s="152" t="s">
        <v>229</v>
      </c>
      <c r="B30" s="147" t="s">
        <v>229</v>
      </c>
      <c r="C30" s="148">
        <v>31861</v>
      </c>
      <c r="D30" s="148">
        <v>30078</v>
      </c>
      <c r="E30" s="148">
        <v>11963</v>
      </c>
      <c r="F30" s="148">
        <v>41296</v>
      </c>
      <c r="G30" s="148">
        <v>60499</v>
      </c>
      <c r="H30" s="149">
        <f t="shared" si="3"/>
        <v>0.46500871755133666</v>
      </c>
      <c r="I30" s="150">
        <f t="shared" si="0"/>
        <v>1.0114036837555687</v>
      </c>
      <c r="J30" s="149">
        <f t="shared" si="4"/>
        <v>4.8596158285685552E-3</v>
      </c>
      <c r="K30" s="151">
        <f t="shared" si="5"/>
        <v>1</v>
      </c>
      <c r="L30" s="148">
        <v>7589</v>
      </c>
      <c r="M30" s="148">
        <v>7924</v>
      </c>
      <c r="N30" s="148">
        <v>2785</v>
      </c>
      <c r="O30" s="148">
        <v>8485</v>
      </c>
      <c r="P30" s="148">
        <v>11872</v>
      </c>
      <c r="Q30" s="149">
        <f t="shared" si="6"/>
        <v>0.39917501473187977</v>
      </c>
      <c r="R30" s="150">
        <f t="shared" si="1"/>
        <v>0.49823321554770317</v>
      </c>
      <c r="S30" s="149">
        <f t="shared" si="7"/>
        <v>3.5796385144017734E-3</v>
      </c>
      <c r="T30" s="151">
        <f t="shared" si="8"/>
        <v>0.1962346485065869</v>
      </c>
      <c r="U30" s="148">
        <v>9852</v>
      </c>
      <c r="V30" s="148">
        <v>10674</v>
      </c>
      <c r="W30" s="148">
        <v>6155</v>
      </c>
      <c r="X30" s="148">
        <v>20489</v>
      </c>
      <c r="Y30" s="148">
        <v>27620</v>
      </c>
      <c r="Z30" s="149">
        <f t="shared" si="9"/>
        <v>0.34804041192835178</v>
      </c>
      <c r="AA30" s="150">
        <f t="shared" si="2"/>
        <v>1.5875960277309349</v>
      </c>
      <c r="AB30" s="149">
        <f t="shared" si="10"/>
        <v>5.8053468463535717E-3</v>
      </c>
      <c r="AC30" s="151">
        <f t="shared" si="11"/>
        <v>0.45653647167721778</v>
      </c>
      <c r="AD30" s="124"/>
    </row>
    <row r="31" spans="1:30" x14ac:dyDescent="0.25">
      <c r="A31" s="152" t="s">
        <v>215</v>
      </c>
      <c r="B31" s="147" t="s">
        <v>215</v>
      </c>
      <c r="C31" s="148">
        <v>36528</v>
      </c>
      <c r="D31" s="148">
        <v>43152</v>
      </c>
      <c r="E31" s="148">
        <v>7872</v>
      </c>
      <c r="F31" s="148">
        <v>20714</v>
      </c>
      <c r="G31" s="148">
        <v>52681</v>
      </c>
      <c r="H31" s="149">
        <f t="shared" si="3"/>
        <v>1.5432557690450901</v>
      </c>
      <c r="I31" s="150">
        <f t="shared" si="0"/>
        <v>0.22082406377456443</v>
      </c>
      <c r="J31" s="149">
        <f t="shared" si="4"/>
        <v>4.231630629676855E-3</v>
      </c>
      <c r="K31" s="151">
        <f t="shared" si="5"/>
        <v>1</v>
      </c>
      <c r="L31" s="148">
        <v>16656</v>
      </c>
      <c r="M31" s="148">
        <v>17398</v>
      </c>
      <c r="N31" s="148">
        <v>2460</v>
      </c>
      <c r="O31" s="148">
        <v>6090</v>
      </c>
      <c r="P31" s="148">
        <v>18787</v>
      </c>
      <c r="Q31" s="149">
        <f t="shared" si="6"/>
        <v>2.0848932676518883</v>
      </c>
      <c r="R31" s="150">
        <f t="shared" si="1"/>
        <v>7.9836762846304143E-2</v>
      </c>
      <c r="S31" s="149">
        <f t="shared" si="7"/>
        <v>5.6646452804974831E-3</v>
      </c>
      <c r="T31" s="151">
        <f t="shared" si="8"/>
        <v>0.3566181355706991</v>
      </c>
      <c r="U31" s="148">
        <v>10610</v>
      </c>
      <c r="V31" s="148">
        <v>13370</v>
      </c>
      <c r="W31" s="148">
        <v>3627</v>
      </c>
      <c r="X31" s="148">
        <v>9571</v>
      </c>
      <c r="Y31" s="148">
        <v>20656</v>
      </c>
      <c r="Z31" s="149">
        <f t="shared" si="9"/>
        <v>1.1581861874412289</v>
      </c>
      <c r="AA31" s="150">
        <f t="shared" si="2"/>
        <v>0.5449513836948392</v>
      </c>
      <c r="AB31" s="149">
        <f t="shared" si="10"/>
        <v>4.3416091404156181E-3</v>
      </c>
      <c r="AC31" s="151">
        <f t="shared" si="11"/>
        <v>0.39209582202312027</v>
      </c>
      <c r="AD31" s="124"/>
    </row>
    <row r="32" spans="1:30" x14ac:dyDescent="0.25">
      <c r="A32" s="152" t="s">
        <v>225</v>
      </c>
      <c r="B32" s="147" t="s">
        <v>225</v>
      </c>
      <c r="C32" s="148">
        <v>19297</v>
      </c>
      <c r="D32" s="148">
        <v>19017</v>
      </c>
      <c r="E32" s="148">
        <v>5775</v>
      </c>
      <c r="F32" s="148">
        <v>12586</v>
      </c>
      <c r="G32" s="148">
        <v>29521</v>
      </c>
      <c r="H32" s="149">
        <f t="shared" si="3"/>
        <v>1.3455426664547909</v>
      </c>
      <c r="I32" s="150">
        <f t="shared" si="0"/>
        <v>0.55234789924804129</v>
      </c>
      <c r="J32" s="149">
        <f t="shared" si="4"/>
        <v>2.3712907465441133E-3</v>
      </c>
      <c r="K32" s="151">
        <f t="shared" si="5"/>
        <v>1</v>
      </c>
      <c r="L32" s="148">
        <v>4584</v>
      </c>
      <c r="M32" s="148">
        <v>5186</v>
      </c>
      <c r="N32" s="148">
        <v>1277</v>
      </c>
      <c r="O32" s="148">
        <v>2741</v>
      </c>
      <c r="P32" s="148">
        <v>6550</v>
      </c>
      <c r="Q32" s="149">
        <f t="shared" si="6"/>
        <v>1.3896388179496535</v>
      </c>
      <c r="R32" s="150">
        <f t="shared" si="1"/>
        <v>0.26301581180100264</v>
      </c>
      <c r="S32" s="149">
        <f t="shared" si="7"/>
        <v>1.9749521790205201E-3</v>
      </c>
      <c r="T32" s="151">
        <f t="shared" si="8"/>
        <v>0.22187595271162902</v>
      </c>
      <c r="U32" s="148">
        <v>9788</v>
      </c>
      <c r="V32" s="148">
        <v>10652</v>
      </c>
      <c r="W32" s="148">
        <v>3538</v>
      </c>
      <c r="X32" s="148">
        <v>8256</v>
      </c>
      <c r="Y32" s="148">
        <v>15242</v>
      </c>
      <c r="Z32" s="149">
        <f t="shared" si="9"/>
        <v>0.84617248062015493</v>
      </c>
      <c r="AA32" s="150">
        <f t="shared" si="2"/>
        <v>0.43090499436725493</v>
      </c>
      <c r="AB32" s="149">
        <f t="shared" si="10"/>
        <v>3.2036602690847624E-3</v>
      </c>
      <c r="AC32" s="151">
        <f t="shared" si="11"/>
        <v>0.51631042308864872</v>
      </c>
      <c r="AD32" s="124"/>
    </row>
    <row r="33" spans="1:31" x14ac:dyDescent="0.25">
      <c r="A33" s="152" t="s">
        <v>221</v>
      </c>
      <c r="B33" s="147" t="s">
        <v>221</v>
      </c>
      <c r="C33" s="148">
        <v>11648</v>
      </c>
      <c r="D33" s="148">
        <v>11191</v>
      </c>
      <c r="E33" s="148">
        <v>5837</v>
      </c>
      <c r="F33" s="148">
        <v>16696</v>
      </c>
      <c r="G33" s="148">
        <v>16883</v>
      </c>
      <c r="H33" s="149">
        <f t="shared" si="3"/>
        <v>1.1200287494010475E-2</v>
      </c>
      <c r="I33" s="150">
        <f t="shared" si="0"/>
        <v>0.50862300062550259</v>
      </c>
      <c r="J33" s="149">
        <f t="shared" si="4"/>
        <v>1.3561363664477582E-3</v>
      </c>
      <c r="K33" s="151">
        <f t="shared" si="5"/>
        <v>1</v>
      </c>
      <c r="L33" s="148">
        <v>4913</v>
      </c>
      <c r="M33" s="148">
        <v>4057</v>
      </c>
      <c r="N33" s="148">
        <v>1814</v>
      </c>
      <c r="O33" s="148">
        <v>5469</v>
      </c>
      <c r="P33" s="148">
        <v>5867</v>
      </c>
      <c r="Q33" s="149">
        <f t="shared" si="6"/>
        <v>7.2773816054123142E-2</v>
      </c>
      <c r="R33" s="150">
        <f t="shared" si="1"/>
        <v>0.44614246980527494</v>
      </c>
      <c r="S33" s="149">
        <f t="shared" si="7"/>
        <v>1.7690144174524263E-3</v>
      </c>
      <c r="T33" s="151">
        <f t="shared" si="8"/>
        <v>0.3475093289107386</v>
      </c>
      <c r="U33" s="148">
        <v>2990</v>
      </c>
      <c r="V33" s="148">
        <v>2802</v>
      </c>
      <c r="W33" s="148">
        <v>1721</v>
      </c>
      <c r="X33" s="148">
        <v>4449</v>
      </c>
      <c r="Y33" s="148">
        <v>4975</v>
      </c>
      <c r="Z33" s="149">
        <f t="shared" si="9"/>
        <v>0.11822881546414932</v>
      </c>
      <c r="AA33" s="150">
        <f t="shared" si="2"/>
        <v>0.77551748750892213</v>
      </c>
      <c r="AB33" s="149">
        <f t="shared" si="10"/>
        <v>1.0456770659163295E-3</v>
      </c>
      <c r="AC33" s="151">
        <f t="shared" si="11"/>
        <v>0.29467511698157911</v>
      </c>
      <c r="AD33" s="124"/>
    </row>
    <row r="34" spans="1:31" x14ac:dyDescent="0.25">
      <c r="A34" s="152" t="s">
        <v>227</v>
      </c>
      <c r="B34" s="147" t="s">
        <v>227</v>
      </c>
      <c r="C34" s="148">
        <v>63500</v>
      </c>
      <c r="D34" s="148">
        <v>68274</v>
      </c>
      <c r="E34" s="148">
        <v>15605</v>
      </c>
      <c r="F34" s="148">
        <v>9893</v>
      </c>
      <c r="G34" s="148">
        <v>13393</v>
      </c>
      <c r="H34" s="149">
        <f t="shared" si="3"/>
        <v>0.3537855049024563</v>
      </c>
      <c r="I34" s="150">
        <f t="shared" si="0"/>
        <v>-0.80383454902305418</v>
      </c>
      <c r="J34" s="149">
        <f t="shared" si="4"/>
        <v>1.0758001750775824E-3</v>
      </c>
      <c r="K34" s="151">
        <f t="shared" si="5"/>
        <v>1</v>
      </c>
      <c r="L34" s="148">
        <v>6088</v>
      </c>
      <c r="M34" s="148">
        <v>6092</v>
      </c>
      <c r="N34" s="148">
        <v>2446</v>
      </c>
      <c r="O34" s="148">
        <v>2464</v>
      </c>
      <c r="P34" s="148">
        <v>3199</v>
      </c>
      <c r="Q34" s="149">
        <f t="shared" si="6"/>
        <v>0.29829545454545459</v>
      </c>
      <c r="R34" s="150">
        <f t="shared" si="1"/>
        <v>-0.47488509520682864</v>
      </c>
      <c r="S34" s="149">
        <f t="shared" si="7"/>
        <v>9.6456061384528921E-4</v>
      </c>
      <c r="T34" s="151">
        <f t="shared" si="8"/>
        <v>0.2388561188680654</v>
      </c>
      <c r="U34" s="148">
        <v>53207</v>
      </c>
      <c r="V34" s="148">
        <v>58773</v>
      </c>
      <c r="W34" s="148">
        <v>11884</v>
      </c>
      <c r="X34" s="148">
        <v>5998</v>
      </c>
      <c r="Y34" s="148">
        <v>7855</v>
      </c>
      <c r="Z34" s="149">
        <f t="shared" si="9"/>
        <v>0.30960320106702244</v>
      </c>
      <c r="AA34" s="150">
        <f t="shared" si="2"/>
        <v>-0.8663501948173481</v>
      </c>
      <c r="AB34" s="149">
        <f t="shared" si="10"/>
        <v>1.6510137392508075E-3</v>
      </c>
      <c r="AC34" s="151">
        <f t="shared" si="11"/>
        <v>0.58650041066228631</v>
      </c>
      <c r="AD34" s="124"/>
    </row>
    <row r="35" spans="1:31" x14ac:dyDescent="0.25">
      <c r="A35" s="152" t="s">
        <v>205</v>
      </c>
      <c r="B35" s="147" t="s">
        <v>205</v>
      </c>
      <c r="C35" s="148">
        <v>7033</v>
      </c>
      <c r="D35" s="148">
        <v>8036</v>
      </c>
      <c r="E35" s="148">
        <v>3204</v>
      </c>
      <c r="F35" s="148">
        <v>2735</v>
      </c>
      <c r="G35" s="148">
        <v>9051</v>
      </c>
      <c r="H35" s="149">
        <f t="shared" si="3"/>
        <v>2.3093235831809871</v>
      </c>
      <c r="I35" s="150">
        <f t="shared" si="0"/>
        <v>0.12630662020905925</v>
      </c>
      <c r="J35" s="149">
        <f t="shared" si="4"/>
        <v>7.2702660976832663E-4</v>
      </c>
      <c r="K35" s="151">
        <f t="shared" si="5"/>
        <v>1</v>
      </c>
      <c r="L35" s="148">
        <v>2327</v>
      </c>
      <c r="M35" s="148">
        <v>2508</v>
      </c>
      <c r="N35" s="148">
        <v>910</v>
      </c>
      <c r="O35" s="148">
        <v>880</v>
      </c>
      <c r="P35" s="148">
        <v>2516</v>
      </c>
      <c r="Q35" s="149">
        <f t="shared" si="6"/>
        <v>1.8590909090909089</v>
      </c>
      <c r="R35" s="150">
        <f t="shared" si="1"/>
        <v>3.1897926634769647E-3</v>
      </c>
      <c r="S35" s="149">
        <f t="shared" si="7"/>
        <v>7.5862285227719524E-4</v>
      </c>
      <c r="T35" s="151">
        <f t="shared" si="8"/>
        <v>0.27798033366478841</v>
      </c>
      <c r="U35" s="148">
        <v>2829</v>
      </c>
      <c r="V35" s="148">
        <v>3482</v>
      </c>
      <c r="W35" s="148">
        <v>1448</v>
      </c>
      <c r="X35" s="148">
        <v>1141</v>
      </c>
      <c r="Y35" s="148">
        <v>4434</v>
      </c>
      <c r="Z35" s="149">
        <f t="shared" si="9"/>
        <v>2.8860648553900088</v>
      </c>
      <c r="AA35" s="150">
        <f t="shared" si="2"/>
        <v>0.27340608845491099</v>
      </c>
      <c r="AB35" s="149">
        <f t="shared" si="10"/>
        <v>9.31966253321207E-4</v>
      </c>
      <c r="AC35" s="151">
        <f t="shared" si="11"/>
        <v>0.48989061982101423</v>
      </c>
      <c r="AD35" s="124"/>
    </row>
    <row r="36" spans="1:31" x14ac:dyDescent="0.25">
      <c r="A36" s="153" t="s">
        <v>371</v>
      </c>
      <c r="B36" s="154" t="s">
        <v>371</v>
      </c>
      <c r="C36" s="155">
        <f>C11-SUM(C12:C35)</f>
        <v>535571</v>
      </c>
      <c r="D36" s="155">
        <f>D11-SUM(D12:D35)</f>
        <v>562159</v>
      </c>
      <c r="E36" s="155">
        <f>E11-SUM(E12:E35)</f>
        <v>180850</v>
      </c>
      <c r="F36" s="155">
        <f>F11-SUM(F12:F35)</f>
        <v>292295</v>
      </c>
      <c r="G36" s="155">
        <f>G11-SUM(G12:G35)</f>
        <v>506647</v>
      </c>
      <c r="H36" s="156">
        <f t="shared" si="3"/>
        <v>0.73334131613609532</v>
      </c>
      <c r="I36" s="157">
        <f t="shared" si="0"/>
        <v>-9.874786314903794E-2</v>
      </c>
      <c r="J36" s="156">
        <f t="shared" si="4"/>
        <v>4.0696702105766591E-2</v>
      </c>
      <c r="K36" s="158">
        <f t="shared" si="5"/>
        <v>1</v>
      </c>
      <c r="L36" s="155">
        <f>L11-SUM(L12:L35)</f>
        <v>153637</v>
      </c>
      <c r="M36" s="155">
        <f>M11-SUM(M12:M35)</f>
        <v>153087</v>
      </c>
      <c r="N36" s="155">
        <f>N11-SUM(N12:N35)</f>
        <v>49701</v>
      </c>
      <c r="O36" s="155">
        <f>O11-SUM(O12:O35)</f>
        <v>84487</v>
      </c>
      <c r="P36" s="155">
        <f>P11-SUM(P12:P35)</f>
        <v>126689</v>
      </c>
      <c r="Q36" s="156">
        <f t="shared" si="6"/>
        <v>0.49950880017044041</v>
      </c>
      <c r="R36" s="157">
        <f t="shared" si="1"/>
        <v>-0.17243789479185034</v>
      </c>
      <c r="S36" s="156">
        <f t="shared" si="7"/>
        <v>3.8199193375256596E-2</v>
      </c>
      <c r="T36" s="158">
        <f t="shared" si="8"/>
        <v>0.25005378498244341</v>
      </c>
      <c r="U36" s="155">
        <f>U11-SUM(U12:U35)</f>
        <v>269630</v>
      </c>
      <c r="V36" s="155">
        <f>V11-SUM(V12:V35)</f>
        <v>270305</v>
      </c>
      <c r="W36" s="155">
        <f>W11-SUM(W12:W35)</f>
        <v>88464</v>
      </c>
      <c r="X36" s="155">
        <f>X11-SUM(X12:X35)</f>
        <v>149773</v>
      </c>
      <c r="Y36" s="155">
        <f>Y11-SUM(Y12:Y35)</f>
        <v>257148</v>
      </c>
      <c r="Z36" s="156">
        <f t="shared" si="9"/>
        <v>0.71691826964806737</v>
      </c>
      <c r="AA36" s="157">
        <f t="shared" si="2"/>
        <v>-4.8674645308077857E-2</v>
      </c>
      <c r="AB36" s="156">
        <f t="shared" si="10"/>
        <v>5.4048998220352217E-2</v>
      </c>
      <c r="AC36" s="158">
        <f t="shared" si="11"/>
        <v>0.50754864826989998</v>
      </c>
      <c r="AD36" s="124"/>
    </row>
    <row r="37" spans="1:31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D37" s="124"/>
      <c r="AE37" s="124"/>
    </row>
    <row r="38" spans="1:31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7"/>
      <c r="AD38" s="50"/>
      <c r="AE38" s="50"/>
    </row>
    <row r="39" spans="1:31" s="137" customFormat="1" ht="75" x14ac:dyDescent="0.25">
      <c r="B39" s="133"/>
      <c r="C39" s="162">
        <f>C6</f>
        <v>2018</v>
      </c>
      <c r="D39" s="162">
        <f>D6</f>
        <v>2019</v>
      </c>
      <c r="E39" s="162">
        <f>E6</f>
        <v>2020</v>
      </c>
      <c r="F39" s="162">
        <f>F6</f>
        <v>2021</v>
      </c>
      <c r="G39" s="162">
        <f>G6</f>
        <v>2022</v>
      </c>
      <c r="H39" s="135" t="str">
        <f>CONCATENATE("var. ",RIGHT(G39,2),"/",RIGHT(F39,2))</f>
        <v>var. 22/21</v>
      </c>
      <c r="I39" s="135" t="str">
        <f>CONCATENATE("var. ",RIGHT(G39,2),"/",RIGHT(D39,2))</f>
        <v>var. 22/19</v>
      </c>
      <c r="J39" s="135" t="str">
        <f>CONCATENATE("Cuota s/ total lugares de residencia ",RIGHT(G39,4))</f>
        <v>Cuota s/ total lugares de residencia 2022</v>
      </c>
      <c r="K39" s="136" t="str">
        <f>CONCATENATE("cuota s/ Canarias ",RIGHT(G39,4))</f>
        <v>cuota s/ Canarias 2022</v>
      </c>
      <c r="L39" s="162">
        <f>L6</f>
        <v>2018</v>
      </c>
      <c r="M39" s="162">
        <f>M6</f>
        <v>2019</v>
      </c>
      <c r="N39" s="162">
        <f>N6</f>
        <v>2020</v>
      </c>
      <c r="O39" s="162">
        <f>O6</f>
        <v>2021</v>
      </c>
      <c r="P39" s="162">
        <f>P6</f>
        <v>2022</v>
      </c>
      <c r="Q39" s="135" t="str">
        <f>CONCATENATE("var. ",RIGHT(P39,2),"/",RIGHT(O39,2))</f>
        <v>var. 22/21</v>
      </c>
      <c r="R39" s="135" t="str">
        <f>CONCATENATE("var. ",RIGHT(P39,2),"/",RIGHT(M39,2))</f>
        <v>var. 22/19</v>
      </c>
      <c r="S39" s="135" t="str">
        <f>CONCATENATE("Cuota s/ total lugares de residencia ",RIGHT(P39,4))</f>
        <v>Cuota s/ total lugares de residencia 2022</v>
      </c>
      <c r="T39" s="136" t="str">
        <f>CONCATENATE("cuota s/ Canarias ",RIGHT(P39,4))</f>
        <v>cuota s/ Canarias 2022</v>
      </c>
      <c r="U39" s="162">
        <f>U6</f>
        <v>2018</v>
      </c>
      <c r="V39" s="162">
        <f>V6</f>
        <v>2019</v>
      </c>
      <c r="W39" s="162">
        <f>W6</f>
        <v>2020</v>
      </c>
      <c r="X39" s="162">
        <f>X6</f>
        <v>2021</v>
      </c>
      <c r="Y39" s="162">
        <f>Y6</f>
        <v>2022</v>
      </c>
      <c r="Z39" s="135" t="str">
        <f>CONCATENATE("var. ",RIGHT(Y39,2),"/",RIGHT(X39,2))</f>
        <v>var. 22/21</v>
      </c>
      <c r="AA39" s="135" t="str">
        <f>CONCATENATE("var. ",RIGHT(Y39,2),"/",RIGHT(V39,2))</f>
        <v>var. 22/19</v>
      </c>
      <c r="AB39" s="135" t="str">
        <f>CONCATENATE("Cuota s/ total lugares de residencia ",RIGHT(Y39,4))</f>
        <v>Cuota s/ total lugares de residencia 2022</v>
      </c>
      <c r="AC39" s="136" t="str">
        <f>CONCATENATE("cuota s/ Canarias ",RIGHT(Y39,4))</f>
        <v>cuota s/ Canarias 2022</v>
      </c>
      <c r="AD39" s="159"/>
      <c r="AE39" s="159"/>
    </row>
    <row r="40" spans="1:31" x14ac:dyDescent="0.25">
      <c r="A40" s="1" t="s">
        <v>0</v>
      </c>
      <c r="B40" s="138" t="s">
        <v>123</v>
      </c>
      <c r="C40" s="139">
        <v>1903505</v>
      </c>
      <c r="D40" s="139">
        <v>1754941</v>
      </c>
      <c r="E40" s="139">
        <v>558351</v>
      </c>
      <c r="F40" s="139">
        <v>964380</v>
      </c>
      <c r="G40" s="139">
        <v>1824210</v>
      </c>
      <c r="H40" s="140">
        <f>IFERROR(G40/F40-1,"-")</f>
        <v>0.89158837802525981</v>
      </c>
      <c r="I40" s="140">
        <f>IFERROR(G40/D40-1,"-")</f>
        <v>3.9470842609523604E-2</v>
      </c>
      <c r="J40" s="140">
        <f t="shared" ref="J40:J69" si="12">G40/G$40</f>
        <v>1</v>
      </c>
      <c r="K40" s="141">
        <f>G40/$G7</f>
        <v>0.14653068299695934</v>
      </c>
      <c r="L40" s="139">
        <v>2399285</v>
      </c>
      <c r="M40" s="139">
        <v>2348180</v>
      </c>
      <c r="N40" s="139">
        <v>643160</v>
      </c>
      <c r="O40" s="139">
        <v>957523</v>
      </c>
      <c r="P40" s="139">
        <v>2251584</v>
      </c>
      <c r="Q40" s="140">
        <f>IFERROR(P40/O40-1,"-")</f>
        <v>1.3514672754597017</v>
      </c>
      <c r="R40" s="140">
        <f>IFERROR(P40/M40-1,"-")</f>
        <v>-4.1136539788261595E-2</v>
      </c>
      <c r="S40" s="140">
        <f t="shared" ref="S40:S69" si="13">P40/P$40</f>
        <v>1</v>
      </c>
      <c r="T40" s="141">
        <f>P40/$G7</f>
        <v>0.18085973728080962</v>
      </c>
      <c r="U40" s="139">
        <v>240107</v>
      </c>
      <c r="V40" s="139">
        <v>226489</v>
      </c>
      <c r="W40" s="139">
        <v>74438</v>
      </c>
      <c r="X40" s="139">
        <v>99955</v>
      </c>
      <c r="Y40" s="139">
        <v>160141</v>
      </c>
      <c r="Z40" s="140">
        <f>IFERROR(Y40/X40-1,"-")</f>
        <v>0.60213095893151913</v>
      </c>
      <c r="AA40" s="140">
        <f>IFERROR(Y40/V40-1,"-")</f>
        <v>-0.29294137905152129</v>
      </c>
      <c r="AB40" s="140">
        <f t="shared" ref="AB40:AB69" si="14">Y40/Y$40</f>
        <v>1</v>
      </c>
      <c r="AC40" s="141">
        <f>Y40/$G7</f>
        <v>1.2863414906077737E-2</v>
      </c>
      <c r="AD40" s="50"/>
      <c r="AE40" s="50"/>
    </row>
    <row r="41" spans="1:31" x14ac:dyDescent="0.25">
      <c r="A41" s="1" t="s">
        <v>155</v>
      </c>
      <c r="B41" s="142" t="s">
        <v>156</v>
      </c>
      <c r="C41" s="143">
        <v>208730</v>
      </c>
      <c r="D41" s="143">
        <v>229355</v>
      </c>
      <c r="E41" s="143">
        <v>105020</v>
      </c>
      <c r="F41" s="143">
        <v>201911</v>
      </c>
      <c r="G41" s="143">
        <v>262433</v>
      </c>
      <c r="H41" s="144">
        <f>IFERROR(G41/F41-1,"-")</f>
        <v>0.29974592766119734</v>
      </c>
      <c r="I41" s="145">
        <f t="shared" ref="I41:I69" si="15">IFERROR(G41/D41-1,"-")</f>
        <v>0.14422183950644207</v>
      </c>
      <c r="J41" s="144">
        <f t="shared" si="12"/>
        <v>0.14386117826346748</v>
      </c>
      <c r="K41" s="146">
        <f t="shared" ref="K41:K69" si="16">G41/$G8</f>
        <v>9.7478941030427882E-2</v>
      </c>
      <c r="L41" s="143">
        <v>295939</v>
      </c>
      <c r="M41" s="143">
        <v>311526</v>
      </c>
      <c r="N41" s="143">
        <v>143479</v>
      </c>
      <c r="O41" s="143">
        <v>288131</v>
      </c>
      <c r="P41" s="143">
        <v>370720</v>
      </c>
      <c r="Q41" s="144">
        <f>IFERROR(P41/O41-1,"-")</f>
        <v>0.28663698109540459</v>
      </c>
      <c r="R41" s="145">
        <f t="shared" ref="R41:R69" si="17">IFERROR(P41/M41-1,"-")</f>
        <v>0.19001303262007019</v>
      </c>
      <c r="S41" s="144">
        <f t="shared" si="13"/>
        <v>0.16464853187800232</v>
      </c>
      <c r="T41" s="146">
        <f t="shared" ref="T41:T69" si="18">P41/$G8</f>
        <v>0.13770140576375769</v>
      </c>
      <c r="U41" s="143">
        <v>88862</v>
      </c>
      <c r="V41" s="143">
        <v>85077</v>
      </c>
      <c r="W41" s="143">
        <v>36534</v>
      </c>
      <c r="X41" s="143">
        <v>74380</v>
      </c>
      <c r="Y41" s="143">
        <v>96008</v>
      </c>
      <c r="Z41" s="144">
        <f>IFERROR(Y41/X41-1,"-")</f>
        <v>0.29077709061575696</v>
      </c>
      <c r="AA41" s="145">
        <f t="shared" ref="AA41:AA69" si="19">IFERROR(Y41/V41-1,"-")</f>
        <v>0.12848360896599553</v>
      </c>
      <c r="AB41" s="144">
        <f t="shared" si="14"/>
        <v>0.59952167152696689</v>
      </c>
      <c r="AC41" s="146">
        <f t="shared" ref="AC41:AC69" si="20">Y41/$G8</f>
        <v>3.5661514254873891E-2</v>
      </c>
      <c r="AD41" s="50"/>
      <c r="AE41" s="50"/>
    </row>
    <row r="42" spans="1:31" x14ac:dyDescent="0.25">
      <c r="A42" s="152" t="s">
        <v>98</v>
      </c>
      <c r="B42" s="147" t="s">
        <v>98</v>
      </c>
      <c r="C42" s="148">
        <v>107054</v>
      </c>
      <c r="D42" s="148">
        <v>118822</v>
      </c>
      <c r="E42" s="148">
        <v>50311</v>
      </c>
      <c r="F42" s="148">
        <v>102784</v>
      </c>
      <c r="G42" s="148">
        <v>136035</v>
      </c>
      <c r="H42" s="149">
        <f>IFERROR(G42/F42-1,"-")</f>
        <v>0.32350365815691151</v>
      </c>
      <c r="I42" s="150">
        <f t="shared" si="15"/>
        <v>0.14486374577098515</v>
      </c>
      <c r="J42" s="149">
        <f t="shared" si="12"/>
        <v>7.4572006512408112E-2</v>
      </c>
      <c r="K42" s="151">
        <f t="shared" si="16"/>
        <v>0.10626646804116141</v>
      </c>
      <c r="L42" s="148">
        <v>98549</v>
      </c>
      <c r="M42" s="148">
        <v>94411</v>
      </c>
      <c r="N42" s="148">
        <v>48279</v>
      </c>
      <c r="O42" s="148">
        <v>89093</v>
      </c>
      <c r="P42" s="148">
        <v>113924</v>
      </c>
      <c r="Q42" s="149">
        <f>IFERROR(P42/O42-1,"-")</f>
        <v>0.27870876499837238</v>
      </c>
      <c r="R42" s="150">
        <f t="shared" si="17"/>
        <v>0.20668142483397056</v>
      </c>
      <c r="S42" s="149">
        <f t="shared" si="13"/>
        <v>5.0597268411926889E-2</v>
      </c>
      <c r="T42" s="151">
        <f t="shared" si="18"/>
        <v>8.8994017018570751E-2</v>
      </c>
      <c r="U42" s="148">
        <v>57743</v>
      </c>
      <c r="V42" s="148">
        <v>52499</v>
      </c>
      <c r="W42" s="148">
        <v>18339</v>
      </c>
      <c r="X42" s="148">
        <v>34401</v>
      </c>
      <c r="Y42" s="148">
        <v>36642</v>
      </c>
      <c r="Z42" s="149">
        <f>IFERROR(Y42/X42-1,"-")</f>
        <v>6.5143455132118167E-2</v>
      </c>
      <c r="AA42" s="150">
        <f t="shared" si="19"/>
        <v>-0.30204384845425625</v>
      </c>
      <c r="AB42" s="149">
        <f t="shared" si="14"/>
        <v>0.22881086042924673</v>
      </c>
      <c r="AC42" s="151">
        <f t="shared" si="20"/>
        <v>2.8623633050055032E-2</v>
      </c>
      <c r="AD42" s="50"/>
      <c r="AE42" s="50"/>
    </row>
    <row r="43" spans="1:31" x14ac:dyDescent="0.25">
      <c r="A43" s="152" t="s">
        <v>160</v>
      </c>
      <c r="B43" s="147" t="s">
        <v>160</v>
      </c>
      <c r="C43" s="148">
        <v>101676</v>
      </c>
      <c r="D43" s="148">
        <v>110533</v>
      </c>
      <c r="E43" s="148">
        <v>54709</v>
      </c>
      <c r="F43" s="148">
        <v>99127</v>
      </c>
      <c r="G43" s="148">
        <v>126398</v>
      </c>
      <c r="H43" s="149">
        <f>IFERROR(G43/F43-1,"-")</f>
        <v>0.27511172536241379</v>
      </c>
      <c r="I43" s="150">
        <f t="shared" si="15"/>
        <v>0.14353179593424592</v>
      </c>
      <c r="J43" s="149">
        <f t="shared" si="12"/>
        <v>6.9289171751059364E-2</v>
      </c>
      <c r="K43" s="151">
        <f t="shared" si="16"/>
        <v>8.9512496184681933E-2</v>
      </c>
      <c r="L43" s="148">
        <v>197390</v>
      </c>
      <c r="M43" s="148">
        <v>217115</v>
      </c>
      <c r="N43" s="148">
        <v>95200</v>
      </c>
      <c r="O43" s="148">
        <v>199038</v>
      </c>
      <c r="P43" s="148">
        <v>256796</v>
      </c>
      <c r="Q43" s="149">
        <f>IFERROR(P43/O43-1,"-")</f>
        <v>0.29018579366754094</v>
      </c>
      <c r="R43" s="150">
        <f t="shared" si="17"/>
        <v>0.18276489418050335</v>
      </c>
      <c r="S43" s="149">
        <f t="shared" si="13"/>
        <v>0.11405126346607544</v>
      </c>
      <c r="T43" s="151">
        <f t="shared" si="18"/>
        <v>0.1818577111207581</v>
      </c>
      <c r="U43" s="148">
        <v>31119</v>
      </c>
      <c r="V43" s="148">
        <v>32578</v>
      </c>
      <c r="W43" s="148">
        <v>18195</v>
      </c>
      <c r="X43" s="148">
        <v>39979</v>
      </c>
      <c r="Y43" s="148">
        <v>59366</v>
      </c>
      <c r="Z43" s="149">
        <f>IFERROR(Y43/X43-1,"-")</f>
        <v>0.48492958803371766</v>
      </c>
      <c r="AA43" s="150">
        <f t="shared" si="19"/>
        <v>0.82227269936767144</v>
      </c>
      <c r="AB43" s="149">
        <f t="shared" si="14"/>
        <v>0.37071081109772014</v>
      </c>
      <c r="AC43" s="151">
        <f t="shared" si="20"/>
        <v>4.2041795348817447E-2</v>
      </c>
      <c r="AD43" s="50"/>
      <c r="AE43" s="50"/>
    </row>
    <row r="44" spans="1:31" x14ac:dyDescent="0.25">
      <c r="A44" s="1" t="s">
        <v>380</v>
      </c>
      <c r="B44" s="142" t="s">
        <v>168</v>
      </c>
      <c r="C44" s="143">
        <v>1694775</v>
      </c>
      <c r="D44" s="143">
        <v>1525586</v>
      </c>
      <c r="E44" s="143">
        <v>453331</v>
      </c>
      <c r="F44" s="143">
        <v>762469</v>
      </c>
      <c r="G44" s="143">
        <v>1561777</v>
      </c>
      <c r="H44" s="144">
        <f>IFERROR(G44/F44-1,"-")</f>
        <v>1.0483154069214615</v>
      </c>
      <c r="I44" s="145">
        <f t="shared" si="15"/>
        <v>2.372268754432727E-2</v>
      </c>
      <c r="J44" s="144">
        <f t="shared" si="12"/>
        <v>0.85613882173653255</v>
      </c>
      <c r="K44" s="146">
        <f t="shared" si="16"/>
        <v>0.1600651051702057</v>
      </c>
      <c r="L44" s="143">
        <v>2103346</v>
      </c>
      <c r="M44" s="143">
        <v>2036654</v>
      </c>
      <c r="N44" s="143">
        <v>499681</v>
      </c>
      <c r="O44" s="143">
        <v>669392</v>
      </c>
      <c r="P44" s="143">
        <v>1880864</v>
      </c>
      <c r="Q44" s="144">
        <f>IFERROR(P44/O44-1,"-")</f>
        <v>1.8098094987690323</v>
      </c>
      <c r="R44" s="145">
        <f t="shared" si="17"/>
        <v>-7.6493110759117688E-2</v>
      </c>
      <c r="S44" s="144">
        <f t="shared" si="13"/>
        <v>0.83535146812199768</v>
      </c>
      <c r="T44" s="146">
        <f t="shared" si="18"/>
        <v>0.19276804176963405</v>
      </c>
      <c r="U44" s="143">
        <v>151245</v>
      </c>
      <c r="V44" s="143">
        <v>141412</v>
      </c>
      <c r="W44" s="143">
        <v>37904</v>
      </c>
      <c r="X44" s="143">
        <v>25575</v>
      </c>
      <c r="Y44" s="143">
        <v>64133</v>
      </c>
      <c r="Z44" s="144">
        <f>IFERROR(Y44/X44-1,"-")</f>
        <v>1.5076441837732162</v>
      </c>
      <c r="AA44" s="145">
        <f t="shared" si="19"/>
        <v>-0.54648120385822985</v>
      </c>
      <c r="AB44" s="144">
        <f t="shared" si="14"/>
        <v>0.40047832847303316</v>
      </c>
      <c r="AC44" s="146">
        <f t="shared" si="20"/>
        <v>6.5729328770245694E-3</v>
      </c>
      <c r="AD44" s="50"/>
      <c r="AE44" s="50"/>
    </row>
    <row r="45" spans="1:31" x14ac:dyDescent="0.25">
      <c r="A45" s="152" t="s">
        <v>172</v>
      </c>
      <c r="B45" s="147" t="s">
        <v>172</v>
      </c>
      <c r="C45" s="148">
        <v>438991</v>
      </c>
      <c r="D45" s="148">
        <v>399698</v>
      </c>
      <c r="E45" s="148">
        <v>91415</v>
      </c>
      <c r="F45" s="148">
        <v>100688</v>
      </c>
      <c r="G45" s="148">
        <v>436362</v>
      </c>
      <c r="H45" s="149">
        <f t="shared" ref="H45:H69" si="21">IFERROR(G45/F45-1,"-")</f>
        <v>3.3338034323851895</v>
      </c>
      <c r="I45" s="150">
        <f t="shared" si="15"/>
        <v>9.1729255587968961E-2</v>
      </c>
      <c r="J45" s="149">
        <f t="shared" si="12"/>
        <v>0.23920601246567008</v>
      </c>
      <c r="K45" s="151">
        <f t="shared" si="16"/>
        <v>0.11596076974467807</v>
      </c>
      <c r="L45" s="148">
        <v>1068160</v>
      </c>
      <c r="M45" s="148">
        <v>1062423</v>
      </c>
      <c r="N45" s="148">
        <v>241592</v>
      </c>
      <c r="O45" s="148">
        <v>258463</v>
      </c>
      <c r="P45" s="148">
        <v>992481</v>
      </c>
      <c r="Q45" s="149">
        <f t="shared" ref="Q45:Q69" si="22">IFERROR(P45/O45-1,"-")</f>
        <v>2.8399345360844688</v>
      </c>
      <c r="R45" s="150">
        <f t="shared" si="17"/>
        <v>-6.5832535628464361E-2</v>
      </c>
      <c r="S45" s="149">
        <f t="shared" si="13"/>
        <v>0.44079234885307411</v>
      </c>
      <c r="T45" s="151">
        <f t="shared" si="18"/>
        <v>0.26374629485832368</v>
      </c>
      <c r="U45" s="148">
        <v>27318</v>
      </c>
      <c r="V45" s="148">
        <v>22639</v>
      </c>
      <c r="W45" s="148">
        <v>5936</v>
      </c>
      <c r="X45" s="148">
        <v>2294</v>
      </c>
      <c r="Y45" s="148">
        <v>11682</v>
      </c>
      <c r="Z45" s="149">
        <f t="shared" ref="Z45:Z69" si="23">IFERROR(Y45/X45-1,"-")</f>
        <v>4.0924149956408025</v>
      </c>
      <c r="AA45" s="150">
        <f t="shared" si="19"/>
        <v>-0.48398780864879187</v>
      </c>
      <c r="AB45" s="149">
        <f t="shared" si="14"/>
        <v>7.2948214386072269E-2</v>
      </c>
      <c r="AC45" s="151">
        <f t="shared" si="20"/>
        <v>3.1044263986262075E-3</v>
      </c>
      <c r="AD45" s="50"/>
      <c r="AE45" s="50"/>
    </row>
    <row r="46" spans="1:31" x14ac:dyDescent="0.25">
      <c r="A46" s="152" t="s">
        <v>176</v>
      </c>
      <c r="B46" s="147" t="s">
        <v>176</v>
      </c>
      <c r="C46" s="148">
        <v>738354</v>
      </c>
      <c r="D46" s="148">
        <v>621075</v>
      </c>
      <c r="E46" s="148">
        <v>206510</v>
      </c>
      <c r="F46" s="148">
        <v>352250</v>
      </c>
      <c r="G46" s="148">
        <v>597693</v>
      </c>
      <c r="H46" s="149">
        <f t="shared" si="21"/>
        <v>0.69678637331440729</v>
      </c>
      <c r="I46" s="150">
        <f t="shared" si="15"/>
        <v>-3.7647627098176595E-2</v>
      </c>
      <c r="J46" s="149">
        <f t="shared" si="12"/>
        <v>0.32764484352130513</v>
      </c>
      <c r="K46" s="151">
        <f t="shared" si="16"/>
        <v>0.35128531848792144</v>
      </c>
      <c r="L46" s="148">
        <v>290408</v>
      </c>
      <c r="M46" s="148">
        <v>269498</v>
      </c>
      <c r="N46" s="148">
        <v>66774</v>
      </c>
      <c r="O46" s="148">
        <v>101735</v>
      </c>
      <c r="P46" s="148">
        <v>185077</v>
      </c>
      <c r="Q46" s="149">
        <f t="shared" si="22"/>
        <v>0.81920676266771508</v>
      </c>
      <c r="R46" s="150">
        <f t="shared" si="17"/>
        <v>-0.31325278851791105</v>
      </c>
      <c r="S46" s="149">
        <f t="shared" si="13"/>
        <v>8.2198576646485319E-2</v>
      </c>
      <c r="T46" s="151">
        <f t="shared" si="18"/>
        <v>0.10877629968861779</v>
      </c>
      <c r="U46" s="148">
        <v>57126</v>
      </c>
      <c r="V46" s="148">
        <v>56040</v>
      </c>
      <c r="W46" s="148">
        <v>14879</v>
      </c>
      <c r="X46" s="148">
        <v>8530</v>
      </c>
      <c r="Y46" s="148">
        <v>17972</v>
      </c>
      <c r="Z46" s="149">
        <f t="shared" si="23"/>
        <v>1.1069167643610784</v>
      </c>
      <c r="AA46" s="150">
        <f t="shared" si="19"/>
        <v>-0.67930049964311201</v>
      </c>
      <c r="AB46" s="149">
        <f t="shared" si="14"/>
        <v>0.1122261007487152</v>
      </c>
      <c r="AC46" s="151">
        <f t="shared" si="20"/>
        <v>1.0562780129372311E-2</v>
      </c>
      <c r="AD46" s="50"/>
      <c r="AE46" s="50"/>
    </row>
    <row r="47" spans="1:31" x14ac:dyDescent="0.25">
      <c r="A47" s="152" t="s">
        <v>180</v>
      </c>
      <c r="B47" s="147" t="s">
        <v>180</v>
      </c>
      <c r="C47" s="148">
        <v>113907</v>
      </c>
      <c r="D47" s="148">
        <v>100905</v>
      </c>
      <c r="E47" s="148">
        <v>31342</v>
      </c>
      <c r="F47" s="148">
        <v>67413</v>
      </c>
      <c r="G47" s="148">
        <v>112601</v>
      </c>
      <c r="H47" s="149">
        <f t="shared" si="21"/>
        <v>0.67031581445715216</v>
      </c>
      <c r="I47" s="150">
        <f t="shared" si="15"/>
        <v>0.11591100540111987</v>
      </c>
      <c r="J47" s="149">
        <f t="shared" si="12"/>
        <v>6.1725897785890882E-2</v>
      </c>
      <c r="K47" s="151">
        <f t="shared" si="16"/>
        <v>0.20768884576934568</v>
      </c>
      <c r="L47" s="148">
        <v>119699</v>
      </c>
      <c r="M47" s="148">
        <v>117858</v>
      </c>
      <c r="N47" s="148">
        <v>39433</v>
      </c>
      <c r="O47" s="148">
        <v>78415</v>
      </c>
      <c r="P47" s="148">
        <v>135128</v>
      </c>
      <c r="Q47" s="149">
        <f t="shared" si="22"/>
        <v>0.72324172671045073</v>
      </c>
      <c r="R47" s="150">
        <f t="shared" si="17"/>
        <v>0.14653226764411409</v>
      </c>
      <c r="S47" s="149">
        <f t="shared" si="13"/>
        <v>6.001463858332623E-2</v>
      </c>
      <c r="T47" s="151">
        <f t="shared" si="18"/>
        <v>0.24923915729984764</v>
      </c>
      <c r="U47" s="148">
        <v>11913</v>
      </c>
      <c r="V47" s="148">
        <v>7919</v>
      </c>
      <c r="W47" s="148">
        <v>1351</v>
      </c>
      <c r="X47" s="148">
        <v>2030</v>
      </c>
      <c r="Y47" s="148">
        <v>4108</v>
      </c>
      <c r="Z47" s="149">
        <f t="shared" si="23"/>
        <v>1.0236453201970441</v>
      </c>
      <c r="AA47" s="150">
        <f t="shared" si="19"/>
        <v>-0.48124763227680267</v>
      </c>
      <c r="AB47" s="149">
        <f t="shared" si="14"/>
        <v>2.5652393827939129E-2</v>
      </c>
      <c r="AC47" s="151">
        <f t="shared" si="20"/>
        <v>7.5770710599414939E-3</v>
      </c>
      <c r="AD47" s="50"/>
      <c r="AE47" s="50"/>
    </row>
    <row r="48" spans="1:31" x14ac:dyDescent="0.25">
      <c r="A48" s="152" t="s">
        <v>189</v>
      </c>
      <c r="B48" s="147" t="s">
        <v>189</v>
      </c>
      <c r="C48" s="148">
        <v>46150</v>
      </c>
      <c r="D48" s="148">
        <v>39706</v>
      </c>
      <c r="E48" s="148">
        <v>12789</v>
      </c>
      <c r="F48" s="148">
        <v>25501</v>
      </c>
      <c r="G48" s="148">
        <v>53669</v>
      </c>
      <c r="H48" s="149">
        <f t="shared" si="21"/>
        <v>1.1045841339555311</v>
      </c>
      <c r="I48" s="150">
        <f t="shared" si="15"/>
        <v>0.35165969878607761</v>
      </c>
      <c r="J48" s="149">
        <f t="shared" si="12"/>
        <v>2.9420406641779182E-2</v>
      </c>
      <c r="K48" s="151">
        <f t="shared" si="16"/>
        <v>9.8663686049867735E-2</v>
      </c>
      <c r="L48" s="148">
        <v>88245</v>
      </c>
      <c r="M48" s="148">
        <v>70751</v>
      </c>
      <c r="N48" s="148">
        <v>22028</v>
      </c>
      <c r="O48" s="148">
        <v>35994</v>
      </c>
      <c r="P48" s="148">
        <v>83750</v>
      </c>
      <c r="Q48" s="149">
        <f t="shared" si="22"/>
        <v>1.3267766850030562</v>
      </c>
      <c r="R48" s="150">
        <f t="shared" si="17"/>
        <v>0.18372885188901922</v>
      </c>
      <c r="S48" s="149">
        <f t="shared" si="13"/>
        <v>3.7196036212728462E-2</v>
      </c>
      <c r="T48" s="151">
        <f t="shared" si="18"/>
        <v>0.15396380977242771</v>
      </c>
      <c r="U48" s="148">
        <v>16372</v>
      </c>
      <c r="V48" s="148">
        <v>15520</v>
      </c>
      <c r="W48" s="148">
        <v>3430</v>
      </c>
      <c r="X48" s="148">
        <v>1586</v>
      </c>
      <c r="Y48" s="148">
        <v>5155</v>
      </c>
      <c r="Z48" s="149">
        <f t="shared" si="23"/>
        <v>2.2503152585119799</v>
      </c>
      <c r="AA48" s="150">
        <f t="shared" si="19"/>
        <v>-0.66784793814432986</v>
      </c>
      <c r="AB48" s="149">
        <f t="shared" si="14"/>
        <v>3.2190382225663637E-2</v>
      </c>
      <c r="AC48" s="151">
        <f t="shared" si="20"/>
        <v>9.4768171865894299E-3</v>
      </c>
      <c r="AD48" s="50"/>
      <c r="AE48" s="50"/>
    </row>
    <row r="49" spans="1:31" x14ac:dyDescent="0.25">
      <c r="A49" s="152" t="s">
        <v>184</v>
      </c>
      <c r="B49" s="147" t="s">
        <v>184</v>
      </c>
      <c r="C49" s="148">
        <v>11879</v>
      </c>
      <c r="D49" s="148">
        <v>9770</v>
      </c>
      <c r="E49" s="148">
        <v>5423</v>
      </c>
      <c r="F49" s="148">
        <v>8418</v>
      </c>
      <c r="G49" s="148">
        <v>11840</v>
      </c>
      <c r="H49" s="149">
        <f t="shared" si="21"/>
        <v>0.4065098598241863</v>
      </c>
      <c r="I49" s="150">
        <f t="shared" si="15"/>
        <v>0.21187308085977485</v>
      </c>
      <c r="J49" s="149">
        <f t="shared" si="12"/>
        <v>6.4904808108715555E-3</v>
      </c>
      <c r="K49" s="151">
        <f t="shared" si="16"/>
        <v>4.262411934753417E-2</v>
      </c>
      <c r="L49" s="148">
        <v>39468</v>
      </c>
      <c r="M49" s="148">
        <v>37706</v>
      </c>
      <c r="N49" s="148">
        <v>13235</v>
      </c>
      <c r="O49" s="148">
        <v>20870</v>
      </c>
      <c r="P49" s="148">
        <v>33834</v>
      </c>
      <c r="Q49" s="149">
        <f t="shared" si="22"/>
        <v>0.62117872544321995</v>
      </c>
      <c r="R49" s="150">
        <f t="shared" si="17"/>
        <v>-0.10268922717869833</v>
      </c>
      <c r="S49" s="149">
        <f t="shared" si="13"/>
        <v>1.5026754498166624E-2</v>
      </c>
      <c r="T49" s="151">
        <f t="shared" si="18"/>
        <v>0.12180274104767494</v>
      </c>
      <c r="U49" s="148">
        <v>3668</v>
      </c>
      <c r="V49" s="148">
        <v>4410</v>
      </c>
      <c r="W49" s="148">
        <v>1309</v>
      </c>
      <c r="X49" s="148">
        <v>1242</v>
      </c>
      <c r="Y49" s="148">
        <v>2207</v>
      </c>
      <c r="Z49" s="149">
        <f t="shared" si="23"/>
        <v>0.77697262479871165</v>
      </c>
      <c r="AA49" s="150">
        <f t="shared" si="19"/>
        <v>-0.49954648526077094</v>
      </c>
      <c r="AB49" s="149">
        <f t="shared" si="14"/>
        <v>1.3781604960628446E-2</v>
      </c>
      <c r="AC49" s="151">
        <f t="shared" si="20"/>
        <v>7.9452222466222903E-3</v>
      </c>
      <c r="AD49" s="50"/>
      <c r="AE49" s="50"/>
    </row>
    <row r="50" spans="1:31" x14ac:dyDescent="0.25">
      <c r="A50" s="152" t="s">
        <v>193</v>
      </c>
      <c r="B50" s="147" t="s">
        <v>193</v>
      </c>
      <c r="C50" s="148">
        <v>62643</v>
      </c>
      <c r="D50" s="148">
        <v>66483</v>
      </c>
      <c r="E50" s="148">
        <v>15551</v>
      </c>
      <c r="F50" s="148">
        <v>46396</v>
      </c>
      <c r="G50" s="148">
        <v>69576</v>
      </c>
      <c r="H50" s="149">
        <f t="shared" si="21"/>
        <v>0.49961203552030353</v>
      </c>
      <c r="I50" s="150">
        <f t="shared" si="15"/>
        <v>4.6523171337033542E-2</v>
      </c>
      <c r="J50" s="149">
        <f t="shared" si="12"/>
        <v>3.814034568388508E-2</v>
      </c>
      <c r="K50" s="151">
        <f t="shared" si="16"/>
        <v>0.20685718363123906</v>
      </c>
      <c r="L50" s="148">
        <v>51124</v>
      </c>
      <c r="M50" s="148">
        <v>45437</v>
      </c>
      <c r="N50" s="148">
        <v>12678</v>
      </c>
      <c r="O50" s="148">
        <v>25260</v>
      </c>
      <c r="P50" s="148">
        <v>48096</v>
      </c>
      <c r="Q50" s="149">
        <f t="shared" si="22"/>
        <v>0.90403800475059382</v>
      </c>
      <c r="R50" s="150">
        <f t="shared" si="17"/>
        <v>5.8520588947333696E-2</v>
      </c>
      <c r="S50" s="149">
        <f t="shared" si="13"/>
        <v>2.1360961882834484E-2</v>
      </c>
      <c r="T50" s="151">
        <f t="shared" si="18"/>
        <v>0.14299475543187412</v>
      </c>
      <c r="U50" s="148">
        <v>2081</v>
      </c>
      <c r="V50" s="148">
        <v>2259</v>
      </c>
      <c r="W50" s="148">
        <v>738</v>
      </c>
      <c r="X50" s="148">
        <v>1138</v>
      </c>
      <c r="Y50" s="148">
        <v>1983</v>
      </c>
      <c r="Z50" s="149">
        <f t="shared" si="23"/>
        <v>0.74253075571177507</v>
      </c>
      <c r="AA50" s="150">
        <f t="shared" si="19"/>
        <v>-0.12217795484727756</v>
      </c>
      <c r="AB50" s="149">
        <f t="shared" si="14"/>
        <v>1.2382837624343548E-2</v>
      </c>
      <c r="AC50" s="151">
        <f t="shared" si="20"/>
        <v>5.8956794748296409E-3</v>
      </c>
      <c r="AD50" s="50"/>
      <c r="AE50" s="50"/>
    </row>
    <row r="51" spans="1:31" x14ac:dyDescent="0.25">
      <c r="A51" s="152" t="s">
        <v>197</v>
      </c>
      <c r="B51" s="147" t="s">
        <v>197</v>
      </c>
      <c r="C51" s="148">
        <v>21388</v>
      </c>
      <c r="D51" s="148">
        <v>21787</v>
      </c>
      <c r="E51" s="148">
        <v>5279</v>
      </c>
      <c r="F51" s="148">
        <v>8333</v>
      </c>
      <c r="G51" s="148">
        <v>24390</v>
      </c>
      <c r="H51" s="149">
        <f t="shared" si="21"/>
        <v>1.9269170766830674</v>
      </c>
      <c r="I51" s="150">
        <f t="shared" si="15"/>
        <v>0.11947491623445172</v>
      </c>
      <c r="J51" s="149">
        <f t="shared" si="12"/>
        <v>1.3370171197395036E-2</v>
      </c>
      <c r="K51" s="151">
        <f t="shared" si="16"/>
        <v>5.7334273624823698E-2</v>
      </c>
      <c r="L51" s="148">
        <v>211235</v>
      </c>
      <c r="M51" s="148">
        <v>220591</v>
      </c>
      <c r="N51" s="148">
        <v>41669</v>
      </c>
      <c r="O51" s="148">
        <v>62984</v>
      </c>
      <c r="P51" s="148">
        <v>206652</v>
      </c>
      <c r="Q51" s="149">
        <f t="shared" si="22"/>
        <v>2.2810237520640162</v>
      </c>
      <c r="R51" s="150">
        <f t="shared" si="17"/>
        <v>-6.3189341360255002E-2</v>
      </c>
      <c r="S51" s="149">
        <f t="shared" si="13"/>
        <v>9.1780719706659838E-2</v>
      </c>
      <c r="T51" s="151">
        <f t="shared" si="18"/>
        <v>0.48578279266572638</v>
      </c>
      <c r="U51" s="148">
        <v>361</v>
      </c>
      <c r="V51" s="148">
        <v>326</v>
      </c>
      <c r="W51" s="148">
        <v>124</v>
      </c>
      <c r="X51" s="148">
        <v>101</v>
      </c>
      <c r="Y51" s="148">
        <v>176</v>
      </c>
      <c r="Z51" s="149">
        <f t="shared" si="23"/>
        <v>0.74257425742574257</v>
      </c>
      <c r="AA51" s="150">
        <f t="shared" si="19"/>
        <v>-0.46012269938650308</v>
      </c>
      <c r="AB51" s="149">
        <f t="shared" si="14"/>
        <v>1.0990314785095634E-3</v>
      </c>
      <c r="AC51" s="151">
        <f t="shared" si="20"/>
        <v>4.1372825575928537E-4</v>
      </c>
      <c r="AD51" s="50"/>
      <c r="AE51" s="50"/>
    </row>
    <row r="52" spans="1:31" x14ac:dyDescent="0.25">
      <c r="A52" s="152" t="s">
        <v>217</v>
      </c>
      <c r="B52" s="147" t="s">
        <v>217</v>
      </c>
      <c r="C52" s="148">
        <v>51927</v>
      </c>
      <c r="D52" s="148">
        <v>42310</v>
      </c>
      <c r="E52" s="148">
        <v>16787</v>
      </c>
      <c r="F52" s="148">
        <v>47128</v>
      </c>
      <c r="G52" s="148">
        <v>65760</v>
      </c>
      <c r="H52" s="149">
        <f t="shared" si="21"/>
        <v>0.39534883720930236</v>
      </c>
      <c r="I52" s="150">
        <f t="shared" si="15"/>
        <v>0.55424249586386187</v>
      </c>
      <c r="J52" s="149">
        <f t="shared" si="12"/>
        <v>3.6048481260381203E-2</v>
      </c>
      <c r="K52" s="151">
        <f t="shared" si="16"/>
        <v>0.26879764556806801</v>
      </c>
      <c r="L52" s="148">
        <v>43378</v>
      </c>
      <c r="M52" s="148">
        <v>35449</v>
      </c>
      <c r="N52" s="148">
        <v>9278</v>
      </c>
      <c r="O52" s="148">
        <v>11234</v>
      </c>
      <c r="P52" s="148">
        <v>29610</v>
      </c>
      <c r="Q52" s="149">
        <f t="shared" si="22"/>
        <v>1.6357486202599252</v>
      </c>
      <c r="R52" s="150">
        <f t="shared" si="17"/>
        <v>-0.16471550678439451</v>
      </c>
      <c r="S52" s="149">
        <f t="shared" si="13"/>
        <v>1.3150741877718086E-2</v>
      </c>
      <c r="T52" s="151">
        <f t="shared" si="18"/>
        <v>0.12103251650350508</v>
      </c>
      <c r="U52" s="148">
        <v>4853</v>
      </c>
      <c r="V52" s="148">
        <v>3546</v>
      </c>
      <c r="W52" s="148">
        <v>360</v>
      </c>
      <c r="X52" s="148">
        <v>2649</v>
      </c>
      <c r="Y52" s="148">
        <v>768</v>
      </c>
      <c r="Z52" s="149">
        <f t="shared" si="23"/>
        <v>-0.71007927519818792</v>
      </c>
      <c r="AA52" s="150">
        <f t="shared" si="19"/>
        <v>-0.78341793570219964</v>
      </c>
      <c r="AB52" s="149">
        <f t="shared" si="14"/>
        <v>4.7957737244053679E-3</v>
      </c>
      <c r="AC52" s="151">
        <f t="shared" si="20"/>
        <v>3.1392425759774367E-3</v>
      </c>
      <c r="AD52" s="50"/>
      <c r="AE52" s="50"/>
    </row>
    <row r="53" spans="1:31" x14ac:dyDescent="0.25">
      <c r="A53" s="152" t="s">
        <v>207</v>
      </c>
      <c r="B53" s="147" t="s">
        <v>207</v>
      </c>
      <c r="C53" s="148">
        <v>27703</v>
      </c>
      <c r="D53" s="148">
        <v>24207</v>
      </c>
      <c r="E53" s="148">
        <v>7717</v>
      </c>
      <c r="F53" s="148">
        <v>17567</v>
      </c>
      <c r="G53" s="148">
        <v>25131</v>
      </c>
      <c r="H53" s="149">
        <f t="shared" si="21"/>
        <v>0.43058006489440426</v>
      </c>
      <c r="I53" s="150">
        <f t="shared" si="15"/>
        <v>3.8170777047961346E-2</v>
      </c>
      <c r="J53" s="149">
        <f t="shared" si="12"/>
        <v>1.3776374430575427E-2</v>
      </c>
      <c r="K53" s="151">
        <f t="shared" si="16"/>
        <v>0.10160425645462558</v>
      </c>
      <c r="L53" s="148">
        <v>36068</v>
      </c>
      <c r="M53" s="148">
        <v>35393</v>
      </c>
      <c r="N53" s="148">
        <v>8524</v>
      </c>
      <c r="O53" s="148">
        <v>19022</v>
      </c>
      <c r="P53" s="148">
        <v>37786</v>
      </c>
      <c r="Q53" s="149">
        <f t="shared" si="22"/>
        <v>0.98643675743875514</v>
      </c>
      <c r="R53" s="150">
        <f t="shared" si="17"/>
        <v>6.7612239708416899E-2</v>
      </c>
      <c r="S53" s="149">
        <f t="shared" si="13"/>
        <v>1.6781963275631733E-2</v>
      </c>
      <c r="T53" s="151">
        <f t="shared" si="18"/>
        <v>0.1527682318409328</v>
      </c>
      <c r="U53" s="148">
        <v>5480</v>
      </c>
      <c r="V53" s="148">
        <v>5736</v>
      </c>
      <c r="W53" s="148">
        <v>3148</v>
      </c>
      <c r="X53" s="148">
        <v>86</v>
      </c>
      <c r="Y53" s="148">
        <v>4297</v>
      </c>
      <c r="Z53" s="149">
        <f t="shared" si="23"/>
        <v>48.965116279069768</v>
      </c>
      <c r="AA53" s="150">
        <f t="shared" si="19"/>
        <v>-0.25087168758716871</v>
      </c>
      <c r="AB53" s="149">
        <f t="shared" si="14"/>
        <v>2.6832603767929512E-2</v>
      </c>
      <c r="AC53" s="151">
        <f t="shared" si="20"/>
        <v>1.7372706616749278E-2</v>
      </c>
      <c r="AD53" s="50"/>
      <c r="AE53" s="50"/>
    </row>
    <row r="54" spans="1:31" x14ac:dyDescent="0.25">
      <c r="A54" s="152" t="s">
        <v>219</v>
      </c>
      <c r="B54" s="147" t="s">
        <v>219</v>
      </c>
      <c r="C54" s="148">
        <v>120</v>
      </c>
      <c r="D54" s="148">
        <v>46</v>
      </c>
      <c r="E54" s="148">
        <v>11</v>
      </c>
      <c r="F54" s="148">
        <v>31</v>
      </c>
      <c r="G54" s="148">
        <v>112</v>
      </c>
      <c r="H54" s="149">
        <f t="shared" si="21"/>
        <v>2.6129032258064515</v>
      </c>
      <c r="I54" s="150">
        <f t="shared" si="15"/>
        <v>1.4347826086956523</v>
      </c>
      <c r="J54" s="149">
        <f t="shared" si="12"/>
        <v>6.1396440102839039E-5</v>
      </c>
      <c r="K54" s="151">
        <f t="shared" si="16"/>
        <v>1.9608873015039305E-3</v>
      </c>
      <c r="L54" s="148">
        <v>118</v>
      </c>
      <c r="M54" s="148">
        <v>145</v>
      </c>
      <c r="N54" s="148">
        <v>33</v>
      </c>
      <c r="O54" s="148">
        <v>53</v>
      </c>
      <c r="P54" s="148">
        <v>189</v>
      </c>
      <c r="Q54" s="149">
        <f t="shared" si="22"/>
        <v>2.5660377358490565</v>
      </c>
      <c r="R54" s="150">
        <f t="shared" si="17"/>
        <v>0.30344827586206891</v>
      </c>
      <c r="S54" s="149">
        <f t="shared" si="13"/>
        <v>8.3940905602455872E-5</v>
      </c>
      <c r="T54" s="151">
        <f t="shared" si="18"/>
        <v>3.3089973212878827E-3</v>
      </c>
      <c r="U54" s="148">
        <v>21</v>
      </c>
      <c r="V54" s="148">
        <v>19</v>
      </c>
      <c r="W54" s="148">
        <v>5</v>
      </c>
      <c r="X54" s="148">
        <v>6</v>
      </c>
      <c r="Y54" s="148">
        <v>19</v>
      </c>
      <c r="Z54" s="149">
        <f t="shared" si="23"/>
        <v>2.1666666666666665</v>
      </c>
      <c r="AA54" s="150">
        <f t="shared" si="19"/>
        <v>0</v>
      </c>
      <c r="AB54" s="149">
        <f t="shared" si="14"/>
        <v>1.1864544370273696E-4</v>
      </c>
      <c r="AC54" s="151">
        <f t="shared" si="20"/>
        <v>3.3265052436227391E-4</v>
      </c>
      <c r="AD54" s="50"/>
      <c r="AE54" s="50"/>
    </row>
    <row r="55" spans="1:31" x14ac:dyDescent="0.25">
      <c r="A55" s="152" t="s">
        <v>200</v>
      </c>
      <c r="B55" s="147" t="s">
        <v>200</v>
      </c>
      <c r="C55" s="148">
        <v>26532</v>
      </c>
      <c r="D55" s="148">
        <v>24975</v>
      </c>
      <c r="E55" s="148">
        <v>5686</v>
      </c>
      <c r="F55" s="148">
        <v>14995</v>
      </c>
      <c r="G55" s="148">
        <v>21696</v>
      </c>
      <c r="H55" s="149">
        <f t="shared" si="21"/>
        <v>0.4468822940980326</v>
      </c>
      <c r="I55" s="150">
        <f t="shared" si="15"/>
        <v>-0.13129129129129125</v>
      </c>
      <c r="J55" s="149">
        <f t="shared" si="12"/>
        <v>1.1893367539921391E-2</v>
      </c>
      <c r="K55" s="151">
        <f t="shared" si="16"/>
        <v>0.16916167664670659</v>
      </c>
      <c r="L55" s="148">
        <v>21631</v>
      </c>
      <c r="M55" s="148">
        <v>21012</v>
      </c>
      <c r="N55" s="148">
        <v>4832</v>
      </c>
      <c r="O55" s="148">
        <v>10276</v>
      </c>
      <c r="P55" s="148">
        <v>16365</v>
      </c>
      <c r="Q55" s="149">
        <f t="shared" si="22"/>
        <v>0.59254573764110541</v>
      </c>
      <c r="R55" s="150">
        <f t="shared" si="17"/>
        <v>-0.22115933752141637</v>
      </c>
      <c r="S55" s="149">
        <f t="shared" si="13"/>
        <v>7.2682165089110601E-3</v>
      </c>
      <c r="T55" s="151">
        <f t="shared" si="18"/>
        <v>0.12759636976047903</v>
      </c>
      <c r="U55" s="148">
        <v>2329</v>
      </c>
      <c r="V55" s="148">
        <v>3138</v>
      </c>
      <c r="W55" s="148">
        <v>805</v>
      </c>
      <c r="X55" s="148">
        <v>752</v>
      </c>
      <c r="Y55" s="148">
        <v>1377</v>
      </c>
      <c r="Z55" s="149">
        <f t="shared" si="23"/>
        <v>0.8311170212765957</v>
      </c>
      <c r="AA55" s="150">
        <f t="shared" si="19"/>
        <v>-0.56118546845124284</v>
      </c>
      <c r="AB55" s="149">
        <f t="shared" si="14"/>
        <v>8.5986724199299362E-3</v>
      </c>
      <c r="AC55" s="151">
        <f t="shared" si="20"/>
        <v>1.0736339820359281E-2</v>
      </c>
      <c r="AD55" s="50"/>
      <c r="AE55" s="50"/>
    </row>
    <row r="56" spans="1:31" x14ac:dyDescent="0.25">
      <c r="A56" s="152" t="s">
        <v>213</v>
      </c>
      <c r="B56" s="147" t="s">
        <v>213</v>
      </c>
      <c r="C56" s="148">
        <v>44875</v>
      </c>
      <c r="D56" s="148">
        <v>41333</v>
      </c>
      <c r="E56" s="148">
        <v>13445</v>
      </c>
      <c r="F56" s="148">
        <v>12795</v>
      </c>
      <c r="G56" s="148">
        <v>21271</v>
      </c>
      <c r="H56" s="149">
        <f t="shared" si="21"/>
        <v>0.66244626807346618</v>
      </c>
      <c r="I56" s="150">
        <f t="shared" si="15"/>
        <v>-0.4853748820555005</v>
      </c>
      <c r="J56" s="149">
        <f t="shared" si="12"/>
        <v>1.1660389977031154E-2</v>
      </c>
      <c r="K56" s="151">
        <f t="shared" si="16"/>
        <v>7.924934613980314E-2</v>
      </c>
      <c r="L56" s="148">
        <v>35918</v>
      </c>
      <c r="M56" s="148">
        <v>26615</v>
      </c>
      <c r="N56" s="148">
        <v>9898</v>
      </c>
      <c r="O56" s="148">
        <v>3792</v>
      </c>
      <c r="P56" s="148">
        <v>15476</v>
      </c>
      <c r="Q56" s="149">
        <f t="shared" si="22"/>
        <v>3.0812236286919834</v>
      </c>
      <c r="R56" s="150">
        <f t="shared" si="17"/>
        <v>-0.41852338906631603</v>
      </c>
      <c r="S56" s="149">
        <f t="shared" si="13"/>
        <v>6.8733833603365456E-3</v>
      </c>
      <c r="T56" s="151">
        <f t="shared" si="18"/>
        <v>5.7658919696281008E-2</v>
      </c>
      <c r="U56" s="148">
        <v>5566</v>
      </c>
      <c r="V56" s="148">
        <v>4218</v>
      </c>
      <c r="W56" s="148">
        <v>1339</v>
      </c>
      <c r="X56" s="148">
        <v>132</v>
      </c>
      <c r="Y56" s="148">
        <v>422</v>
      </c>
      <c r="Z56" s="149">
        <f t="shared" si="23"/>
        <v>2.1969696969696968</v>
      </c>
      <c r="AA56" s="150">
        <f t="shared" si="19"/>
        <v>-0.89995258416311052</v>
      </c>
      <c r="AB56" s="149">
        <f t="shared" si="14"/>
        <v>2.6351777496081579E-3</v>
      </c>
      <c r="AC56" s="151">
        <f t="shared" si="20"/>
        <v>1.5722450317802136E-3</v>
      </c>
      <c r="AD56" s="50"/>
      <c r="AE56" s="50"/>
    </row>
    <row r="57" spans="1:31" x14ac:dyDescent="0.25">
      <c r="A57" s="152" t="s">
        <v>234</v>
      </c>
      <c r="B57" s="147" t="s">
        <v>369</v>
      </c>
      <c r="C57" s="148">
        <v>2401</v>
      </c>
      <c r="D57" s="148">
        <v>2322</v>
      </c>
      <c r="E57" s="148">
        <v>647</v>
      </c>
      <c r="F57" s="148">
        <v>1335</v>
      </c>
      <c r="G57" s="148">
        <v>2203</v>
      </c>
      <c r="H57" s="149">
        <f t="shared" si="21"/>
        <v>0.6501872659176029</v>
      </c>
      <c r="I57" s="150">
        <f t="shared" si="15"/>
        <v>-5.1248923341946639E-2</v>
      </c>
      <c r="J57" s="149">
        <f t="shared" si="12"/>
        <v>1.2076460495228072E-3</v>
      </c>
      <c r="K57" s="151">
        <f t="shared" si="16"/>
        <v>4.8485782199137246E-2</v>
      </c>
      <c r="L57" s="148">
        <v>3521</v>
      </c>
      <c r="M57" s="148">
        <v>3881</v>
      </c>
      <c r="N57" s="148">
        <v>1022</v>
      </c>
      <c r="O57" s="148">
        <v>1981</v>
      </c>
      <c r="P57" s="148">
        <v>4257</v>
      </c>
      <c r="Q57" s="149">
        <f t="shared" si="22"/>
        <v>1.1489146895507321</v>
      </c>
      <c r="R57" s="150">
        <f t="shared" si="17"/>
        <v>9.6882246843597031E-2</v>
      </c>
      <c r="S57" s="149">
        <f t="shared" si="13"/>
        <v>1.8906689690457918E-3</v>
      </c>
      <c r="T57" s="151">
        <f t="shared" si="18"/>
        <v>9.3692226428382777E-2</v>
      </c>
      <c r="U57" s="148">
        <v>393</v>
      </c>
      <c r="V57" s="148">
        <v>574</v>
      </c>
      <c r="W57" s="148">
        <v>154</v>
      </c>
      <c r="X57" s="148">
        <v>157</v>
      </c>
      <c r="Y57" s="148">
        <v>486</v>
      </c>
      <c r="Z57" s="149">
        <f t="shared" si="23"/>
        <v>2.0955414012738856</v>
      </c>
      <c r="AA57" s="150">
        <f t="shared" si="19"/>
        <v>-0.15331010452961669</v>
      </c>
      <c r="AB57" s="149">
        <f t="shared" si="14"/>
        <v>3.034825559975272E-3</v>
      </c>
      <c r="AC57" s="151">
        <f t="shared" si="20"/>
        <v>1.0696364116559557E-2</v>
      </c>
      <c r="AD57" s="50"/>
      <c r="AE57" s="50"/>
    </row>
    <row r="58" spans="1:31" x14ac:dyDescent="0.25">
      <c r="A58" s="152" t="s">
        <v>209</v>
      </c>
      <c r="B58" s="147" t="s">
        <v>209</v>
      </c>
      <c r="C58" s="148">
        <v>10096</v>
      </c>
      <c r="D58" s="148">
        <v>10100</v>
      </c>
      <c r="E58" s="148">
        <v>4088</v>
      </c>
      <c r="F58" s="148">
        <v>1654</v>
      </c>
      <c r="G58" s="148">
        <v>4383</v>
      </c>
      <c r="H58" s="149">
        <f t="shared" si="21"/>
        <v>1.6499395405078596</v>
      </c>
      <c r="I58" s="150">
        <f t="shared" si="15"/>
        <v>-0.5660396039603961</v>
      </c>
      <c r="J58" s="149">
        <f t="shared" si="12"/>
        <v>2.4026839015244953E-3</v>
      </c>
      <c r="K58" s="151">
        <f t="shared" si="16"/>
        <v>3.1254902520073589E-2</v>
      </c>
      <c r="L58" s="148">
        <v>10278</v>
      </c>
      <c r="M58" s="148">
        <v>7499</v>
      </c>
      <c r="N58" s="148">
        <v>3067</v>
      </c>
      <c r="O58" s="148">
        <v>3243</v>
      </c>
      <c r="P58" s="148">
        <v>6702</v>
      </c>
      <c r="Q58" s="149">
        <f t="shared" si="22"/>
        <v>1.0666049953746533</v>
      </c>
      <c r="R58" s="150">
        <f t="shared" si="17"/>
        <v>-0.10628083744499262</v>
      </c>
      <c r="S58" s="149">
        <f t="shared" si="13"/>
        <v>2.9765711605696256E-3</v>
      </c>
      <c r="T58" s="151">
        <f t="shared" si="18"/>
        <v>4.7791548411940041E-2</v>
      </c>
      <c r="U58" s="148">
        <v>2107</v>
      </c>
      <c r="V58" s="148">
        <v>923</v>
      </c>
      <c r="W58" s="148">
        <v>446</v>
      </c>
      <c r="X58" s="148">
        <v>40</v>
      </c>
      <c r="Y58" s="148">
        <v>138</v>
      </c>
      <c r="Z58" s="149">
        <f t="shared" si="23"/>
        <v>2.4500000000000002</v>
      </c>
      <c r="AA58" s="150">
        <f t="shared" si="19"/>
        <v>-0.85048754062838572</v>
      </c>
      <c r="AB58" s="149">
        <f t="shared" si="14"/>
        <v>8.6174059110408956E-4</v>
      </c>
      <c r="AC58" s="151">
        <f t="shared" si="20"/>
        <v>9.8406948386268664E-4</v>
      </c>
      <c r="AD58" s="50"/>
      <c r="AE58" s="50"/>
    </row>
    <row r="59" spans="1:31" x14ac:dyDescent="0.25">
      <c r="A59" s="152" t="s">
        <v>231</v>
      </c>
      <c r="B59" s="147" t="s">
        <v>232</v>
      </c>
      <c r="C59" s="148">
        <v>1951</v>
      </c>
      <c r="D59" s="148">
        <v>1359</v>
      </c>
      <c r="E59" s="148">
        <v>771</v>
      </c>
      <c r="F59" s="148">
        <v>1473</v>
      </c>
      <c r="G59" s="148">
        <v>4565</v>
      </c>
      <c r="H59" s="149">
        <f t="shared" si="21"/>
        <v>2.0991174473862864</v>
      </c>
      <c r="I59" s="150">
        <f t="shared" si="15"/>
        <v>2.3590875643855775</v>
      </c>
      <c r="J59" s="149">
        <f t="shared" si="12"/>
        <v>2.502453116691609E-3</v>
      </c>
      <c r="K59" s="151">
        <f t="shared" si="16"/>
        <v>9.8645115284050386E-2</v>
      </c>
      <c r="L59" s="148">
        <v>2490</v>
      </c>
      <c r="M59" s="148">
        <v>3344</v>
      </c>
      <c r="N59" s="148">
        <v>1129</v>
      </c>
      <c r="O59" s="148">
        <v>1382</v>
      </c>
      <c r="P59" s="148">
        <v>4162</v>
      </c>
      <c r="Q59" s="149">
        <f t="shared" si="22"/>
        <v>2.0115774240231548</v>
      </c>
      <c r="R59" s="150">
        <f t="shared" si="17"/>
        <v>0.24461722488038284</v>
      </c>
      <c r="S59" s="149">
        <f t="shared" si="13"/>
        <v>1.8484764503567267E-3</v>
      </c>
      <c r="T59" s="151">
        <f t="shared" si="18"/>
        <v>8.9936685610562478E-2</v>
      </c>
      <c r="U59" s="148">
        <v>134</v>
      </c>
      <c r="V59" s="148">
        <v>236</v>
      </c>
      <c r="W59" s="148">
        <v>96</v>
      </c>
      <c r="X59" s="148">
        <v>125</v>
      </c>
      <c r="Y59" s="148">
        <v>319</v>
      </c>
      <c r="Z59" s="149">
        <f t="shared" si="23"/>
        <v>1.552</v>
      </c>
      <c r="AA59" s="150">
        <f t="shared" si="19"/>
        <v>0.35169491525423724</v>
      </c>
      <c r="AB59" s="149">
        <f t="shared" si="14"/>
        <v>1.9919945547985838E-3</v>
      </c>
      <c r="AC59" s="151">
        <f t="shared" si="20"/>
        <v>6.8932731162348465E-3</v>
      </c>
      <c r="AD59" s="50"/>
      <c r="AE59" s="50"/>
    </row>
    <row r="60" spans="1:31" x14ac:dyDescent="0.25">
      <c r="A60" s="152" t="s">
        <v>223</v>
      </c>
      <c r="B60" s="147" t="s">
        <v>223</v>
      </c>
      <c r="C60" s="148">
        <v>2015</v>
      </c>
      <c r="D60" s="148">
        <v>2150</v>
      </c>
      <c r="E60" s="148">
        <v>399</v>
      </c>
      <c r="F60" s="148">
        <v>969</v>
      </c>
      <c r="G60" s="148">
        <v>2669</v>
      </c>
      <c r="H60" s="149">
        <f t="shared" si="21"/>
        <v>1.7543859649122808</v>
      </c>
      <c r="I60" s="150">
        <f t="shared" si="15"/>
        <v>0.24139534883720937</v>
      </c>
      <c r="J60" s="149">
        <f t="shared" si="12"/>
        <v>1.463099094950691E-3</v>
      </c>
      <c r="K60" s="151">
        <f t="shared" si="16"/>
        <v>8.4182305630026807E-2</v>
      </c>
      <c r="L60" s="148">
        <v>2070</v>
      </c>
      <c r="M60" s="148">
        <v>2527</v>
      </c>
      <c r="N60" s="148">
        <v>672</v>
      </c>
      <c r="O60" s="148">
        <v>806</v>
      </c>
      <c r="P60" s="148">
        <v>2581</v>
      </c>
      <c r="Q60" s="149">
        <f t="shared" si="22"/>
        <v>2.2022332506203472</v>
      </c>
      <c r="R60" s="150">
        <f t="shared" si="17"/>
        <v>2.13692125049465E-2</v>
      </c>
      <c r="S60" s="149">
        <f t="shared" si="13"/>
        <v>1.1463041130155482E-3</v>
      </c>
      <c r="T60" s="151">
        <f t="shared" si="18"/>
        <v>8.1406718183251847E-2</v>
      </c>
      <c r="U60" s="148">
        <v>102</v>
      </c>
      <c r="V60" s="148">
        <v>169</v>
      </c>
      <c r="W60" s="148">
        <v>34</v>
      </c>
      <c r="X60" s="148">
        <v>80</v>
      </c>
      <c r="Y60" s="148">
        <v>149</v>
      </c>
      <c r="Z60" s="149">
        <f t="shared" si="23"/>
        <v>0.86250000000000004</v>
      </c>
      <c r="AA60" s="150">
        <f t="shared" si="19"/>
        <v>-0.11834319526627224</v>
      </c>
      <c r="AB60" s="149">
        <f t="shared" si="14"/>
        <v>9.3043005851093719E-4</v>
      </c>
      <c r="AC60" s="151">
        <f t="shared" si="20"/>
        <v>4.6995741996530517E-3</v>
      </c>
      <c r="AD60" s="50"/>
      <c r="AE60" s="50"/>
    </row>
    <row r="61" spans="1:31" x14ac:dyDescent="0.25">
      <c r="A61" s="152" t="s">
        <v>211</v>
      </c>
      <c r="B61" s="147" t="s">
        <v>211</v>
      </c>
      <c r="C61" s="148">
        <v>4459</v>
      </c>
      <c r="D61" s="148">
        <v>3438</v>
      </c>
      <c r="E61" s="148">
        <v>1818</v>
      </c>
      <c r="F61" s="148">
        <v>514</v>
      </c>
      <c r="G61" s="148">
        <v>1989</v>
      </c>
      <c r="H61" s="149">
        <f t="shared" si="21"/>
        <v>2.8696498054474708</v>
      </c>
      <c r="I61" s="150">
        <f t="shared" si="15"/>
        <v>-0.42146596858638741</v>
      </c>
      <c r="J61" s="149">
        <f t="shared" si="12"/>
        <v>1.0903349943263111E-3</v>
      </c>
      <c r="K61" s="151">
        <f t="shared" si="16"/>
        <v>9.9466411957973063E-3</v>
      </c>
      <c r="L61" s="148">
        <v>13976</v>
      </c>
      <c r="M61" s="148">
        <v>12867</v>
      </c>
      <c r="N61" s="148">
        <v>4615</v>
      </c>
      <c r="O61" s="148">
        <v>2160</v>
      </c>
      <c r="P61" s="148">
        <v>8666</v>
      </c>
      <c r="Q61" s="149">
        <f t="shared" si="22"/>
        <v>3.0120370370370368</v>
      </c>
      <c r="R61" s="150">
        <f t="shared" si="17"/>
        <v>-0.32649413227636592</v>
      </c>
      <c r="S61" s="149">
        <f t="shared" si="13"/>
        <v>3.8488459679940877E-3</v>
      </c>
      <c r="T61" s="151">
        <f t="shared" si="18"/>
        <v>4.3337150629853924E-2</v>
      </c>
      <c r="U61" s="148">
        <v>1513</v>
      </c>
      <c r="V61" s="148">
        <v>799</v>
      </c>
      <c r="W61" s="148">
        <v>330</v>
      </c>
      <c r="X61" s="148">
        <v>64</v>
      </c>
      <c r="Y61" s="148">
        <v>111</v>
      </c>
      <c r="Z61" s="149">
        <f t="shared" si="23"/>
        <v>0.734375</v>
      </c>
      <c r="AA61" s="150">
        <f t="shared" si="19"/>
        <v>-0.86107634543178979</v>
      </c>
      <c r="AB61" s="149">
        <f t="shared" si="14"/>
        <v>6.931391711054633E-4</v>
      </c>
      <c r="AC61" s="151">
        <f t="shared" si="20"/>
        <v>5.5509159011236855E-4</v>
      </c>
      <c r="AD61" s="50"/>
      <c r="AE61" s="50"/>
    </row>
    <row r="62" spans="1:31" x14ac:dyDescent="0.25">
      <c r="A62" s="152" t="s">
        <v>203</v>
      </c>
      <c r="B62" s="147" t="s">
        <v>203</v>
      </c>
      <c r="C62" s="148">
        <v>10942</v>
      </c>
      <c r="D62" s="148">
        <v>11284</v>
      </c>
      <c r="E62" s="148">
        <v>2905</v>
      </c>
      <c r="F62" s="148">
        <v>4962</v>
      </c>
      <c r="G62" s="148">
        <v>10030</v>
      </c>
      <c r="H62" s="149">
        <f t="shared" si="21"/>
        <v>1.0213623538895606</v>
      </c>
      <c r="I62" s="150">
        <f t="shared" si="15"/>
        <v>-0.11113080467919179</v>
      </c>
      <c r="J62" s="149">
        <f t="shared" si="12"/>
        <v>5.4982704842096034E-3</v>
      </c>
      <c r="K62" s="151">
        <f t="shared" si="16"/>
        <v>0.14542554733942295</v>
      </c>
      <c r="L62" s="148">
        <v>6083</v>
      </c>
      <c r="M62" s="148">
        <v>5517</v>
      </c>
      <c r="N62" s="148">
        <v>1489</v>
      </c>
      <c r="O62" s="148">
        <v>2091</v>
      </c>
      <c r="P62" s="148">
        <v>5617</v>
      </c>
      <c r="Q62" s="149">
        <f t="shared" si="22"/>
        <v>1.6862745098039214</v>
      </c>
      <c r="R62" s="150">
        <f t="shared" si="17"/>
        <v>1.8125793003443968E-2</v>
      </c>
      <c r="S62" s="149">
        <f t="shared" si="13"/>
        <v>2.4946881839629344E-3</v>
      </c>
      <c r="T62" s="151">
        <f t="shared" si="18"/>
        <v>8.1441206321589091E-2</v>
      </c>
      <c r="U62" s="148">
        <v>964</v>
      </c>
      <c r="V62" s="148">
        <v>1172</v>
      </c>
      <c r="W62" s="148">
        <v>356</v>
      </c>
      <c r="X62" s="148">
        <v>282</v>
      </c>
      <c r="Y62" s="148">
        <v>607</v>
      </c>
      <c r="Z62" s="149">
        <f t="shared" si="23"/>
        <v>1.1524822695035462</v>
      </c>
      <c r="AA62" s="150">
        <f t="shared" si="19"/>
        <v>-0.48208191126279865</v>
      </c>
      <c r="AB62" s="149">
        <f t="shared" si="14"/>
        <v>3.7904097014505966E-3</v>
      </c>
      <c r="AC62" s="151">
        <f t="shared" si="20"/>
        <v>8.800927939683921E-3</v>
      </c>
      <c r="AD62" s="50"/>
      <c r="AE62" s="50"/>
    </row>
    <row r="63" spans="1:31" x14ac:dyDescent="0.25">
      <c r="A63" s="152" t="s">
        <v>229</v>
      </c>
      <c r="B63" s="147" t="s">
        <v>229</v>
      </c>
      <c r="C63" s="148">
        <v>9679</v>
      </c>
      <c r="D63" s="148">
        <v>6770</v>
      </c>
      <c r="E63" s="148">
        <v>2032</v>
      </c>
      <c r="F63" s="148">
        <v>8812</v>
      </c>
      <c r="G63" s="148">
        <v>14123</v>
      </c>
      <c r="H63" s="149">
        <f t="shared" si="21"/>
        <v>0.60270086246028143</v>
      </c>
      <c r="I63" s="150">
        <f t="shared" si="15"/>
        <v>1.0861152141802068</v>
      </c>
      <c r="J63" s="149">
        <f t="shared" si="12"/>
        <v>7.7419814604678186E-3</v>
      </c>
      <c r="K63" s="151">
        <f t="shared" si="16"/>
        <v>0.23344187507231526</v>
      </c>
      <c r="L63" s="148">
        <v>4309</v>
      </c>
      <c r="M63" s="148">
        <v>4243</v>
      </c>
      <c r="N63" s="148">
        <v>806</v>
      </c>
      <c r="O63" s="148">
        <v>3089</v>
      </c>
      <c r="P63" s="148">
        <v>6289</v>
      </c>
      <c r="Q63" s="149">
        <f t="shared" si="22"/>
        <v>1.0359339592101002</v>
      </c>
      <c r="R63" s="150">
        <f t="shared" si="17"/>
        <v>0.48220598633042666</v>
      </c>
      <c r="S63" s="149">
        <f t="shared" si="13"/>
        <v>2.7931447372161111E-3</v>
      </c>
      <c r="T63" s="151">
        <f t="shared" si="18"/>
        <v>0.1039521314401891</v>
      </c>
      <c r="U63" s="148">
        <v>227</v>
      </c>
      <c r="V63" s="148">
        <v>297</v>
      </c>
      <c r="W63" s="148">
        <v>77</v>
      </c>
      <c r="X63" s="148">
        <v>170</v>
      </c>
      <c r="Y63" s="148">
        <v>265</v>
      </c>
      <c r="Z63" s="149">
        <f t="shared" si="23"/>
        <v>0.55882352941176472</v>
      </c>
      <c r="AA63" s="150">
        <f t="shared" si="19"/>
        <v>-0.1077441077441077</v>
      </c>
      <c r="AB63" s="149">
        <f t="shared" si="14"/>
        <v>1.6547917148013313E-3</v>
      </c>
      <c r="AC63" s="151">
        <f t="shared" si="20"/>
        <v>4.3802376898791715E-3</v>
      </c>
      <c r="AD63" s="50"/>
      <c r="AE63" s="50"/>
    </row>
    <row r="64" spans="1:31" x14ac:dyDescent="0.25">
      <c r="A64" s="152" t="s">
        <v>215</v>
      </c>
      <c r="B64" s="147" t="s">
        <v>215</v>
      </c>
      <c r="C64" s="148">
        <v>2947</v>
      </c>
      <c r="D64" s="148">
        <v>6842</v>
      </c>
      <c r="E64" s="148">
        <v>553</v>
      </c>
      <c r="F64" s="148">
        <v>2600</v>
      </c>
      <c r="G64" s="148">
        <v>7526</v>
      </c>
      <c r="H64" s="149">
        <f t="shared" si="21"/>
        <v>1.8946153846153848</v>
      </c>
      <c r="I64" s="150">
        <f t="shared" si="15"/>
        <v>9.9970768781058261E-2</v>
      </c>
      <c r="J64" s="149">
        <f t="shared" si="12"/>
        <v>4.1256215019104163E-3</v>
      </c>
      <c r="K64" s="151">
        <f t="shared" si="16"/>
        <v>0.14285985459653386</v>
      </c>
      <c r="L64" s="148">
        <v>6086</v>
      </c>
      <c r="M64" s="148">
        <v>5096</v>
      </c>
      <c r="N64" s="148">
        <v>1006</v>
      </c>
      <c r="O64" s="148">
        <v>2039</v>
      </c>
      <c r="P64" s="148">
        <v>5124</v>
      </c>
      <c r="Q64" s="149">
        <f t="shared" si="22"/>
        <v>1.5129965669445808</v>
      </c>
      <c r="R64" s="150">
        <f t="shared" si="17"/>
        <v>5.494505494505475E-3</v>
      </c>
      <c r="S64" s="149">
        <f t="shared" si="13"/>
        <v>2.2757312185554702E-3</v>
      </c>
      <c r="T64" s="151">
        <f t="shared" si="18"/>
        <v>9.7264668476300747E-2</v>
      </c>
      <c r="U64" s="148">
        <v>131</v>
      </c>
      <c r="V64" s="148">
        <v>349</v>
      </c>
      <c r="W64" s="148">
        <v>169</v>
      </c>
      <c r="X64" s="148">
        <v>312</v>
      </c>
      <c r="Y64" s="148">
        <v>403</v>
      </c>
      <c r="Z64" s="149">
        <f t="shared" si="23"/>
        <v>0.29166666666666674</v>
      </c>
      <c r="AA64" s="150">
        <f t="shared" si="19"/>
        <v>0.15472779369627498</v>
      </c>
      <c r="AB64" s="149">
        <f t="shared" si="14"/>
        <v>2.5165323059054209E-3</v>
      </c>
      <c r="AC64" s="151">
        <f t="shared" si="20"/>
        <v>7.6498168220041378E-3</v>
      </c>
      <c r="AD64" s="50"/>
      <c r="AE64" s="50"/>
    </row>
    <row r="65" spans="1:31" x14ac:dyDescent="0.25">
      <c r="A65" s="152" t="s">
        <v>225</v>
      </c>
      <c r="B65" s="147" t="s">
        <v>225</v>
      </c>
      <c r="C65" s="148">
        <v>2940</v>
      </c>
      <c r="D65" s="148">
        <v>1514</v>
      </c>
      <c r="E65" s="148">
        <v>473</v>
      </c>
      <c r="F65" s="148">
        <v>1014</v>
      </c>
      <c r="G65" s="148">
        <v>5479</v>
      </c>
      <c r="H65" s="149">
        <f t="shared" si="21"/>
        <v>4.4033530571992108</v>
      </c>
      <c r="I65" s="150">
        <f t="shared" si="15"/>
        <v>2.61889035667107</v>
      </c>
      <c r="J65" s="149">
        <f t="shared" si="12"/>
        <v>3.0034919225308491E-3</v>
      </c>
      <c r="K65" s="151">
        <f t="shared" si="16"/>
        <v>0.18559669387893363</v>
      </c>
      <c r="L65" s="148">
        <v>1672</v>
      </c>
      <c r="M65" s="148">
        <v>1439</v>
      </c>
      <c r="N65" s="148">
        <v>416</v>
      </c>
      <c r="O65" s="148">
        <v>415</v>
      </c>
      <c r="P65" s="148">
        <v>2037</v>
      </c>
      <c r="Q65" s="149">
        <f t="shared" si="22"/>
        <v>3.9084337349397593</v>
      </c>
      <c r="R65" s="150">
        <f t="shared" si="17"/>
        <v>0.41556636553161908</v>
      </c>
      <c r="S65" s="149">
        <f t="shared" si="13"/>
        <v>9.0469642704869109E-4</v>
      </c>
      <c r="T65" s="151">
        <f t="shared" si="18"/>
        <v>6.9001727583753933E-2</v>
      </c>
      <c r="U65" s="148">
        <v>146</v>
      </c>
      <c r="V65" s="148">
        <v>162</v>
      </c>
      <c r="W65" s="148">
        <v>36</v>
      </c>
      <c r="X65" s="148">
        <v>105</v>
      </c>
      <c r="Y65" s="148">
        <v>142</v>
      </c>
      <c r="Z65" s="149">
        <f t="shared" si="23"/>
        <v>0.35238095238095246</v>
      </c>
      <c r="AA65" s="150">
        <f t="shared" si="19"/>
        <v>-0.12345679012345678</v>
      </c>
      <c r="AB65" s="149">
        <f t="shared" si="14"/>
        <v>8.8671857925203413E-4</v>
      </c>
      <c r="AC65" s="151">
        <f t="shared" si="20"/>
        <v>4.8101351580231025E-3</v>
      </c>
      <c r="AD65" s="50"/>
      <c r="AE65" s="50"/>
    </row>
    <row r="66" spans="1:31" x14ac:dyDescent="0.25">
      <c r="A66" s="152" t="s">
        <v>221</v>
      </c>
      <c r="B66" s="147" t="s">
        <v>221</v>
      </c>
      <c r="C66" s="148">
        <v>1550</v>
      </c>
      <c r="D66" s="148">
        <v>1731</v>
      </c>
      <c r="E66" s="148">
        <v>909</v>
      </c>
      <c r="F66" s="148">
        <v>3537</v>
      </c>
      <c r="G66" s="148">
        <v>2522</v>
      </c>
      <c r="H66" s="149">
        <f t="shared" si="21"/>
        <v>-0.2869663556686457</v>
      </c>
      <c r="I66" s="150">
        <f t="shared" si="15"/>
        <v>0.45696129404968233</v>
      </c>
      <c r="J66" s="149">
        <f t="shared" si="12"/>
        <v>1.3825162673157148E-3</v>
      </c>
      <c r="K66" s="151">
        <f t="shared" si="16"/>
        <v>0.14938103417639045</v>
      </c>
      <c r="L66" s="148">
        <v>1910</v>
      </c>
      <c r="M66" s="148">
        <v>2290</v>
      </c>
      <c r="N66" s="148">
        <v>1271</v>
      </c>
      <c r="O66" s="148">
        <v>3017</v>
      </c>
      <c r="P66" s="148">
        <v>3318</v>
      </c>
      <c r="Q66" s="149">
        <f t="shared" si="22"/>
        <v>9.9767981438515063E-2</v>
      </c>
      <c r="R66" s="150">
        <f t="shared" si="17"/>
        <v>0.44890829694323142</v>
      </c>
      <c r="S66" s="149">
        <f t="shared" si="13"/>
        <v>1.4736292316875586E-3</v>
      </c>
      <c r="T66" s="151">
        <f t="shared" si="18"/>
        <v>0.19652905289344311</v>
      </c>
      <c r="U66" s="148">
        <v>27</v>
      </c>
      <c r="V66" s="148">
        <v>41</v>
      </c>
      <c r="W66" s="148">
        <v>30</v>
      </c>
      <c r="X66" s="148">
        <v>13</v>
      </c>
      <c r="Y66" s="148">
        <v>34</v>
      </c>
      <c r="Z66" s="149">
        <f t="shared" si="23"/>
        <v>1.6153846153846154</v>
      </c>
      <c r="AA66" s="150">
        <f t="shared" si="19"/>
        <v>-0.17073170731707321</v>
      </c>
      <c r="AB66" s="149">
        <f t="shared" si="14"/>
        <v>2.1231289925752929E-4</v>
      </c>
      <c r="AC66" s="151">
        <f t="shared" si="20"/>
        <v>2.0138600959545105E-3</v>
      </c>
      <c r="AD66" s="50"/>
      <c r="AE66" s="50"/>
    </row>
    <row r="67" spans="1:31" x14ac:dyDescent="0.25">
      <c r="A67" s="152" t="s">
        <v>227</v>
      </c>
      <c r="B67" s="147" t="s">
        <v>227</v>
      </c>
      <c r="C67" s="148">
        <v>2351</v>
      </c>
      <c r="D67" s="148">
        <v>1316</v>
      </c>
      <c r="E67" s="148">
        <v>504</v>
      </c>
      <c r="F67" s="148">
        <v>648</v>
      </c>
      <c r="G67" s="148">
        <v>910</v>
      </c>
      <c r="H67" s="149">
        <f t="shared" si="21"/>
        <v>0.40432098765432101</v>
      </c>
      <c r="I67" s="150">
        <f t="shared" si="15"/>
        <v>-0.30851063829787229</v>
      </c>
      <c r="J67" s="149">
        <f t="shared" si="12"/>
        <v>4.9884607583556716E-4</v>
      </c>
      <c r="K67" s="151">
        <f t="shared" si="16"/>
        <v>6.7945941909952956E-2</v>
      </c>
      <c r="L67" s="148">
        <v>1441</v>
      </c>
      <c r="M67" s="148">
        <v>1471</v>
      </c>
      <c r="N67" s="148">
        <v>593</v>
      </c>
      <c r="O67" s="148">
        <v>521</v>
      </c>
      <c r="P67" s="148">
        <v>1166</v>
      </c>
      <c r="Q67" s="149">
        <f t="shared" si="22"/>
        <v>1.238003838771593</v>
      </c>
      <c r="R67" s="150">
        <f t="shared" si="17"/>
        <v>-0.20734194425560848</v>
      </c>
      <c r="S67" s="149">
        <f t="shared" si="13"/>
        <v>5.1785765043631509E-4</v>
      </c>
      <c r="T67" s="151">
        <f t="shared" si="18"/>
        <v>8.7060404689016657E-2</v>
      </c>
      <c r="U67" s="148">
        <v>164</v>
      </c>
      <c r="V67" s="148">
        <v>333</v>
      </c>
      <c r="W67" s="148">
        <v>82</v>
      </c>
      <c r="X67" s="148">
        <v>182</v>
      </c>
      <c r="Y67" s="148">
        <v>189</v>
      </c>
      <c r="Z67" s="149">
        <f t="shared" si="23"/>
        <v>3.8461538461538547E-2</v>
      </c>
      <c r="AA67" s="150">
        <f t="shared" si="19"/>
        <v>-0.43243243243243246</v>
      </c>
      <c r="AB67" s="149">
        <f t="shared" si="14"/>
        <v>1.1802099399903835E-3</v>
      </c>
      <c r="AC67" s="151">
        <f t="shared" si="20"/>
        <v>1.4111849473605614E-2</v>
      </c>
      <c r="AD67" s="50"/>
      <c r="AE67" s="50"/>
    </row>
    <row r="68" spans="1:31" x14ac:dyDescent="0.25">
      <c r="A68" s="152" t="s">
        <v>205</v>
      </c>
      <c r="B68" s="147" t="s">
        <v>205</v>
      </c>
      <c r="C68" s="148">
        <v>361</v>
      </c>
      <c r="D68" s="148">
        <v>351</v>
      </c>
      <c r="E68" s="148">
        <v>172</v>
      </c>
      <c r="F68" s="148">
        <v>357</v>
      </c>
      <c r="G68" s="148">
        <v>691</v>
      </c>
      <c r="H68" s="149">
        <f t="shared" si="21"/>
        <v>0.93557422969187676</v>
      </c>
      <c r="I68" s="150">
        <f t="shared" si="15"/>
        <v>0.96866096866096862</v>
      </c>
      <c r="J68" s="149">
        <f t="shared" si="12"/>
        <v>3.7879410813448011E-4</v>
      </c>
      <c r="K68" s="151">
        <f t="shared" si="16"/>
        <v>7.6345155231466136E-2</v>
      </c>
      <c r="L68" s="148">
        <v>1223</v>
      </c>
      <c r="M68" s="148">
        <v>1391</v>
      </c>
      <c r="N68" s="148">
        <v>551</v>
      </c>
      <c r="O68" s="148">
        <v>265</v>
      </c>
      <c r="P68" s="148">
        <v>1150</v>
      </c>
      <c r="Q68" s="149">
        <f t="shared" si="22"/>
        <v>3.3396226415094343</v>
      </c>
      <c r="R68" s="150">
        <f t="shared" si="17"/>
        <v>-0.17325664989216394</v>
      </c>
      <c r="S68" s="149">
        <f t="shared" si="13"/>
        <v>5.1075154202552509E-4</v>
      </c>
      <c r="T68" s="151">
        <f t="shared" si="18"/>
        <v>0.12705778367031267</v>
      </c>
      <c r="U68" s="148">
        <v>158</v>
      </c>
      <c r="V68" s="148">
        <v>126</v>
      </c>
      <c r="W68" s="148">
        <v>69</v>
      </c>
      <c r="X68" s="148">
        <v>32</v>
      </c>
      <c r="Y68" s="148">
        <v>79</v>
      </c>
      <c r="Z68" s="149">
        <f t="shared" si="23"/>
        <v>1.46875</v>
      </c>
      <c r="AA68" s="150">
        <f t="shared" si="19"/>
        <v>-0.37301587301587302</v>
      </c>
      <c r="AB68" s="149">
        <f t="shared" si="14"/>
        <v>4.9331526592190627E-4</v>
      </c>
      <c r="AC68" s="151">
        <f t="shared" si="20"/>
        <v>8.7283173130040873E-3</v>
      </c>
      <c r="AD68" s="50"/>
      <c r="AE68" s="50"/>
    </row>
    <row r="69" spans="1:31" x14ac:dyDescent="0.25">
      <c r="A69" s="153" t="s">
        <v>371</v>
      </c>
      <c r="B69" s="154" t="s">
        <v>371</v>
      </c>
      <c r="C69" s="155">
        <f>C44-SUM(C45:C68)</f>
        <v>58614</v>
      </c>
      <c r="D69" s="155">
        <f>D44-SUM(D45:D68)</f>
        <v>84114</v>
      </c>
      <c r="E69" s="155">
        <f>E44-SUM(E45:E68)</f>
        <v>26105</v>
      </c>
      <c r="F69" s="155">
        <f>F44-SUM(F45:F68)</f>
        <v>33079</v>
      </c>
      <c r="G69" s="155">
        <f>G44-SUM(G45:G68)</f>
        <v>64586</v>
      </c>
      <c r="H69" s="156">
        <f t="shared" si="21"/>
        <v>0.95247740258169844</v>
      </c>
      <c r="I69" s="157">
        <f t="shared" si="15"/>
        <v>-0.23216111467769929</v>
      </c>
      <c r="J69" s="156">
        <f t="shared" si="12"/>
        <v>3.5404915004303233E-2</v>
      </c>
      <c r="K69" s="158">
        <f t="shared" si="16"/>
        <v>0.12747731655373465</v>
      </c>
      <c r="L69" s="155">
        <f>L44-SUM(L45:L68)</f>
        <v>42835</v>
      </c>
      <c r="M69" s="155">
        <f>M44-SUM(M45:M68)</f>
        <v>42211</v>
      </c>
      <c r="N69" s="155">
        <f>N44-SUM(N45:N68)</f>
        <v>13070</v>
      </c>
      <c r="O69" s="155">
        <f>O44-SUM(O45:O68)</f>
        <v>20285</v>
      </c>
      <c r="P69" s="155">
        <f>P44-SUM(P45:P68)</f>
        <v>45351</v>
      </c>
      <c r="Q69" s="156">
        <f t="shared" si="22"/>
        <v>1.2356913975844219</v>
      </c>
      <c r="R69" s="157">
        <f t="shared" si="17"/>
        <v>7.4388192651204665E-2</v>
      </c>
      <c r="S69" s="156">
        <f t="shared" si="13"/>
        <v>2.014182015860834E-2</v>
      </c>
      <c r="T69" s="158">
        <f t="shared" si="18"/>
        <v>8.9512027111578671E-2</v>
      </c>
      <c r="U69" s="155">
        <f>U44-SUM(U45:U68)</f>
        <v>8091</v>
      </c>
      <c r="V69" s="155">
        <f>V44-SUM(V45:V68)</f>
        <v>10461</v>
      </c>
      <c r="W69" s="155">
        <f>W44-SUM(W45:W68)</f>
        <v>2601</v>
      </c>
      <c r="X69" s="155">
        <f>X44-SUM(X45:X68)</f>
        <v>3467</v>
      </c>
      <c r="Y69" s="155">
        <f>Y44-SUM(Y45:Y68)</f>
        <v>11045</v>
      </c>
      <c r="Z69" s="156">
        <f t="shared" si="23"/>
        <v>2.1857513700605713</v>
      </c>
      <c r="AA69" s="157">
        <f t="shared" si="19"/>
        <v>5.582640282955742E-2</v>
      </c>
      <c r="AB69" s="156">
        <f t="shared" si="14"/>
        <v>6.8970469773512094E-2</v>
      </c>
      <c r="AC69" s="158">
        <f t="shared" si="20"/>
        <v>2.1800188296782572E-2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2412A-7381-40B2-A582-0B21DB8D0458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101" t="s">
        <v>378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30" ht="6" customHeight="1" x14ac:dyDescent="0.25"/>
    <row r="5" spans="1:30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7"/>
    </row>
    <row r="6" spans="1:30" s="137" customFormat="1" ht="72" customHeight="1" x14ac:dyDescent="0.25">
      <c r="B6" s="133"/>
      <c r="C6" s="162">
        <v>2018</v>
      </c>
      <c r="D6" s="162">
        <v>2019</v>
      </c>
      <c r="E6" s="162" t="s">
        <v>238</v>
      </c>
      <c r="F6" s="162">
        <v>2021</v>
      </c>
      <c r="G6" s="162">
        <v>2022</v>
      </c>
      <c r="H6" s="135" t="str">
        <f>CONCATENATE("var. ",RIGHT(G6,2),"/",RIGHT(F6,2))</f>
        <v>var. 22/21</v>
      </c>
      <c r="I6" s="135" t="str">
        <f>CONCATENATE("var. ",RIGHT(G6,2),"/",RIGHT(D6,2))</f>
        <v>var. 22/19</v>
      </c>
      <c r="J6" s="135" t="str">
        <f>CONCATENATE("Cuota s/ total lugares de residencia ",RIGHT(G6,4))</f>
        <v>Cuota s/ total lugares de residencia 2022</v>
      </c>
      <c r="K6" s="136" t="str">
        <f>CONCATENATE("cuota s/ Canarias ",RIGHT(G6,4))</f>
        <v>cuota s/ Canarias 2022</v>
      </c>
      <c r="L6" s="162">
        <v>2018</v>
      </c>
      <c r="M6" s="162">
        <v>2019</v>
      </c>
      <c r="N6" s="162">
        <v>2020</v>
      </c>
      <c r="O6" s="162">
        <v>2021</v>
      </c>
      <c r="P6" s="162">
        <v>2022</v>
      </c>
      <c r="Q6" s="135" t="str">
        <f>CONCATENATE("var. ",RIGHT(P6,2),"/",RIGHT(O6,2))</f>
        <v>var. 22/21</v>
      </c>
      <c r="R6" s="135" t="str">
        <f>CONCATENATE("var. ",RIGHT(P6,2),"/",RIGHT(M6,2))</f>
        <v>var. 22/19</v>
      </c>
      <c r="S6" s="135" t="str">
        <f>CONCATENATE("Cuota s/ total lugares de residencia ",RIGHT(P6,4))</f>
        <v>Cuota s/ total lugares de residencia 2022</v>
      </c>
      <c r="T6" s="136" t="str">
        <f>CONCATENATE("cuota s/ Canarias ",RIGHT(P6,4))</f>
        <v>cuota s/ Canarias 2022</v>
      </c>
      <c r="U6" s="162">
        <v>2018</v>
      </c>
      <c r="V6" s="162">
        <v>2019</v>
      </c>
      <c r="W6" s="162">
        <v>2020</v>
      </c>
      <c r="X6" s="162">
        <v>2021</v>
      </c>
      <c r="Y6" s="162">
        <v>2022</v>
      </c>
      <c r="Z6" s="135" t="str">
        <f>CONCATENATE("var. ",RIGHT(Y6,2),"/",RIGHT(X6,2))</f>
        <v>var. 22/21</v>
      </c>
      <c r="AA6" s="135" t="str">
        <f>CONCATENATE("var. ",RIGHT(Y6,2),"/",RIGHT(V6,2))</f>
        <v>var. 22/19</v>
      </c>
      <c r="AB6" s="135" t="str">
        <f>CONCATENATE("Cuota s/ total lugares de residencia ",RIGHT(Y6,4))</f>
        <v>Cuota s/ total lugares de residencia 2022</v>
      </c>
      <c r="AC6" s="136" t="str">
        <f>CONCATENATE("cuota s/ Canarias ",RIGHT(Y6,4))</f>
        <v>cuota s/ Canarias 2022</v>
      </c>
    </row>
    <row r="7" spans="1:30" x14ac:dyDescent="0.25">
      <c r="A7" s="1" t="s">
        <v>0</v>
      </c>
      <c r="B7" s="138" t="s">
        <v>123</v>
      </c>
      <c r="C7" s="139">
        <f>C8+C11</f>
        <v>1129786</v>
      </c>
      <c r="D7" s="139">
        <f>D8+D11</f>
        <v>1192431</v>
      </c>
      <c r="E7" s="139">
        <f>E8+E11</f>
        <v>501769</v>
      </c>
      <c r="F7" s="139">
        <f>F8+F11</f>
        <v>829763</v>
      </c>
      <c r="G7" s="139">
        <f>G8+G11</f>
        <v>1532048</v>
      </c>
      <c r="H7" s="140">
        <f>IFERROR(G7/F7-1,"-")</f>
        <v>0.84636817982966228</v>
      </c>
      <c r="I7" s="140">
        <f>IFERROR(G7/D7-1,"-")</f>
        <v>0.28481060958663429</v>
      </c>
      <c r="J7" s="140">
        <f>G7/G$7</f>
        <v>1</v>
      </c>
      <c r="K7" s="141">
        <f>G7/$G7</f>
        <v>1</v>
      </c>
      <c r="L7" s="139">
        <f>L8+L11</f>
        <v>274891</v>
      </c>
      <c r="M7" s="139">
        <f>M8+M11</f>
        <v>287103</v>
      </c>
      <c r="N7" s="139">
        <f>N8+N11</f>
        <v>0</v>
      </c>
      <c r="O7" s="139">
        <f>O8+O11</f>
        <v>243899</v>
      </c>
      <c r="P7" s="139">
        <f>P8+P11</f>
        <v>365666</v>
      </c>
      <c r="Q7" s="140">
        <f>IFERROR(P7/O7-1,"-")</f>
        <v>0.49925173944952617</v>
      </c>
      <c r="R7" s="140">
        <f>IFERROR(P7/M7-1,"-")</f>
        <v>0.27364047049316786</v>
      </c>
      <c r="S7" s="140">
        <f>P7/P$7</f>
        <v>1</v>
      </c>
      <c r="T7" s="141">
        <f>P7/$G7</f>
        <v>0.23867790043131809</v>
      </c>
      <c r="U7" s="139">
        <f>U8+U11</f>
        <v>562791</v>
      </c>
      <c r="V7" s="139">
        <f>V8+V11</f>
        <v>595112</v>
      </c>
      <c r="W7" s="139">
        <f>W8+W11</f>
        <v>0</v>
      </c>
      <c r="X7" s="139">
        <f>X8+X11</f>
        <v>420454</v>
      </c>
      <c r="Y7" s="139">
        <f>Y8+Y11</f>
        <v>785052</v>
      </c>
      <c r="Z7" s="140">
        <f>IFERROR(Y7/X7-1,"-")</f>
        <v>0.86715312495540542</v>
      </c>
      <c r="AA7" s="140">
        <f>IFERROR(Y7/V7-1,"-")</f>
        <v>0.31916681229751709</v>
      </c>
      <c r="AB7" s="140">
        <f>Y7/Y$7</f>
        <v>1</v>
      </c>
      <c r="AC7" s="141">
        <f>Y7/$G7</f>
        <v>0.51241997639760639</v>
      </c>
      <c r="AD7" s="124"/>
    </row>
    <row r="8" spans="1:30" x14ac:dyDescent="0.25">
      <c r="A8" s="1" t="s">
        <v>155</v>
      </c>
      <c r="B8" s="142" t="s">
        <v>156</v>
      </c>
      <c r="C8" s="143">
        <v>206779</v>
      </c>
      <c r="D8" s="143">
        <v>233851</v>
      </c>
      <c r="E8" s="143">
        <v>167477</v>
      </c>
      <c r="F8" s="143">
        <v>277154</v>
      </c>
      <c r="G8" s="143">
        <v>278210</v>
      </c>
      <c r="H8" s="144">
        <f>IFERROR(G8/F8-1,"-")</f>
        <v>3.8101560865078099E-3</v>
      </c>
      <c r="I8" s="145">
        <f t="shared" ref="I8:I36" si="0">IFERROR(G8/D8-1,"-")</f>
        <v>0.18968916104699152</v>
      </c>
      <c r="J8" s="144">
        <f>G8/G$7</f>
        <v>0.1815935270957568</v>
      </c>
      <c r="K8" s="146">
        <f>G8/$G8</f>
        <v>1</v>
      </c>
      <c r="L8" s="143">
        <v>51313</v>
      </c>
      <c r="M8" s="143">
        <v>55305</v>
      </c>
      <c r="N8" s="143">
        <v>0</v>
      </c>
      <c r="O8" s="143">
        <v>83239</v>
      </c>
      <c r="P8" s="143">
        <v>85654</v>
      </c>
      <c r="Q8" s="144">
        <f>IFERROR(P8/O8-1,"-")</f>
        <v>2.9012842537752714E-2</v>
      </c>
      <c r="R8" s="145">
        <f t="shared" ref="R8:R36" si="1">IFERROR(P8/M8-1,"-")</f>
        <v>0.54875689359009128</v>
      </c>
      <c r="S8" s="144">
        <f>P8/P$7</f>
        <v>0.23424108339304173</v>
      </c>
      <c r="T8" s="146">
        <f>P8/$G8</f>
        <v>0.30787534596168364</v>
      </c>
      <c r="U8" s="143">
        <v>104885</v>
      </c>
      <c r="V8" s="143">
        <v>122937</v>
      </c>
      <c r="W8" s="143">
        <v>0</v>
      </c>
      <c r="X8" s="143">
        <v>146504</v>
      </c>
      <c r="Y8" s="143">
        <v>130444</v>
      </c>
      <c r="Z8" s="144">
        <f>IFERROR(Y8/X8-1,"-")</f>
        <v>-0.10962158029814884</v>
      </c>
      <c r="AA8" s="145">
        <f t="shared" ref="AA8:AA36" si="2">IFERROR(Y8/V8-1,"-")</f>
        <v>6.1063796904105461E-2</v>
      </c>
      <c r="AB8" s="144">
        <f>Y8/Y$7</f>
        <v>0.16615969388015062</v>
      </c>
      <c r="AC8" s="146">
        <f>Y8/$G8</f>
        <v>0.46886884008482799</v>
      </c>
      <c r="AD8" s="124"/>
    </row>
    <row r="9" spans="1:30" x14ac:dyDescent="0.25">
      <c r="A9" s="152" t="s">
        <v>98</v>
      </c>
      <c r="B9" s="147" t="s">
        <v>98</v>
      </c>
      <c r="C9" s="148">
        <v>99216</v>
      </c>
      <c r="D9" s="148">
        <v>107584</v>
      </c>
      <c r="E9" s="148">
        <v>78028</v>
      </c>
      <c r="F9" s="148">
        <v>127250</v>
      </c>
      <c r="G9" s="148">
        <v>118238</v>
      </c>
      <c r="H9" s="149">
        <f>IFERROR(G9/F9-1,"-")</f>
        <v>-7.0821218074656134E-2</v>
      </c>
      <c r="I9" s="150">
        <f t="shared" si="0"/>
        <v>9.9029595478881571E-2</v>
      </c>
      <c r="J9" s="149">
        <f>G9/G$7</f>
        <v>7.7176433114367171E-2</v>
      </c>
      <c r="K9" s="151">
        <f>G9/$G9</f>
        <v>1</v>
      </c>
      <c r="L9" s="148">
        <v>25013</v>
      </c>
      <c r="M9" s="148">
        <v>24181</v>
      </c>
      <c r="N9" s="148">
        <v>0</v>
      </c>
      <c r="O9" s="148">
        <v>39544</v>
      </c>
      <c r="P9" s="148">
        <v>34479</v>
      </c>
      <c r="Q9" s="149">
        <f>IFERROR(P9/O9-1,"-")</f>
        <v>-0.12808517094881655</v>
      </c>
      <c r="R9" s="150">
        <f t="shared" si="1"/>
        <v>0.42587155204499405</v>
      </c>
      <c r="S9" s="149">
        <f>P9/P$7</f>
        <v>9.4290964978969882E-2</v>
      </c>
      <c r="T9" s="151">
        <f>P9/$G9</f>
        <v>0.29160675924829582</v>
      </c>
      <c r="U9" s="148">
        <v>59913</v>
      </c>
      <c r="V9" s="148">
        <v>65577</v>
      </c>
      <c r="W9" s="148">
        <v>0</v>
      </c>
      <c r="X9" s="148">
        <v>75583</v>
      </c>
      <c r="Y9" s="148">
        <v>66768</v>
      </c>
      <c r="Z9" s="149">
        <f>IFERROR(Y9/X9-1,"-")</f>
        <v>-0.11662675469351569</v>
      </c>
      <c r="AA9" s="150">
        <f t="shared" si="2"/>
        <v>1.8161855528615156E-2</v>
      </c>
      <c r="AB9" s="149">
        <f>Y9/Y$7</f>
        <v>8.5049143241466812E-2</v>
      </c>
      <c r="AC9" s="151">
        <f>Y9/$G9</f>
        <v>0.5646915543226374</v>
      </c>
      <c r="AD9" s="124"/>
    </row>
    <row r="10" spans="1:30" x14ac:dyDescent="0.25">
      <c r="A10" s="152" t="s">
        <v>160</v>
      </c>
      <c r="B10" s="147" t="s">
        <v>160</v>
      </c>
      <c r="C10" s="148">
        <v>107563</v>
      </c>
      <c r="D10" s="148">
        <v>126267</v>
      </c>
      <c r="E10" s="148">
        <v>89449</v>
      </c>
      <c r="F10" s="148">
        <v>149904</v>
      </c>
      <c r="G10" s="148">
        <v>159972</v>
      </c>
      <c r="H10" s="149">
        <f>IFERROR(G10/F10-1,"-")</f>
        <v>6.7162984309958373E-2</v>
      </c>
      <c r="I10" s="150">
        <f t="shared" si="0"/>
        <v>0.26693435339399851</v>
      </c>
      <c r="J10" s="149">
        <f>G10/G$7</f>
        <v>0.10441709398138961</v>
      </c>
      <c r="K10" s="151">
        <f>G10/$G10</f>
        <v>1</v>
      </c>
      <c r="L10" s="148">
        <v>26300</v>
      </c>
      <c r="M10" s="148">
        <v>31124</v>
      </c>
      <c r="N10" s="148">
        <v>0</v>
      </c>
      <c r="O10" s="148">
        <v>43695</v>
      </c>
      <c r="P10" s="148">
        <v>51175</v>
      </c>
      <c r="Q10" s="149">
        <f>IFERROR(P10/O10-1,"-")</f>
        <v>0.1711866346263875</v>
      </c>
      <c r="R10" s="150">
        <f t="shared" si="1"/>
        <v>0.64422953347898737</v>
      </c>
      <c r="S10" s="149">
        <f>P10/P$7</f>
        <v>0.13995011841407184</v>
      </c>
      <c r="T10" s="151">
        <f>P10/$G10</f>
        <v>0.31989973245317932</v>
      </c>
      <c r="U10" s="148">
        <v>44972</v>
      </c>
      <c r="V10" s="148">
        <v>57360</v>
      </c>
      <c r="W10" s="148">
        <v>0</v>
      </c>
      <c r="X10" s="148">
        <v>70921</v>
      </c>
      <c r="Y10" s="148">
        <v>63676</v>
      </c>
      <c r="Z10" s="149">
        <f>IFERROR(Y10/X10-1,"-")</f>
        <v>-0.10215591996728757</v>
      </c>
      <c r="AA10" s="150">
        <f t="shared" si="2"/>
        <v>0.11011157601115751</v>
      </c>
      <c r="AB10" s="149">
        <f>Y10/Y$7</f>
        <v>8.1110550638683804E-2</v>
      </c>
      <c r="AC10" s="151">
        <f>Y10/$G10</f>
        <v>0.39804465781511766</v>
      </c>
      <c r="AD10" s="124"/>
    </row>
    <row r="11" spans="1:30" x14ac:dyDescent="0.25">
      <c r="A11" s="1" t="s">
        <v>380</v>
      </c>
      <c r="B11" s="142" t="s">
        <v>168</v>
      </c>
      <c r="C11" s="143">
        <v>923007</v>
      </c>
      <c r="D11" s="143">
        <v>958580</v>
      </c>
      <c r="E11" s="143">
        <v>334292</v>
      </c>
      <c r="F11" s="143">
        <v>552609</v>
      </c>
      <c r="G11" s="143">
        <v>1253838</v>
      </c>
      <c r="H11" s="144">
        <f>IFERROR(G11/F11-1,"-")</f>
        <v>1.2689424167901717</v>
      </c>
      <c r="I11" s="145">
        <f t="shared" si="0"/>
        <v>0.30801602370172554</v>
      </c>
      <c r="J11" s="144">
        <f>G11/G$7</f>
        <v>0.81840647290424318</v>
      </c>
      <c r="K11" s="146">
        <f>G11/$G11</f>
        <v>1</v>
      </c>
      <c r="L11" s="143">
        <v>223578</v>
      </c>
      <c r="M11" s="143">
        <v>231798</v>
      </c>
      <c r="N11" s="143">
        <v>0</v>
      </c>
      <c r="O11" s="143">
        <v>160660</v>
      </c>
      <c r="P11" s="143">
        <v>280012</v>
      </c>
      <c r="Q11" s="144">
        <f>IFERROR(P11/O11-1,"-")</f>
        <v>0.74288559691273504</v>
      </c>
      <c r="R11" s="145">
        <f t="shared" si="1"/>
        <v>0.20800006902561718</v>
      </c>
      <c r="S11" s="144">
        <f>P11/P$7</f>
        <v>0.76575891660695827</v>
      </c>
      <c r="T11" s="146">
        <f>P11/$G11</f>
        <v>0.22332390627816354</v>
      </c>
      <c r="U11" s="143">
        <v>457906</v>
      </c>
      <c r="V11" s="143">
        <v>472175</v>
      </c>
      <c r="W11" s="143">
        <v>0</v>
      </c>
      <c r="X11" s="143">
        <v>273950</v>
      </c>
      <c r="Y11" s="143">
        <v>654608</v>
      </c>
      <c r="Z11" s="144">
        <f>IFERROR(Y11/X11-1,"-")</f>
        <v>1.3895163350976456</v>
      </c>
      <c r="AA11" s="145">
        <f t="shared" si="2"/>
        <v>0.38636734261661454</v>
      </c>
      <c r="AB11" s="144">
        <f>Y11/Y$7</f>
        <v>0.83384030611984938</v>
      </c>
      <c r="AC11" s="146">
        <f>Y11/$G11</f>
        <v>0.52208339514355129</v>
      </c>
      <c r="AD11" s="124"/>
    </row>
    <row r="12" spans="1:30" x14ac:dyDescent="0.25">
      <c r="A12" s="152" t="s">
        <v>172</v>
      </c>
      <c r="B12" s="147" t="s">
        <v>172</v>
      </c>
      <c r="C12" s="148">
        <v>400831</v>
      </c>
      <c r="D12" s="148">
        <v>417999</v>
      </c>
      <c r="E12" s="148">
        <v>132520</v>
      </c>
      <c r="F12" s="148">
        <v>156764</v>
      </c>
      <c r="G12" s="148">
        <v>566233</v>
      </c>
      <c r="H12" s="149">
        <f t="shared" ref="H12:H36" si="3">IFERROR(G12/F12-1,"-")</f>
        <v>2.6120091347503251</v>
      </c>
      <c r="I12" s="150">
        <f t="shared" si="0"/>
        <v>0.35462764264986291</v>
      </c>
      <c r="J12" s="149">
        <f t="shared" ref="J12:J36" si="4">G12/G$7</f>
        <v>0.36959220598832415</v>
      </c>
      <c r="K12" s="151">
        <f t="shared" ref="K12:K36" si="5">G12/$G12</f>
        <v>1</v>
      </c>
      <c r="L12" s="148">
        <v>48133</v>
      </c>
      <c r="M12" s="148">
        <v>52264</v>
      </c>
      <c r="N12" s="148">
        <v>0</v>
      </c>
      <c r="O12" s="148">
        <v>19641</v>
      </c>
      <c r="P12" s="148">
        <v>62696</v>
      </c>
      <c r="Q12" s="149">
        <f t="shared" ref="Q12:Q36" si="6">IFERROR(P12/O12-1,"-")</f>
        <v>2.1920981620080444</v>
      </c>
      <c r="R12" s="150">
        <f t="shared" si="1"/>
        <v>0.19960202051125053</v>
      </c>
      <c r="S12" s="149">
        <f t="shared" ref="S12:S36" si="7">P12/P$7</f>
        <v>0.17145701268370589</v>
      </c>
      <c r="T12" s="151">
        <f t="shared" ref="T12:T36" si="8">P12/$G12</f>
        <v>0.11072473698989639</v>
      </c>
      <c r="U12" s="148">
        <v>229126</v>
      </c>
      <c r="V12" s="148">
        <v>245545</v>
      </c>
      <c r="W12" s="148">
        <v>0</v>
      </c>
      <c r="X12" s="148">
        <v>97653</v>
      </c>
      <c r="Y12" s="148">
        <v>342383</v>
      </c>
      <c r="Z12" s="149">
        <f t="shared" ref="Z12:Z36" si="9">IFERROR(Y12/X12-1,"-")</f>
        <v>2.5061186036271286</v>
      </c>
      <c r="AA12" s="150">
        <f t="shared" si="2"/>
        <v>0.3943798489075323</v>
      </c>
      <c r="AB12" s="149">
        <f t="shared" ref="AB12:AB36" si="10">Y12/Y$7</f>
        <v>0.4361277979038331</v>
      </c>
      <c r="AC12" s="151">
        <f t="shared" ref="AC12:AC36" si="11">Y12/$G12</f>
        <v>0.60466804301409494</v>
      </c>
      <c r="AD12" s="124"/>
    </row>
    <row r="13" spans="1:30" x14ac:dyDescent="0.25">
      <c r="A13" s="152" t="s">
        <v>176</v>
      </c>
      <c r="B13" s="147" t="s">
        <v>176</v>
      </c>
      <c r="C13" s="148">
        <v>159919</v>
      </c>
      <c r="D13" s="148">
        <v>167230</v>
      </c>
      <c r="E13" s="148">
        <v>63552</v>
      </c>
      <c r="F13" s="148">
        <v>112845</v>
      </c>
      <c r="G13" s="148">
        <v>171561</v>
      </c>
      <c r="H13" s="149">
        <f t="shared" si="3"/>
        <v>0.52032433869466965</v>
      </c>
      <c r="I13" s="150">
        <f t="shared" si="0"/>
        <v>2.589846319440281E-2</v>
      </c>
      <c r="J13" s="149">
        <f t="shared" si="4"/>
        <v>0.11198147838710014</v>
      </c>
      <c r="K13" s="151">
        <f t="shared" si="5"/>
        <v>1</v>
      </c>
      <c r="L13" s="148">
        <v>55919</v>
      </c>
      <c r="M13" s="148">
        <v>58987</v>
      </c>
      <c r="N13" s="148">
        <v>0</v>
      </c>
      <c r="O13" s="148">
        <v>46654</v>
      </c>
      <c r="P13" s="148">
        <v>61909</v>
      </c>
      <c r="Q13" s="149">
        <f t="shared" si="6"/>
        <v>0.32698160929395126</v>
      </c>
      <c r="R13" s="150">
        <f t="shared" si="1"/>
        <v>4.9536338515266065E-2</v>
      </c>
      <c r="S13" s="149">
        <f t="shared" si="7"/>
        <v>0.16930477539612651</v>
      </c>
      <c r="T13" s="151">
        <f t="shared" si="8"/>
        <v>0.36085707124579597</v>
      </c>
      <c r="U13" s="148">
        <v>64734</v>
      </c>
      <c r="V13" s="148">
        <v>59059</v>
      </c>
      <c r="W13" s="148">
        <v>0</v>
      </c>
      <c r="X13" s="148">
        <v>38155</v>
      </c>
      <c r="Y13" s="148">
        <v>57883</v>
      </c>
      <c r="Z13" s="149">
        <f t="shared" si="9"/>
        <v>0.5170488795701742</v>
      </c>
      <c r="AA13" s="150">
        <f t="shared" si="2"/>
        <v>-1.9912291098731827E-2</v>
      </c>
      <c r="AB13" s="149">
        <f t="shared" si="10"/>
        <v>7.3731421612835843E-2</v>
      </c>
      <c r="AC13" s="151">
        <f t="shared" si="11"/>
        <v>0.33739019940429349</v>
      </c>
      <c r="AD13" s="124"/>
    </row>
    <row r="14" spans="1:30" x14ac:dyDescent="0.25">
      <c r="A14" s="152" t="s">
        <v>180</v>
      </c>
      <c r="B14" s="147" t="s">
        <v>180</v>
      </c>
      <c r="C14" s="148">
        <v>35835</v>
      </c>
      <c r="D14" s="148">
        <v>42764</v>
      </c>
      <c r="E14" s="148">
        <v>18667</v>
      </c>
      <c r="F14" s="148">
        <v>48536</v>
      </c>
      <c r="G14" s="148">
        <v>68521</v>
      </c>
      <c r="H14" s="149">
        <f t="shared" si="3"/>
        <v>0.41175622218559416</v>
      </c>
      <c r="I14" s="150">
        <f t="shared" si="0"/>
        <v>0.60230567767280885</v>
      </c>
      <c r="J14" s="149">
        <f t="shared" si="4"/>
        <v>4.472509999686694E-2</v>
      </c>
      <c r="K14" s="151">
        <f t="shared" si="5"/>
        <v>1</v>
      </c>
      <c r="L14" s="148">
        <v>6649</v>
      </c>
      <c r="M14" s="148">
        <v>7709</v>
      </c>
      <c r="N14" s="148">
        <v>0</v>
      </c>
      <c r="O14" s="148">
        <v>9515</v>
      </c>
      <c r="P14" s="148">
        <v>11599</v>
      </c>
      <c r="Q14" s="149">
        <f t="shared" si="6"/>
        <v>0.21902259590120865</v>
      </c>
      <c r="R14" s="150">
        <f t="shared" si="1"/>
        <v>0.50460500713451806</v>
      </c>
      <c r="S14" s="149">
        <f t="shared" si="7"/>
        <v>3.1720203683142538E-2</v>
      </c>
      <c r="T14" s="151">
        <f t="shared" si="8"/>
        <v>0.16927657214576552</v>
      </c>
      <c r="U14" s="148">
        <v>16574</v>
      </c>
      <c r="V14" s="148">
        <v>20439</v>
      </c>
      <c r="W14" s="148">
        <v>0</v>
      </c>
      <c r="X14" s="148">
        <v>23593</v>
      </c>
      <c r="Y14" s="148">
        <v>35147</v>
      </c>
      <c r="Z14" s="149">
        <f t="shared" si="9"/>
        <v>0.48972152757173748</v>
      </c>
      <c r="AA14" s="150">
        <f t="shared" si="2"/>
        <v>0.71960467733255062</v>
      </c>
      <c r="AB14" s="149">
        <f t="shared" si="10"/>
        <v>4.4770282732863556E-2</v>
      </c>
      <c r="AC14" s="151">
        <f t="shared" si="11"/>
        <v>0.51293763955575666</v>
      </c>
      <c r="AD14" s="124"/>
    </row>
    <row r="15" spans="1:30" x14ac:dyDescent="0.25">
      <c r="A15" s="152" t="s">
        <v>189</v>
      </c>
      <c r="B15" s="147" t="s">
        <v>189</v>
      </c>
      <c r="C15" s="148">
        <v>27853</v>
      </c>
      <c r="D15" s="148">
        <v>28114</v>
      </c>
      <c r="E15" s="148">
        <v>10737</v>
      </c>
      <c r="F15" s="148">
        <v>27310</v>
      </c>
      <c r="G15" s="148">
        <v>49372</v>
      </c>
      <c r="H15" s="149">
        <f t="shared" si="3"/>
        <v>0.80783595752471626</v>
      </c>
      <c r="I15" s="150">
        <f>IFERROR(G15/D15-1,"-")</f>
        <v>0.75613573308671844</v>
      </c>
      <c r="J15" s="149">
        <f t="shared" si="4"/>
        <v>3.2226144350568649E-2</v>
      </c>
      <c r="K15" s="151">
        <f t="shared" si="5"/>
        <v>1</v>
      </c>
      <c r="L15" s="148">
        <v>9929</v>
      </c>
      <c r="M15" s="148">
        <v>10648</v>
      </c>
      <c r="N15" s="148">
        <v>0</v>
      </c>
      <c r="O15" s="148">
        <v>11171</v>
      </c>
      <c r="P15" s="148">
        <v>18046</v>
      </c>
      <c r="Q15" s="149">
        <f t="shared" si="6"/>
        <v>0.61543281711574616</v>
      </c>
      <c r="R15" s="150">
        <f>IFERROR(P15/M15-1,"-")</f>
        <v>0.69477836213373401</v>
      </c>
      <c r="S15" s="149">
        <f t="shared" si="7"/>
        <v>4.9351047130441444E-2</v>
      </c>
      <c r="T15" s="151">
        <f t="shared" si="8"/>
        <v>0.36551081584703882</v>
      </c>
      <c r="U15" s="148">
        <v>12944</v>
      </c>
      <c r="V15" s="148">
        <v>12774</v>
      </c>
      <c r="W15" s="148">
        <v>0</v>
      </c>
      <c r="X15" s="148">
        <v>12565</v>
      </c>
      <c r="Y15" s="148">
        <v>22447</v>
      </c>
      <c r="Z15" s="149">
        <f t="shared" si="9"/>
        <v>0.78647035415837641</v>
      </c>
      <c r="AA15" s="150">
        <f>IFERROR(Y15/V15-1,"-")</f>
        <v>0.75724127133239394</v>
      </c>
      <c r="AB15" s="149">
        <f t="shared" si="10"/>
        <v>2.8593010399311128E-2</v>
      </c>
      <c r="AC15" s="151">
        <f t="shared" si="11"/>
        <v>0.45465040913878313</v>
      </c>
      <c r="AD15" s="124"/>
    </row>
    <row r="16" spans="1:30" x14ac:dyDescent="0.25">
      <c r="A16" s="152" t="s">
        <v>184</v>
      </c>
      <c r="B16" s="147" t="s">
        <v>184</v>
      </c>
      <c r="C16" s="148">
        <v>44107</v>
      </c>
      <c r="D16" s="148">
        <v>45524</v>
      </c>
      <c r="E16" s="148">
        <v>21315</v>
      </c>
      <c r="F16" s="148">
        <v>36546</v>
      </c>
      <c r="G16" s="148">
        <v>54505</v>
      </c>
      <c r="H16" s="149">
        <f t="shared" si="3"/>
        <v>0.49140808843649109</v>
      </c>
      <c r="I16" s="150">
        <f t="shared" si="0"/>
        <v>0.19728055531148403</v>
      </c>
      <c r="J16" s="149">
        <f t="shared" si="4"/>
        <v>3.5576561569872482E-2</v>
      </c>
      <c r="K16" s="151">
        <f t="shared" si="5"/>
        <v>1</v>
      </c>
      <c r="L16" s="148">
        <v>11234</v>
      </c>
      <c r="M16" s="148">
        <v>10961</v>
      </c>
      <c r="N16" s="148">
        <v>0</v>
      </c>
      <c r="O16" s="148">
        <v>8789</v>
      </c>
      <c r="P16" s="148">
        <v>13092</v>
      </c>
      <c r="Q16" s="149">
        <f t="shared" si="6"/>
        <v>0.48958925930139952</v>
      </c>
      <c r="R16" s="150">
        <f t="shared" si="1"/>
        <v>0.19441656783140226</v>
      </c>
      <c r="S16" s="149">
        <f t="shared" si="7"/>
        <v>3.5803164636580925E-2</v>
      </c>
      <c r="T16" s="151">
        <f t="shared" si="8"/>
        <v>0.24019814695899458</v>
      </c>
      <c r="U16" s="148">
        <v>26967</v>
      </c>
      <c r="V16" s="148">
        <v>27268</v>
      </c>
      <c r="W16" s="148">
        <v>0</v>
      </c>
      <c r="X16" s="148">
        <v>23387</v>
      </c>
      <c r="Y16" s="148">
        <v>34101</v>
      </c>
      <c r="Z16" s="149">
        <f t="shared" si="9"/>
        <v>0.4581177577286526</v>
      </c>
      <c r="AA16" s="150">
        <f t="shared" si="2"/>
        <v>0.25058676837318461</v>
      </c>
      <c r="AB16" s="149">
        <f t="shared" si="10"/>
        <v>4.3437886917044984E-2</v>
      </c>
      <c r="AC16" s="151">
        <f t="shared" si="11"/>
        <v>0.62564902302541048</v>
      </c>
      <c r="AD16" s="124"/>
    </row>
    <row r="17" spans="1:30" x14ac:dyDescent="0.25">
      <c r="A17" s="152" t="s">
        <v>193</v>
      </c>
      <c r="B17" s="147" t="s">
        <v>193</v>
      </c>
      <c r="C17" s="148">
        <v>24357</v>
      </c>
      <c r="D17" s="148">
        <v>25620</v>
      </c>
      <c r="E17" s="148">
        <v>8381</v>
      </c>
      <c r="F17" s="148">
        <v>15954</v>
      </c>
      <c r="G17" s="148">
        <v>28060</v>
      </c>
      <c r="H17" s="149">
        <f t="shared" si="3"/>
        <v>0.75880656888554587</v>
      </c>
      <c r="I17" s="150">
        <f t="shared" si="0"/>
        <v>9.5238095238095344E-2</v>
      </c>
      <c r="J17" s="149">
        <f t="shared" si="4"/>
        <v>1.8315353043768863E-2</v>
      </c>
      <c r="K17" s="151">
        <f t="shared" si="5"/>
        <v>1</v>
      </c>
      <c r="L17" s="148">
        <v>6757</v>
      </c>
      <c r="M17" s="148">
        <v>6525</v>
      </c>
      <c r="N17" s="148">
        <v>0</v>
      </c>
      <c r="O17" s="148">
        <v>3959</v>
      </c>
      <c r="P17" s="148">
        <v>5939</v>
      </c>
      <c r="Q17" s="149">
        <f t="shared" si="6"/>
        <v>0.50012629451881785</v>
      </c>
      <c r="R17" s="150">
        <f t="shared" si="1"/>
        <v>-8.9808429118773958E-2</v>
      </c>
      <c r="S17" s="149">
        <f t="shared" si="7"/>
        <v>1.6241597523423013E-2</v>
      </c>
      <c r="T17" s="151">
        <f t="shared" si="8"/>
        <v>0.21165359942979331</v>
      </c>
      <c r="U17" s="148">
        <v>11149</v>
      </c>
      <c r="V17" s="148">
        <v>12627</v>
      </c>
      <c r="W17" s="148">
        <v>0</v>
      </c>
      <c r="X17" s="148">
        <v>8173</v>
      </c>
      <c r="Y17" s="148">
        <v>14127</v>
      </c>
      <c r="Z17" s="149">
        <f t="shared" si="9"/>
        <v>0.72849626820017122</v>
      </c>
      <c r="AA17" s="150">
        <f t="shared" si="2"/>
        <v>0.11879306248515076</v>
      </c>
      <c r="AB17" s="149">
        <f t="shared" si="10"/>
        <v>1.7994986319377571E-2</v>
      </c>
      <c r="AC17" s="151">
        <f t="shared" si="11"/>
        <v>0.50345687811831785</v>
      </c>
      <c r="AD17" s="124"/>
    </row>
    <row r="18" spans="1:30" x14ac:dyDescent="0.25">
      <c r="A18" s="152" t="s">
        <v>197</v>
      </c>
      <c r="B18" s="147" t="s">
        <v>197</v>
      </c>
      <c r="C18" s="148">
        <v>35692</v>
      </c>
      <c r="D18" s="148">
        <v>41202</v>
      </c>
      <c r="E18" s="148">
        <v>11512</v>
      </c>
      <c r="F18" s="148">
        <v>20348</v>
      </c>
      <c r="G18" s="148">
        <v>64649</v>
      </c>
      <c r="H18" s="149">
        <f t="shared" si="3"/>
        <v>2.1771672891684686</v>
      </c>
      <c r="I18" s="150">
        <f t="shared" si="0"/>
        <v>0.56907431678073883</v>
      </c>
      <c r="J18" s="149">
        <f t="shared" si="4"/>
        <v>4.2197764038724633E-2</v>
      </c>
      <c r="K18" s="151">
        <f t="shared" si="5"/>
        <v>1</v>
      </c>
      <c r="L18" s="148">
        <v>4890</v>
      </c>
      <c r="M18" s="148">
        <v>5452</v>
      </c>
      <c r="N18" s="148">
        <v>0</v>
      </c>
      <c r="O18" s="148">
        <v>3513</v>
      </c>
      <c r="P18" s="148">
        <v>8127</v>
      </c>
      <c r="Q18" s="149">
        <f t="shared" si="6"/>
        <v>1.3134073441502987</v>
      </c>
      <c r="R18" s="150">
        <f t="shared" si="1"/>
        <v>0.49064563462949384</v>
      </c>
      <c r="S18" s="149">
        <f t="shared" si="7"/>
        <v>2.2225200045943565E-2</v>
      </c>
      <c r="T18" s="151">
        <f t="shared" si="8"/>
        <v>0.12570960107658277</v>
      </c>
      <c r="U18" s="148">
        <v>13378</v>
      </c>
      <c r="V18" s="148">
        <v>16331</v>
      </c>
      <c r="W18" s="148">
        <v>0</v>
      </c>
      <c r="X18" s="148">
        <v>7933</v>
      </c>
      <c r="Y18" s="148">
        <v>26168</v>
      </c>
      <c r="Z18" s="149">
        <f t="shared" si="9"/>
        <v>2.2986259926887684</v>
      </c>
      <c r="AA18" s="150">
        <f t="shared" si="2"/>
        <v>0.6023513563162084</v>
      </c>
      <c r="AB18" s="149">
        <f t="shared" si="10"/>
        <v>3.3332823812944876E-2</v>
      </c>
      <c r="AC18" s="151">
        <f t="shared" si="11"/>
        <v>0.4047703754118393</v>
      </c>
      <c r="AD18" s="124"/>
    </row>
    <row r="19" spans="1:30" x14ac:dyDescent="0.25">
      <c r="A19" s="152" t="s">
        <v>217</v>
      </c>
      <c r="B19" s="147" t="s">
        <v>217</v>
      </c>
      <c r="C19" s="148">
        <v>6776</v>
      </c>
      <c r="D19" s="148">
        <v>6688</v>
      </c>
      <c r="E19" s="148">
        <v>3939</v>
      </c>
      <c r="F19" s="148">
        <v>11966</v>
      </c>
      <c r="G19" s="148">
        <v>19412</v>
      </c>
      <c r="H19" s="149">
        <f t="shared" si="3"/>
        <v>0.62226307872304853</v>
      </c>
      <c r="I19" s="150">
        <f t="shared" si="0"/>
        <v>1.9025119617224879</v>
      </c>
      <c r="J19" s="149">
        <f t="shared" si="4"/>
        <v>1.2670621286017147E-2</v>
      </c>
      <c r="K19" s="151">
        <f t="shared" si="5"/>
        <v>1</v>
      </c>
      <c r="L19" s="148">
        <v>1671</v>
      </c>
      <c r="M19" s="148">
        <v>1739</v>
      </c>
      <c r="N19" s="148">
        <v>0</v>
      </c>
      <c r="O19" s="148">
        <v>2100</v>
      </c>
      <c r="P19" s="148">
        <v>3044</v>
      </c>
      <c r="Q19" s="149">
        <f t="shared" si="6"/>
        <v>0.44952380952380944</v>
      </c>
      <c r="R19" s="150">
        <f t="shared" si="1"/>
        <v>0.75043128234617607</v>
      </c>
      <c r="S19" s="149">
        <f t="shared" si="7"/>
        <v>8.3245365989728336E-3</v>
      </c>
      <c r="T19" s="151">
        <f t="shared" si="8"/>
        <v>0.15681022048217597</v>
      </c>
      <c r="U19" s="148">
        <v>3934</v>
      </c>
      <c r="V19" s="148">
        <v>2698</v>
      </c>
      <c r="W19" s="148">
        <v>0</v>
      </c>
      <c r="X19" s="148">
        <v>8189</v>
      </c>
      <c r="Y19" s="148">
        <v>13329</v>
      </c>
      <c r="Z19" s="149">
        <f t="shared" si="9"/>
        <v>0.62767126633288561</v>
      </c>
      <c r="AA19" s="150">
        <f t="shared" si="2"/>
        <v>3.9403261675315049</v>
      </c>
      <c r="AB19" s="149">
        <f t="shared" si="10"/>
        <v>1.6978493144403174E-2</v>
      </c>
      <c r="AC19" s="151">
        <f t="shared" si="11"/>
        <v>0.68663713167113127</v>
      </c>
      <c r="AD19" s="124"/>
    </row>
    <row r="20" spans="1:30" x14ac:dyDescent="0.25">
      <c r="A20" s="152" t="s">
        <v>207</v>
      </c>
      <c r="B20" s="147" t="s">
        <v>207</v>
      </c>
      <c r="C20" s="148">
        <v>7441</v>
      </c>
      <c r="D20" s="148">
        <v>8079</v>
      </c>
      <c r="E20" s="148">
        <v>3139</v>
      </c>
      <c r="F20" s="148">
        <v>7108</v>
      </c>
      <c r="G20" s="148">
        <v>16233</v>
      </c>
      <c r="H20" s="149">
        <f t="shared" si="3"/>
        <v>1.2837647720877885</v>
      </c>
      <c r="I20" s="150">
        <f t="shared" si="0"/>
        <v>1.0092833271444484</v>
      </c>
      <c r="J20" s="149">
        <f t="shared" si="4"/>
        <v>1.0595621024928724E-2</v>
      </c>
      <c r="K20" s="151">
        <f t="shared" si="5"/>
        <v>1</v>
      </c>
      <c r="L20" s="148">
        <v>3598</v>
      </c>
      <c r="M20" s="148">
        <v>3936</v>
      </c>
      <c r="N20" s="148">
        <v>0</v>
      </c>
      <c r="O20" s="148">
        <v>4295</v>
      </c>
      <c r="P20" s="148">
        <v>9888</v>
      </c>
      <c r="Q20" s="149">
        <f t="shared" si="6"/>
        <v>1.3022118742724098</v>
      </c>
      <c r="R20" s="150">
        <f t="shared" si="1"/>
        <v>1.5121951219512195</v>
      </c>
      <c r="S20" s="149">
        <f t="shared" si="7"/>
        <v>2.7041070266308597E-2</v>
      </c>
      <c r="T20" s="151">
        <f t="shared" si="8"/>
        <v>0.60912955091480314</v>
      </c>
      <c r="U20" s="148">
        <v>3135</v>
      </c>
      <c r="V20" s="148">
        <v>3163</v>
      </c>
      <c r="W20" s="148">
        <v>0</v>
      </c>
      <c r="X20" s="148">
        <v>2622</v>
      </c>
      <c r="Y20" s="148">
        <v>5634</v>
      </c>
      <c r="Z20" s="149">
        <f t="shared" si="9"/>
        <v>1.1487414187643021</v>
      </c>
      <c r="AA20" s="150">
        <f t="shared" si="2"/>
        <v>0.78122036041732534</v>
      </c>
      <c r="AB20" s="149">
        <f t="shared" si="10"/>
        <v>7.1765946714357773E-3</v>
      </c>
      <c r="AC20" s="151">
        <f t="shared" si="11"/>
        <v>0.34707078174089817</v>
      </c>
      <c r="AD20" s="124"/>
    </row>
    <row r="21" spans="1:30" x14ac:dyDescent="0.25">
      <c r="A21" s="152" t="s">
        <v>219</v>
      </c>
      <c r="B21" s="147" t="s">
        <v>219</v>
      </c>
      <c r="C21" s="148">
        <v>1135</v>
      </c>
      <c r="D21" s="148">
        <v>1789</v>
      </c>
      <c r="E21" s="148">
        <v>987</v>
      </c>
      <c r="F21" s="148">
        <v>3978</v>
      </c>
      <c r="G21" s="148">
        <v>8181</v>
      </c>
      <c r="H21" s="149">
        <f t="shared" si="3"/>
        <v>1.0565610859728505</v>
      </c>
      <c r="I21" s="150">
        <f t="shared" si="0"/>
        <v>3.5729457797652318</v>
      </c>
      <c r="J21" s="149">
        <f t="shared" si="4"/>
        <v>5.3399110210646137E-3</v>
      </c>
      <c r="K21" s="151">
        <f t="shared" si="5"/>
        <v>1</v>
      </c>
      <c r="L21" s="148">
        <v>63</v>
      </c>
      <c r="M21" s="148">
        <v>288</v>
      </c>
      <c r="N21" s="148">
        <v>0</v>
      </c>
      <c r="O21" s="148">
        <v>102</v>
      </c>
      <c r="P21" s="148">
        <v>277</v>
      </c>
      <c r="Q21" s="149">
        <f t="shared" si="6"/>
        <v>1.715686274509804</v>
      </c>
      <c r="R21" s="150">
        <f t="shared" si="1"/>
        <v>-3.819444444444442E-2</v>
      </c>
      <c r="S21" s="149">
        <f t="shared" si="7"/>
        <v>7.575218915622453E-4</v>
      </c>
      <c r="T21" s="151">
        <f t="shared" si="8"/>
        <v>3.3858941449700523E-2</v>
      </c>
      <c r="U21" s="148">
        <v>1059</v>
      </c>
      <c r="V21" s="148">
        <v>1464</v>
      </c>
      <c r="W21" s="148">
        <v>0</v>
      </c>
      <c r="X21" s="148">
        <v>3868</v>
      </c>
      <c r="Y21" s="148">
        <v>7842</v>
      </c>
      <c r="Z21" s="149">
        <f t="shared" si="9"/>
        <v>1.0274043433298861</v>
      </c>
      <c r="AA21" s="150">
        <f t="shared" si="2"/>
        <v>4.3565573770491799</v>
      </c>
      <c r="AB21" s="149">
        <f t="shared" si="10"/>
        <v>9.9891472157258368E-3</v>
      </c>
      <c r="AC21" s="151">
        <f t="shared" si="11"/>
        <v>0.9585625229189586</v>
      </c>
      <c r="AD21" s="124"/>
    </row>
    <row r="22" spans="1:30" x14ac:dyDescent="0.25">
      <c r="A22" s="152" t="s">
        <v>200</v>
      </c>
      <c r="B22" s="147" t="s">
        <v>200</v>
      </c>
      <c r="C22" s="148">
        <v>27696</v>
      </c>
      <c r="D22" s="148">
        <v>26815</v>
      </c>
      <c r="E22" s="148">
        <v>7434</v>
      </c>
      <c r="F22" s="148">
        <v>21742</v>
      </c>
      <c r="G22" s="148">
        <v>28586</v>
      </c>
      <c r="H22" s="149">
        <f t="shared" si="3"/>
        <v>0.31478244871676941</v>
      </c>
      <c r="I22" s="150">
        <f t="shared" si="0"/>
        <v>6.6045123997762412E-2</v>
      </c>
      <c r="J22" s="149">
        <f t="shared" si="4"/>
        <v>1.8658684323206585E-2</v>
      </c>
      <c r="K22" s="151">
        <f t="shared" si="5"/>
        <v>1</v>
      </c>
      <c r="L22" s="148">
        <v>9491</v>
      </c>
      <c r="M22" s="148">
        <v>8667</v>
      </c>
      <c r="N22" s="148">
        <v>0</v>
      </c>
      <c r="O22" s="148">
        <v>7731</v>
      </c>
      <c r="P22" s="148">
        <v>8959</v>
      </c>
      <c r="Q22" s="149">
        <f t="shared" si="6"/>
        <v>0.15884102962100632</v>
      </c>
      <c r="R22" s="150">
        <f t="shared" si="1"/>
        <v>3.369101188415824E-2</v>
      </c>
      <c r="S22" s="149">
        <f t="shared" si="7"/>
        <v>2.4500500456700925E-2</v>
      </c>
      <c r="T22" s="151">
        <f t="shared" si="8"/>
        <v>0.313405163366683</v>
      </c>
      <c r="U22" s="148">
        <v>12231</v>
      </c>
      <c r="V22" s="148">
        <v>11581</v>
      </c>
      <c r="W22" s="148">
        <v>0</v>
      </c>
      <c r="X22" s="148">
        <v>10260</v>
      </c>
      <c r="Y22" s="148">
        <v>13297</v>
      </c>
      <c r="Z22" s="149">
        <f t="shared" si="9"/>
        <v>0.2960038986354776</v>
      </c>
      <c r="AA22" s="150">
        <f t="shared" si="2"/>
        <v>0.14817373283826951</v>
      </c>
      <c r="AB22" s="149">
        <f t="shared" si="10"/>
        <v>1.6937731513326507E-2</v>
      </c>
      <c r="AC22" s="151">
        <f t="shared" si="11"/>
        <v>0.46515776953753585</v>
      </c>
      <c r="AD22" s="124"/>
    </row>
    <row r="23" spans="1:30" x14ac:dyDescent="0.25">
      <c r="A23" s="152" t="s">
        <v>213</v>
      </c>
      <c r="B23" s="147" t="s">
        <v>213</v>
      </c>
      <c r="C23" s="148">
        <v>26596</v>
      </c>
      <c r="D23" s="148">
        <v>27293</v>
      </c>
      <c r="E23" s="148">
        <v>9674</v>
      </c>
      <c r="F23" s="148">
        <v>12264</v>
      </c>
      <c r="G23" s="148">
        <v>25748</v>
      </c>
      <c r="H23" s="149">
        <f t="shared" si="3"/>
        <v>1.099478147423353</v>
      </c>
      <c r="I23" s="150">
        <f t="shared" si="0"/>
        <v>-5.6607921445059217E-2</v>
      </c>
      <c r="J23" s="149">
        <f t="shared" si="4"/>
        <v>1.6806261944795464E-2</v>
      </c>
      <c r="K23" s="151">
        <f t="shared" si="5"/>
        <v>1</v>
      </c>
      <c r="L23" s="148">
        <v>17525</v>
      </c>
      <c r="M23" s="148">
        <v>19523</v>
      </c>
      <c r="N23" s="148">
        <v>0</v>
      </c>
      <c r="O23" s="148">
        <v>9745</v>
      </c>
      <c r="P23" s="148">
        <v>18953</v>
      </c>
      <c r="Q23" s="149">
        <f t="shared" si="6"/>
        <v>0.94489481785531049</v>
      </c>
      <c r="R23" s="150">
        <f t="shared" si="1"/>
        <v>-2.9196332530861069E-2</v>
      </c>
      <c r="S23" s="149">
        <f t="shared" si="7"/>
        <v>5.1831452746495435E-2</v>
      </c>
      <c r="T23" s="151">
        <f t="shared" si="8"/>
        <v>0.73609600745688986</v>
      </c>
      <c r="U23" s="148">
        <v>7063</v>
      </c>
      <c r="V23" s="148">
        <v>6570</v>
      </c>
      <c r="W23" s="148">
        <v>0</v>
      </c>
      <c r="X23" s="148">
        <v>2179</v>
      </c>
      <c r="Y23" s="148">
        <v>5762</v>
      </c>
      <c r="Z23" s="149">
        <f t="shared" si="9"/>
        <v>1.6443322625057366</v>
      </c>
      <c r="AA23" s="150">
        <f t="shared" si="2"/>
        <v>-0.12298325722983261</v>
      </c>
      <c r="AB23" s="149">
        <f t="shared" si="10"/>
        <v>7.3396411957424475E-3</v>
      </c>
      <c r="AC23" s="151">
        <f t="shared" si="11"/>
        <v>0.2237843716016778</v>
      </c>
      <c r="AD23" s="124"/>
    </row>
    <row r="24" spans="1:30" x14ac:dyDescent="0.25">
      <c r="A24" s="152" t="s">
        <v>234</v>
      </c>
      <c r="B24" s="147" t="s">
        <v>369</v>
      </c>
      <c r="C24" s="148">
        <v>9214</v>
      </c>
      <c r="D24" s="148">
        <v>7564</v>
      </c>
      <c r="E24" s="148">
        <v>2320</v>
      </c>
      <c r="F24" s="148">
        <v>4480</v>
      </c>
      <c r="G24" s="148">
        <v>15336</v>
      </c>
      <c r="H24" s="149">
        <f t="shared" si="3"/>
        <v>2.4232142857142858</v>
      </c>
      <c r="I24" s="150">
        <f t="shared" si="0"/>
        <v>1.0274986779481754</v>
      </c>
      <c r="J24" s="149">
        <f t="shared" si="4"/>
        <v>1.0010130230906604E-2</v>
      </c>
      <c r="K24" s="151">
        <f t="shared" si="5"/>
        <v>1</v>
      </c>
      <c r="L24" s="148">
        <v>1889</v>
      </c>
      <c r="M24" s="148">
        <v>1234</v>
      </c>
      <c r="N24" s="148">
        <v>0</v>
      </c>
      <c r="O24" s="148">
        <v>1249</v>
      </c>
      <c r="P24" s="148">
        <v>2781</v>
      </c>
      <c r="Q24" s="149">
        <f t="shared" si="6"/>
        <v>1.2265812650120096</v>
      </c>
      <c r="R24" s="150">
        <f t="shared" si="1"/>
        <v>1.2536466774716368</v>
      </c>
      <c r="S24" s="149">
        <f t="shared" si="7"/>
        <v>7.6053010123992935E-3</v>
      </c>
      <c r="T24" s="151">
        <f t="shared" si="8"/>
        <v>0.18133802816901409</v>
      </c>
      <c r="U24" s="148">
        <v>6531</v>
      </c>
      <c r="V24" s="148">
        <v>5261</v>
      </c>
      <c r="W24" s="148">
        <v>0</v>
      </c>
      <c r="X24" s="148">
        <v>2765</v>
      </c>
      <c r="Y24" s="148">
        <v>10902</v>
      </c>
      <c r="Z24" s="149">
        <f t="shared" si="9"/>
        <v>2.9428571428571431</v>
      </c>
      <c r="AA24" s="150">
        <f t="shared" si="2"/>
        <v>1.072229614141798</v>
      </c>
      <c r="AB24" s="149">
        <f t="shared" si="10"/>
        <v>1.388697818743217E-2</v>
      </c>
      <c r="AC24" s="151">
        <f t="shared" si="11"/>
        <v>0.71087636932707354</v>
      </c>
      <c r="AD24" s="124"/>
    </row>
    <row r="25" spans="1:30" x14ac:dyDescent="0.25">
      <c r="A25" s="152" t="s">
        <v>209</v>
      </c>
      <c r="B25" s="147" t="s">
        <v>209</v>
      </c>
      <c r="C25" s="148">
        <v>9128</v>
      </c>
      <c r="D25" s="148">
        <v>8693</v>
      </c>
      <c r="E25" s="148">
        <v>3519</v>
      </c>
      <c r="F25" s="148">
        <v>4710</v>
      </c>
      <c r="G25" s="148">
        <v>14633</v>
      </c>
      <c r="H25" s="149">
        <f t="shared" si="3"/>
        <v>2.1067940552016986</v>
      </c>
      <c r="I25" s="150">
        <f t="shared" si="0"/>
        <v>0.68330840906476475</v>
      </c>
      <c r="J25" s="149">
        <f t="shared" si="4"/>
        <v>9.5512673232170265E-3</v>
      </c>
      <c r="K25" s="151">
        <f t="shared" si="5"/>
        <v>1</v>
      </c>
      <c r="L25" s="148">
        <v>4557</v>
      </c>
      <c r="M25" s="148">
        <v>4514</v>
      </c>
      <c r="N25" s="148">
        <v>0</v>
      </c>
      <c r="O25" s="148">
        <v>2508</v>
      </c>
      <c r="P25" s="148">
        <v>7566</v>
      </c>
      <c r="Q25" s="149">
        <f t="shared" si="6"/>
        <v>2.0167464114832536</v>
      </c>
      <c r="R25" s="150">
        <f t="shared" si="1"/>
        <v>0.67611874169251229</v>
      </c>
      <c r="S25" s="149">
        <f t="shared" si="7"/>
        <v>2.0691013110324723E-2</v>
      </c>
      <c r="T25" s="151">
        <f t="shared" si="8"/>
        <v>0.51705050228934601</v>
      </c>
      <c r="U25" s="148">
        <v>4078</v>
      </c>
      <c r="V25" s="148">
        <v>3853</v>
      </c>
      <c r="W25" s="148">
        <v>0</v>
      </c>
      <c r="X25" s="148">
        <v>1910</v>
      </c>
      <c r="Y25" s="148">
        <v>6692</v>
      </c>
      <c r="Z25" s="149">
        <f t="shared" si="9"/>
        <v>2.5036649214659685</v>
      </c>
      <c r="AA25" s="150">
        <f t="shared" si="2"/>
        <v>0.73682844536724623</v>
      </c>
      <c r="AB25" s="149">
        <f t="shared" si="10"/>
        <v>8.5242760989080978E-3</v>
      </c>
      <c r="AC25" s="151">
        <f t="shared" si="11"/>
        <v>0.45732249026173716</v>
      </c>
      <c r="AD25" s="124"/>
    </row>
    <row r="26" spans="1:30" x14ac:dyDescent="0.25">
      <c r="A26" s="152" t="s">
        <v>231</v>
      </c>
      <c r="B26" s="147" t="s">
        <v>232</v>
      </c>
      <c r="C26" s="148">
        <v>1660</v>
      </c>
      <c r="D26" s="148">
        <v>2187</v>
      </c>
      <c r="E26" s="148">
        <v>1134</v>
      </c>
      <c r="F26" s="148">
        <v>2378</v>
      </c>
      <c r="G26" s="148">
        <v>4926</v>
      </c>
      <c r="H26" s="149">
        <f t="shared" si="3"/>
        <v>1.0714886459209421</v>
      </c>
      <c r="I26" s="150">
        <f t="shared" si="0"/>
        <v>1.252400548696845</v>
      </c>
      <c r="J26" s="149">
        <f t="shared" si="4"/>
        <v>3.2153039591448834E-3</v>
      </c>
      <c r="K26" s="151">
        <f t="shared" si="5"/>
        <v>1</v>
      </c>
      <c r="L26" s="148">
        <v>166</v>
      </c>
      <c r="M26" s="148">
        <v>222</v>
      </c>
      <c r="N26" s="148">
        <v>0</v>
      </c>
      <c r="O26" s="148">
        <v>412</v>
      </c>
      <c r="P26" s="148">
        <v>768</v>
      </c>
      <c r="Q26" s="149">
        <f t="shared" si="6"/>
        <v>0.86407766990291268</v>
      </c>
      <c r="R26" s="150">
        <f t="shared" si="1"/>
        <v>2.4594594594594597</v>
      </c>
      <c r="S26" s="149">
        <f t="shared" si="7"/>
        <v>2.1002773022375612E-3</v>
      </c>
      <c r="T26" s="151">
        <f t="shared" si="8"/>
        <v>0.15590742996345919</v>
      </c>
      <c r="U26" s="148">
        <v>1200</v>
      </c>
      <c r="V26" s="148">
        <v>1356</v>
      </c>
      <c r="W26" s="148">
        <v>0</v>
      </c>
      <c r="X26" s="148">
        <v>1719</v>
      </c>
      <c r="Y26" s="148">
        <v>3607</v>
      </c>
      <c r="Z26" s="149">
        <f t="shared" si="9"/>
        <v>1.0983129726585226</v>
      </c>
      <c r="AA26" s="150">
        <f t="shared" si="2"/>
        <v>1.6600294985250739</v>
      </c>
      <c r="AB26" s="149">
        <f t="shared" si="10"/>
        <v>4.5946001029231187E-3</v>
      </c>
      <c r="AC26" s="151">
        <f t="shared" si="11"/>
        <v>0.73223710921640273</v>
      </c>
      <c r="AD26" s="124"/>
    </row>
    <row r="27" spans="1:30" x14ac:dyDescent="0.25">
      <c r="A27" s="152" t="s">
        <v>223</v>
      </c>
      <c r="B27" s="147" t="s">
        <v>223</v>
      </c>
      <c r="C27" s="148">
        <v>725</v>
      </c>
      <c r="D27" s="148">
        <v>962</v>
      </c>
      <c r="E27" s="148">
        <v>770</v>
      </c>
      <c r="F27" s="148">
        <v>2440</v>
      </c>
      <c r="G27" s="148">
        <v>3698</v>
      </c>
      <c r="H27" s="149">
        <f t="shared" si="3"/>
        <v>0.51557377049180331</v>
      </c>
      <c r="I27" s="150">
        <f t="shared" si="0"/>
        <v>2.8440748440748442</v>
      </c>
      <c r="J27" s="149">
        <f t="shared" si="4"/>
        <v>2.4137624930811569E-3</v>
      </c>
      <c r="K27" s="151">
        <f t="shared" si="5"/>
        <v>1</v>
      </c>
      <c r="L27" s="148">
        <v>65</v>
      </c>
      <c r="M27" s="148">
        <v>101</v>
      </c>
      <c r="N27" s="148">
        <v>0</v>
      </c>
      <c r="O27" s="148">
        <v>277</v>
      </c>
      <c r="P27" s="148">
        <v>380</v>
      </c>
      <c r="Q27" s="149">
        <f t="shared" si="6"/>
        <v>0.37184115523465699</v>
      </c>
      <c r="R27" s="150">
        <f t="shared" si="1"/>
        <v>2.7623762376237622</v>
      </c>
      <c r="S27" s="149">
        <f t="shared" si="7"/>
        <v>1.0391997068362933E-3</v>
      </c>
      <c r="T27" s="151">
        <f t="shared" si="8"/>
        <v>0.10275824770146025</v>
      </c>
      <c r="U27" s="148">
        <v>505</v>
      </c>
      <c r="V27" s="148">
        <v>536</v>
      </c>
      <c r="W27" s="148">
        <v>0</v>
      </c>
      <c r="X27" s="148">
        <v>2037</v>
      </c>
      <c r="Y27" s="148">
        <v>3016</v>
      </c>
      <c r="Z27" s="149">
        <f t="shared" si="9"/>
        <v>0.48060873834069717</v>
      </c>
      <c r="AA27" s="150">
        <f t="shared" si="2"/>
        <v>4.6268656716417906</v>
      </c>
      <c r="AB27" s="149">
        <f t="shared" si="10"/>
        <v>3.8417837289759149E-3</v>
      </c>
      <c r="AC27" s="151">
        <f t="shared" si="11"/>
        <v>0.81557598702001077</v>
      </c>
      <c r="AD27" s="124"/>
    </row>
    <row r="28" spans="1:30" x14ac:dyDescent="0.25">
      <c r="A28" s="152" t="s">
        <v>211</v>
      </c>
      <c r="B28" s="147" t="s">
        <v>211</v>
      </c>
      <c r="C28" s="148">
        <v>20999</v>
      </c>
      <c r="D28" s="148">
        <v>19838</v>
      </c>
      <c r="E28" s="148">
        <v>7078</v>
      </c>
      <c r="F28" s="148">
        <v>7349</v>
      </c>
      <c r="G28" s="148">
        <v>20733</v>
      </c>
      <c r="H28" s="149">
        <f t="shared" si="3"/>
        <v>1.8212001632875223</v>
      </c>
      <c r="I28" s="150">
        <f t="shared" si="0"/>
        <v>4.5115435023691974E-2</v>
      </c>
      <c r="J28" s="149">
        <f t="shared" si="4"/>
        <v>1.3532865810992866E-2</v>
      </c>
      <c r="K28" s="151">
        <f t="shared" si="5"/>
        <v>1</v>
      </c>
      <c r="L28" s="148">
        <v>16446</v>
      </c>
      <c r="M28" s="148">
        <v>15464</v>
      </c>
      <c r="N28" s="148">
        <v>0</v>
      </c>
      <c r="O28" s="148">
        <v>6368</v>
      </c>
      <c r="P28" s="148">
        <v>17199</v>
      </c>
      <c r="Q28" s="149">
        <f t="shared" si="6"/>
        <v>1.7008479899497488</v>
      </c>
      <c r="R28" s="150">
        <f t="shared" si="1"/>
        <v>0.11219606828763573</v>
      </c>
      <c r="S28" s="149">
        <f t="shared" si="7"/>
        <v>4.7034725678624753E-2</v>
      </c>
      <c r="T28" s="151">
        <f t="shared" si="8"/>
        <v>0.82954709882795541</v>
      </c>
      <c r="U28" s="148">
        <v>3577</v>
      </c>
      <c r="V28" s="148">
        <v>3488</v>
      </c>
      <c r="W28" s="148">
        <v>0</v>
      </c>
      <c r="X28" s="148">
        <v>820</v>
      </c>
      <c r="Y28" s="148">
        <v>2814</v>
      </c>
      <c r="Z28" s="149">
        <f t="shared" si="9"/>
        <v>2.4317073170731707</v>
      </c>
      <c r="AA28" s="150">
        <f t="shared" si="2"/>
        <v>-0.19323394495412849</v>
      </c>
      <c r="AB28" s="149">
        <f t="shared" si="10"/>
        <v>3.584475932804451E-3</v>
      </c>
      <c r="AC28" s="151">
        <f t="shared" si="11"/>
        <v>0.13572565475329185</v>
      </c>
      <c r="AD28" s="124"/>
    </row>
    <row r="29" spans="1:30" x14ac:dyDescent="0.25">
      <c r="A29" s="152" t="s">
        <v>203</v>
      </c>
      <c r="B29" s="147" t="s">
        <v>203</v>
      </c>
      <c r="C29" s="148">
        <v>12799</v>
      </c>
      <c r="D29" s="148">
        <v>10864</v>
      </c>
      <c r="E29" s="148">
        <v>3342</v>
      </c>
      <c r="F29" s="148">
        <v>6217</v>
      </c>
      <c r="G29" s="148">
        <v>11010</v>
      </c>
      <c r="H29" s="149">
        <f t="shared" si="3"/>
        <v>0.77095061926974418</v>
      </c>
      <c r="I29" s="150">
        <f t="shared" si="0"/>
        <v>1.3438880706921896E-2</v>
      </c>
      <c r="J29" s="149">
        <f t="shared" si="4"/>
        <v>7.1864589099036062E-3</v>
      </c>
      <c r="K29" s="151">
        <f t="shared" si="5"/>
        <v>1</v>
      </c>
      <c r="L29" s="148">
        <v>4389</v>
      </c>
      <c r="M29" s="148">
        <v>4032</v>
      </c>
      <c r="N29" s="148">
        <v>0</v>
      </c>
      <c r="O29" s="148">
        <v>2497</v>
      </c>
      <c r="P29" s="148">
        <v>4138</v>
      </c>
      <c r="Q29" s="149">
        <f t="shared" si="6"/>
        <v>0.65718862635162201</v>
      </c>
      <c r="R29" s="150">
        <f t="shared" si="1"/>
        <v>2.6289682539682557E-2</v>
      </c>
      <c r="S29" s="149">
        <f t="shared" si="7"/>
        <v>1.131633786023311E-2</v>
      </c>
      <c r="T29" s="151">
        <f t="shared" si="8"/>
        <v>0.37584014532243415</v>
      </c>
      <c r="U29" s="148">
        <v>6846</v>
      </c>
      <c r="V29" s="148">
        <v>4756</v>
      </c>
      <c r="W29" s="148">
        <v>0</v>
      </c>
      <c r="X29" s="148">
        <v>3032</v>
      </c>
      <c r="Y29" s="148">
        <v>4894</v>
      </c>
      <c r="Z29" s="149">
        <f t="shared" si="9"/>
        <v>0.61411609498680741</v>
      </c>
      <c r="AA29" s="150">
        <f t="shared" si="2"/>
        <v>2.9015979814970505E-2</v>
      </c>
      <c r="AB29" s="149">
        <f t="shared" si="10"/>
        <v>6.2339819527878412E-3</v>
      </c>
      <c r="AC29" s="151">
        <f t="shared" si="11"/>
        <v>0.44450499545867395</v>
      </c>
      <c r="AD29" s="124"/>
    </row>
    <row r="30" spans="1:30" x14ac:dyDescent="0.25">
      <c r="A30" s="152" t="s">
        <v>229</v>
      </c>
      <c r="B30" s="147" t="s">
        <v>229</v>
      </c>
      <c r="C30" s="148">
        <v>1477</v>
      </c>
      <c r="D30" s="148">
        <v>1898</v>
      </c>
      <c r="E30" s="148">
        <v>1002</v>
      </c>
      <c r="F30" s="148">
        <v>4421</v>
      </c>
      <c r="G30" s="148">
        <v>6147</v>
      </c>
      <c r="H30" s="149">
        <f t="shared" si="3"/>
        <v>0.39040940963582904</v>
      </c>
      <c r="I30" s="150">
        <f t="shared" si="0"/>
        <v>2.2386722866174922</v>
      </c>
      <c r="J30" s="149">
        <f t="shared" si="4"/>
        <v>4.0122763777636211E-3</v>
      </c>
      <c r="K30" s="151">
        <f t="shared" si="5"/>
        <v>1</v>
      </c>
      <c r="L30" s="148">
        <v>325</v>
      </c>
      <c r="M30" s="148">
        <v>362</v>
      </c>
      <c r="N30" s="148">
        <v>0</v>
      </c>
      <c r="O30" s="148">
        <v>1677</v>
      </c>
      <c r="P30" s="148">
        <v>1086</v>
      </c>
      <c r="Q30" s="149">
        <f t="shared" si="6"/>
        <v>-0.35241502683363146</v>
      </c>
      <c r="R30" s="150">
        <f t="shared" si="1"/>
        <v>2</v>
      </c>
      <c r="S30" s="149">
        <f t="shared" si="7"/>
        <v>2.969923372695301E-3</v>
      </c>
      <c r="T30" s="151">
        <f t="shared" si="8"/>
        <v>0.17667154709614447</v>
      </c>
      <c r="U30" s="148">
        <v>831</v>
      </c>
      <c r="V30" s="148">
        <v>832</v>
      </c>
      <c r="W30" s="148">
        <v>0</v>
      </c>
      <c r="X30" s="148">
        <v>2415</v>
      </c>
      <c r="Y30" s="148">
        <v>4408</v>
      </c>
      <c r="Z30" s="149">
        <f t="shared" si="9"/>
        <v>0.82525879917184275</v>
      </c>
      <c r="AA30" s="150">
        <f t="shared" si="2"/>
        <v>4.2980769230769234</v>
      </c>
      <c r="AB30" s="149">
        <f t="shared" si="10"/>
        <v>5.6149146808109522E-3</v>
      </c>
      <c r="AC30" s="151">
        <f t="shared" si="11"/>
        <v>0.71709777127053842</v>
      </c>
      <c r="AD30" s="124"/>
    </row>
    <row r="31" spans="1:30" x14ac:dyDescent="0.25">
      <c r="A31" s="152" t="s">
        <v>215</v>
      </c>
      <c r="B31" s="147" t="s">
        <v>215</v>
      </c>
      <c r="C31" s="148">
        <v>1834</v>
      </c>
      <c r="D31" s="148">
        <v>2523</v>
      </c>
      <c r="E31" s="148">
        <v>926</v>
      </c>
      <c r="F31" s="148">
        <v>2511</v>
      </c>
      <c r="G31" s="148">
        <v>4895</v>
      </c>
      <c r="H31" s="149">
        <f t="shared" si="3"/>
        <v>0.94942254082039024</v>
      </c>
      <c r="I31" s="150">
        <f t="shared" si="0"/>
        <v>0.94015061434799851</v>
      </c>
      <c r="J31" s="149">
        <f t="shared" si="4"/>
        <v>3.1950696061742189E-3</v>
      </c>
      <c r="K31" s="151">
        <f t="shared" si="5"/>
        <v>1</v>
      </c>
      <c r="L31" s="148">
        <v>270</v>
      </c>
      <c r="M31" s="148">
        <v>655</v>
      </c>
      <c r="N31" s="148">
        <v>0</v>
      </c>
      <c r="O31" s="148">
        <v>874</v>
      </c>
      <c r="P31" s="148">
        <v>1634</v>
      </c>
      <c r="Q31" s="149">
        <f t="shared" si="6"/>
        <v>0.86956521739130443</v>
      </c>
      <c r="R31" s="150">
        <f t="shared" si="1"/>
        <v>1.4946564885496185</v>
      </c>
      <c r="S31" s="149">
        <f t="shared" si="7"/>
        <v>4.4685587393960609E-3</v>
      </c>
      <c r="T31" s="151">
        <f t="shared" si="8"/>
        <v>0.33381001021450457</v>
      </c>
      <c r="U31" s="148">
        <v>855</v>
      </c>
      <c r="V31" s="148">
        <v>1113</v>
      </c>
      <c r="W31" s="148">
        <v>0</v>
      </c>
      <c r="X31" s="148">
        <v>1236</v>
      </c>
      <c r="Y31" s="148">
        <v>2216</v>
      </c>
      <c r="Z31" s="149">
        <f t="shared" si="9"/>
        <v>0.79288025889967639</v>
      </c>
      <c r="AA31" s="150">
        <f t="shared" si="2"/>
        <v>0.99101527403414202</v>
      </c>
      <c r="AB31" s="149">
        <f t="shared" si="10"/>
        <v>2.8227429520592266E-3</v>
      </c>
      <c r="AC31" s="151">
        <f t="shared" si="11"/>
        <v>0.45270684371807968</v>
      </c>
      <c r="AD31" s="124"/>
    </row>
    <row r="32" spans="1:30" x14ac:dyDescent="0.25">
      <c r="A32" s="152" t="s">
        <v>225</v>
      </c>
      <c r="B32" s="147" t="s">
        <v>225</v>
      </c>
      <c r="C32" s="148">
        <v>925</v>
      </c>
      <c r="D32" s="148">
        <v>1173</v>
      </c>
      <c r="E32" s="148">
        <v>453</v>
      </c>
      <c r="F32" s="148">
        <v>1531</v>
      </c>
      <c r="G32" s="148">
        <v>2993</v>
      </c>
      <c r="H32" s="149">
        <f t="shared" si="3"/>
        <v>0.95493141737426512</v>
      </c>
      <c r="I32" s="150">
        <f t="shared" si="0"/>
        <v>1.5515771526001707</v>
      </c>
      <c r="J32" s="149">
        <f t="shared" si="4"/>
        <v>1.953594143264441E-3</v>
      </c>
      <c r="K32" s="151">
        <f t="shared" si="5"/>
        <v>1</v>
      </c>
      <c r="L32" s="148">
        <v>97</v>
      </c>
      <c r="M32" s="148">
        <v>134</v>
      </c>
      <c r="N32" s="148">
        <v>0</v>
      </c>
      <c r="O32" s="148">
        <v>480</v>
      </c>
      <c r="P32" s="148">
        <v>696</v>
      </c>
      <c r="Q32" s="149">
        <f t="shared" si="6"/>
        <v>0.44999999999999996</v>
      </c>
      <c r="R32" s="150">
        <f t="shared" si="1"/>
        <v>4.1940298507462686</v>
      </c>
      <c r="S32" s="149">
        <f t="shared" si="7"/>
        <v>1.9033763051527898E-3</v>
      </c>
      <c r="T32" s="151">
        <f t="shared" si="8"/>
        <v>0.23254259939859673</v>
      </c>
      <c r="U32" s="148">
        <v>675</v>
      </c>
      <c r="V32" s="148">
        <v>769</v>
      </c>
      <c r="W32" s="148">
        <v>0</v>
      </c>
      <c r="X32" s="148">
        <v>963</v>
      </c>
      <c r="Y32" s="148">
        <v>1895</v>
      </c>
      <c r="Z32" s="149">
        <f t="shared" si="9"/>
        <v>0.96780893042575289</v>
      </c>
      <c r="AA32" s="150">
        <f t="shared" si="2"/>
        <v>1.4642392717815347</v>
      </c>
      <c r="AB32" s="149">
        <f t="shared" si="10"/>
        <v>2.4138528403214055E-3</v>
      </c>
      <c r="AC32" s="151">
        <f t="shared" si="11"/>
        <v>0.63314400267290349</v>
      </c>
      <c r="AD32" s="124"/>
    </row>
    <row r="33" spans="1:31" x14ac:dyDescent="0.25">
      <c r="A33" s="152" t="s">
        <v>221</v>
      </c>
      <c r="B33" s="147" t="s">
        <v>221</v>
      </c>
      <c r="C33" s="148">
        <v>2016</v>
      </c>
      <c r="D33" s="148">
        <v>2397</v>
      </c>
      <c r="E33" s="148">
        <v>1764</v>
      </c>
      <c r="F33" s="148">
        <v>4990</v>
      </c>
      <c r="G33" s="148">
        <v>4822</v>
      </c>
      <c r="H33" s="149">
        <f t="shared" si="3"/>
        <v>-3.3667334669338689E-2</v>
      </c>
      <c r="I33" s="150">
        <f t="shared" si="0"/>
        <v>1.0116812682519818</v>
      </c>
      <c r="J33" s="149">
        <f t="shared" si="4"/>
        <v>3.1474209685336228E-3</v>
      </c>
      <c r="K33" s="151">
        <f t="shared" si="5"/>
        <v>1</v>
      </c>
      <c r="L33" s="148">
        <v>290</v>
      </c>
      <c r="M33" s="148">
        <v>405</v>
      </c>
      <c r="N33" s="148">
        <v>0</v>
      </c>
      <c r="O33" s="148">
        <v>2037</v>
      </c>
      <c r="P33" s="148">
        <v>1540</v>
      </c>
      <c r="Q33" s="149">
        <f t="shared" si="6"/>
        <v>-0.24398625429553267</v>
      </c>
      <c r="R33" s="150">
        <f t="shared" si="1"/>
        <v>2.8024691358024691</v>
      </c>
      <c r="S33" s="149">
        <f t="shared" si="7"/>
        <v>4.211493548757609E-3</v>
      </c>
      <c r="T33" s="151">
        <f t="shared" si="8"/>
        <v>0.31936955620074658</v>
      </c>
      <c r="U33" s="148">
        <v>1122</v>
      </c>
      <c r="V33" s="148">
        <v>997</v>
      </c>
      <c r="W33" s="148">
        <v>0</v>
      </c>
      <c r="X33" s="148">
        <v>1946</v>
      </c>
      <c r="Y33" s="148">
        <v>2064</v>
      </c>
      <c r="Z33" s="149">
        <f t="shared" si="9"/>
        <v>6.0637204522096644E-2</v>
      </c>
      <c r="AA33" s="150">
        <f t="shared" si="2"/>
        <v>1.0702106318956872</v>
      </c>
      <c r="AB33" s="149">
        <f t="shared" si="10"/>
        <v>2.6291252044450559E-3</v>
      </c>
      <c r="AC33" s="151">
        <f t="shared" si="11"/>
        <v>0.42803815844048115</v>
      </c>
      <c r="AD33" s="124"/>
    </row>
    <row r="34" spans="1:31" x14ac:dyDescent="0.25">
      <c r="A34" s="152" t="s">
        <v>227</v>
      </c>
      <c r="B34" s="147" t="s">
        <v>227</v>
      </c>
      <c r="C34" s="148">
        <v>8440</v>
      </c>
      <c r="D34" s="148">
        <v>8970</v>
      </c>
      <c r="E34" s="148">
        <v>2409</v>
      </c>
      <c r="F34" s="148">
        <v>1422</v>
      </c>
      <c r="G34" s="148">
        <v>2233</v>
      </c>
      <c r="H34" s="149">
        <f t="shared" si="3"/>
        <v>0.57032348804500699</v>
      </c>
      <c r="I34" s="150">
        <f t="shared" si="0"/>
        <v>-0.75105908584169456</v>
      </c>
      <c r="J34" s="149">
        <f t="shared" si="4"/>
        <v>1.4575261349513854E-3</v>
      </c>
      <c r="K34" s="151">
        <f t="shared" si="5"/>
        <v>1</v>
      </c>
      <c r="L34" s="148">
        <v>316</v>
      </c>
      <c r="M34" s="148">
        <v>349</v>
      </c>
      <c r="N34" s="148">
        <v>0</v>
      </c>
      <c r="O34" s="148">
        <v>426</v>
      </c>
      <c r="P34" s="148">
        <v>387</v>
      </c>
      <c r="Q34" s="149">
        <f t="shared" si="6"/>
        <v>-9.1549295774647876E-2</v>
      </c>
      <c r="R34" s="150">
        <f t="shared" si="1"/>
        <v>0.10888252148997135</v>
      </c>
      <c r="S34" s="149">
        <f t="shared" si="7"/>
        <v>1.058342859330646E-3</v>
      </c>
      <c r="T34" s="151">
        <f t="shared" si="8"/>
        <v>0.17330944917151814</v>
      </c>
      <c r="U34" s="148">
        <v>7853</v>
      </c>
      <c r="V34" s="148">
        <v>8318</v>
      </c>
      <c r="W34" s="148">
        <v>0</v>
      </c>
      <c r="X34" s="148">
        <v>892</v>
      </c>
      <c r="Y34" s="148">
        <v>1524</v>
      </c>
      <c r="Z34" s="149">
        <f t="shared" si="9"/>
        <v>0.70852017937219736</v>
      </c>
      <c r="AA34" s="150">
        <f t="shared" si="2"/>
        <v>-0.81678288050012027</v>
      </c>
      <c r="AB34" s="149">
        <f t="shared" si="10"/>
        <v>1.9412726800262913E-3</v>
      </c>
      <c r="AC34" s="151">
        <f t="shared" si="11"/>
        <v>0.68248992386923424</v>
      </c>
      <c r="AD34" s="124"/>
    </row>
    <row r="35" spans="1:31" x14ac:dyDescent="0.25">
      <c r="A35" s="152" t="s">
        <v>205</v>
      </c>
      <c r="B35" s="147" t="s">
        <v>205</v>
      </c>
      <c r="C35" s="148">
        <v>1176</v>
      </c>
      <c r="D35" s="148">
        <v>1356</v>
      </c>
      <c r="E35" s="148">
        <v>553</v>
      </c>
      <c r="F35" s="148">
        <v>636</v>
      </c>
      <c r="G35" s="148">
        <v>2157</v>
      </c>
      <c r="H35" s="149">
        <f t="shared" si="3"/>
        <v>2.391509433962264</v>
      </c>
      <c r="I35" s="150">
        <f t="shared" si="0"/>
        <v>0.59070796460176989</v>
      </c>
      <c r="J35" s="149">
        <f t="shared" si="4"/>
        <v>1.4079193341200798E-3</v>
      </c>
      <c r="K35" s="151">
        <f t="shared" si="5"/>
        <v>1</v>
      </c>
      <c r="L35" s="148">
        <v>241</v>
      </c>
      <c r="M35" s="148">
        <v>313</v>
      </c>
      <c r="N35" s="148">
        <v>0</v>
      </c>
      <c r="O35" s="148">
        <v>232</v>
      </c>
      <c r="P35" s="148">
        <v>464</v>
      </c>
      <c r="Q35" s="149">
        <f t="shared" si="6"/>
        <v>1</v>
      </c>
      <c r="R35" s="150">
        <f t="shared" si="1"/>
        <v>0.48242811501597438</v>
      </c>
      <c r="S35" s="149">
        <f t="shared" si="7"/>
        <v>1.2689175367685264E-3</v>
      </c>
      <c r="T35" s="151">
        <f t="shared" si="8"/>
        <v>0.21511358368103847</v>
      </c>
      <c r="U35" s="148">
        <v>722</v>
      </c>
      <c r="V35" s="148">
        <v>692</v>
      </c>
      <c r="W35" s="148">
        <v>0</v>
      </c>
      <c r="X35" s="148">
        <v>322</v>
      </c>
      <c r="Y35" s="148">
        <v>1223</v>
      </c>
      <c r="Z35" s="149">
        <f t="shared" si="9"/>
        <v>2.798136645962733</v>
      </c>
      <c r="AA35" s="150">
        <f t="shared" si="2"/>
        <v>0.76734104046242768</v>
      </c>
      <c r="AB35" s="149">
        <f t="shared" si="10"/>
        <v>1.5578585877113872E-3</v>
      </c>
      <c r="AC35" s="151">
        <f t="shared" si="11"/>
        <v>0.56699119146963373</v>
      </c>
      <c r="AD35" s="124"/>
    </row>
    <row r="36" spans="1:31" x14ac:dyDescent="0.25">
      <c r="A36" s="153" t="s">
        <v>371</v>
      </c>
      <c r="B36" s="154" t="s">
        <v>371</v>
      </c>
      <c r="C36" s="155">
        <f>C11-SUM(C12:C35)</f>
        <v>54376</v>
      </c>
      <c r="D36" s="155">
        <f>D11-SUM(D12:D35)</f>
        <v>51038</v>
      </c>
      <c r="E36" s="155">
        <f>E11-SUM(E12:E35)</f>
        <v>17165</v>
      </c>
      <c r="F36" s="155">
        <f>F11-SUM(F12:F35)</f>
        <v>34163</v>
      </c>
      <c r="G36" s="155">
        <f>G11-SUM(G12:G35)</f>
        <v>59194</v>
      </c>
      <c r="H36" s="156">
        <f t="shared" si="3"/>
        <v>0.73269326464303486</v>
      </c>
      <c r="I36" s="157">
        <f t="shared" si="0"/>
        <v>0.15980250009796615</v>
      </c>
      <c r="J36" s="156">
        <f t="shared" si="4"/>
        <v>3.8637170636951323E-2</v>
      </c>
      <c r="K36" s="158">
        <f t="shared" si="5"/>
        <v>1</v>
      </c>
      <c r="L36" s="155">
        <f>L11-SUM(L12:L35)</f>
        <v>18668</v>
      </c>
      <c r="M36" s="155">
        <f>M11-SUM(M12:M35)</f>
        <v>17314</v>
      </c>
      <c r="N36" s="155">
        <f>N11-SUM(N12:N35)</f>
        <v>0</v>
      </c>
      <c r="O36" s="155">
        <f>O11-SUM(O12:O35)</f>
        <v>14408</v>
      </c>
      <c r="P36" s="155">
        <f>P11-SUM(P12:P35)</f>
        <v>18844</v>
      </c>
      <c r="Q36" s="156">
        <f t="shared" si="6"/>
        <v>0.30788450860632977</v>
      </c>
      <c r="R36" s="157">
        <f t="shared" si="1"/>
        <v>8.8367794848099868E-2</v>
      </c>
      <c r="S36" s="156">
        <f t="shared" si="7"/>
        <v>5.153336651479766E-2</v>
      </c>
      <c r="T36" s="158">
        <f t="shared" si="8"/>
        <v>0.31834307531168698</v>
      </c>
      <c r="U36" s="155">
        <f>U11-SUM(U12:U35)</f>
        <v>20817</v>
      </c>
      <c r="V36" s="155">
        <f>V11-SUM(V12:V35)</f>
        <v>20685</v>
      </c>
      <c r="W36" s="155">
        <f>W11-SUM(W12:W35)</f>
        <v>0</v>
      </c>
      <c r="X36" s="155">
        <f>X11-SUM(X12:X35)</f>
        <v>15316</v>
      </c>
      <c r="Y36" s="155">
        <f>Y11-SUM(Y12:Y35)</f>
        <v>31233</v>
      </c>
      <c r="Z36" s="156">
        <f t="shared" si="9"/>
        <v>1.039240010446592</v>
      </c>
      <c r="AA36" s="157">
        <f t="shared" si="2"/>
        <v>0.50993473531544597</v>
      </c>
      <c r="AB36" s="156">
        <f t="shared" si="10"/>
        <v>3.978462573179866E-2</v>
      </c>
      <c r="AC36" s="158">
        <f t="shared" si="11"/>
        <v>0.52763793627732536</v>
      </c>
      <c r="AD36" s="124"/>
    </row>
    <row r="37" spans="1:31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D37" s="124"/>
      <c r="AE37" s="124"/>
    </row>
    <row r="38" spans="1:31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7"/>
      <c r="AD38" s="50"/>
      <c r="AE38" s="50"/>
    </row>
    <row r="39" spans="1:31" s="137" customFormat="1" ht="75" x14ac:dyDescent="0.25">
      <c r="B39" s="133"/>
      <c r="C39" s="162">
        <f>C6</f>
        <v>2018</v>
      </c>
      <c r="D39" s="162">
        <f>D6</f>
        <v>2019</v>
      </c>
      <c r="E39" s="162" t="str">
        <f>E6</f>
        <v>2020</v>
      </c>
      <c r="F39" s="162">
        <f>F6</f>
        <v>2021</v>
      </c>
      <c r="G39" s="162">
        <f>G6</f>
        <v>2022</v>
      </c>
      <c r="H39" s="135" t="str">
        <f>CONCATENATE("var. ",RIGHT(G39,2),"/",RIGHT(F39,2))</f>
        <v>var. 22/21</v>
      </c>
      <c r="I39" s="135" t="str">
        <f>CONCATENATE("var. ",RIGHT(G39,2),"/",RIGHT(D39,2))</f>
        <v>var. 22/19</v>
      </c>
      <c r="J39" s="135" t="str">
        <f>CONCATENATE("Cuota s/ total lugares de residencia ",RIGHT(G39,4))</f>
        <v>Cuota s/ total lugares de residencia 2022</v>
      </c>
      <c r="K39" s="136" t="str">
        <f>CONCATENATE("cuota s/ Canarias ",RIGHT(G39,4))</f>
        <v>cuota s/ Canarias 2022</v>
      </c>
      <c r="L39" s="162">
        <f>L6</f>
        <v>2018</v>
      </c>
      <c r="M39" s="162">
        <f>M6</f>
        <v>2019</v>
      </c>
      <c r="N39" s="162">
        <f>N6</f>
        <v>2020</v>
      </c>
      <c r="O39" s="162">
        <f>O6</f>
        <v>2021</v>
      </c>
      <c r="P39" s="162">
        <f>P6</f>
        <v>2022</v>
      </c>
      <c r="Q39" s="135" t="str">
        <f>CONCATENATE("var. ",RIGHT(P39,2),"/",RIGHT(O39,2))</f>
        <v>var. 22/21</v>
      </c>
      <c r="R39" s="135" t="str">
        <f>CONCATENATE("var. ",RIGHT(P39,2),"/",RIGHT(M39,2))</f>
        <v>var. 22/19</v>
      </c>
      <c r="S39" s="135" t="str">
        <f>CONCATENATE("Cuota s/ total lugares de residencia ",RIGHT(P39,4))</f>
        <v>Cuota s/ total lugares de residencia 2022</v>
      </c>
      <c r="T39" s="136" t="str">
        <f>CONCATENATE("cuota s/ Canarias ",RIGHT(P39,4))</f>
        <v>cuota s/ Canarias 2022</v>
      </c>
      <c r="U39" s="162">
        <f>U6</f>
        <v>2018</v>
      </c>
      <c r="V39" s="162">
        <f>V6</f>
        <v>2019</v>
      </c>
      <c r="W39" s="162">
        <f>W6</f>
        <v>2020</v>
      </c>
      <c r="X39" s="162">
        <f>X6</f>
        <v>2021</v>
      </c>
      <c r="Y39" s="162">
        <f>Y6</f>
        <v>2022</v>
      </c>
      <c r="Z39" s="135" t="str">
        <f>CONCATENATE("var. ",RIGHT(Y39,2),"/",RIGHT(X39,2))</f>
        <v>var. 22/21</v>
      </c>
      <c r="AA39" s="135" t="str">
        <f>CONCATENATE("var. ",RIGHT(Y39,2),"/",RIGHT(V39,2))</f>
        <v>var. 22/19</v>
      </c>
      <c r="AB39" s="135" t="str">
        <f>CONCATENATE("Cuota s/ total lugares de residencia ",RIGHT(Y39,4))</f>
        <v>Cuota s/ total lugares de residencia 2022</v>
      </c>
      <c r="AC39" s="136" t="str">
        <f>CONCATENATE("cuota s/ Canarias ",RIGHT(Y39,4))</f>
        <v>cuota s/ Canarias 2022</v>
      </c>
      <c r="AD39" s="159"/>
      <c r="AE39" s="159"/>
    </row>
    <row r="40" spans="1:31" x14ac:dyDescent="0.25">
      <c r="A40" s="1" t="s">
        <v>0</v>
      </c>
      <c r="B40" s="138" t="s">
        <v>123</v>
      </c>
      <c r="C40" s="139">
        <f>C41+C44</f>
        <v>64648</v>
      </c>
      <c r="D40" s="139">
        <f>D41+D44</f>
        <v>67797</v>
      </c>
      <c r="E40" s="139">
        <f>E41+E44</f>
        <v>0</v>
      </c>
      <c r="F40" s="139">
        <f>F41+F44</f>
        <v>31635</v>
      </c>
      <c r="G40" s="139">
        <f>G41+G44</f>
        <v>69159</v>
      </c>
      <c r="H40" s="140">
        <f>IFERROR(G40/F40-1,"-")</f>
        <v>1.1861545756282599</v>
      </c>
      <c r="I40" s="140">
        <f>IFERROR(G40/D40-1,"-")</f>
        <v>2.0089384486039252E-2</v>
      </c>
      <c r="J40" s="140">
        <f t="shared" ref="J40:J69" si="12">G40/G$40</f>
        <v>1</v>
      </c>
      <c r="K40" s="141">
        <f>G40/$G7</f>
        <v>4.5141536035424479E-2</v>
      </c>
      <c r="L40" s="139">
        <f>L41+L44</f>
        <v>227456</v>
      </c>
      <c r="M40" s="139">
        <f>M41+M44</f>
        <v>242419</v>
      </c>
      <c r="N40" s="139">
        <f>N41+N44</f>
        <v>0</v>
      </c>
      <c r="O40" s="139">
        <f>O41+O44</f>
        <v>133775</v>
      </c>
      <c r="P40" s="139">
        <f>P41+P44</f>
        <v>312171</v>
      </c>
      <c r="Q40" s="140">
        <f>IFERROR(P40/O40-1,"-")</f>
        <v>1.3335526069893477</v>
      </c>
      <c r="R40" s="140">
        <f>IFERROR(P40/M40-1,"-")</f>
        <v>0.28773322223093079</v>
      </c>
      <c r="S40" s="140">
        <f t="shared" ref="S40:S69" si="13">P40/P$40</f>
        <v>1</v>
      </c>
      <c r="T40" s="141">
        <f>P40/$G7</f>
        <v>0.20376058713565109</v>
      </c>
      <c r="U40" s="139">
        <f>U41+U44</f>
        <v>0</v>
      </c>
      <c r="V40" s="139">
        <f>V41+V44</f>
        <v>0</v>
      </c>
      <c r="W40" s="139">
        <f>W41+W44</f>
        <v>0</v>
      </c>
      <c r="X40" s="139">
        <f>X41+X44</f>
        <v>0</v>
      </c>
      <c r="Y40" s="139">
        <f>Y41+Y44</f>
        <v>0</v>
      </c>
      <c r="Z40" s="140" t="str">
        <f>IFERROR(Y40/X40-1,"-")</f>
        <v>-</v>
      </c>
      <c r="AA40" s="140" t="str">
        <f>IFERROR(Y40/V40-1,"-")</f>
        <v>-</v>
      </c>
      <c r="AB40" s="140" t="str">
        <f>IFERROR(Y40/Y$40,"-")</f>
        <v>-</v>
      </c>
      <c r="AC40" s="141">
        <f>Y40/$G7</f>
        <v>0</v>
      </c>
      <c r="AD40" s="50"/>
      <c r="AE40" s="50"/>
    </row>
    <row r="41" spans="1:31" x14ac:dyDescent="0.25">
      <c r="A41" s="1" t="s">
        <v>155</v>
      </c>
      <c r="B41" s="142" t="s">
        <v>156</v>
      </c>
      <c r="C41" s="143">
        <v>6397</v>
      </c>
      <c r="D41" s="143">
        <v>6847</v>
      </c>
      <c r="E41" s="143">
        <v>0</v>
      </c>
      <c r="F41" s="143">
        <v>6381</v>
      </c>
      <c r="G41" s="143">
        <v>8798</v>
      </c>
      <c r="H41" s="144">
        <f>IFERROR(G41/F41-1,"-")</f>
        <v>0.37878075536749733</v>
      </c>
      <c r="I41" s="145">
        <f t="shared" ref="I41:I69" si="14">IFERROR(G41/D41-1,"-")</f>
        <v>0.28494231050094943</v>
      </c>
      <c r="J41" s="144">
        <f t="shared" si="12"/>
        <v>0.12721410084009313</v>
      </c>
      <c r="K41" s="146">
        <f t="shared" ref="K41:K69" si="15">G41/$G8</f>
        <v>3.1623593688221131E-2</v>
      </c>
      <c r="L41" s="143">
        <v>44184</v>
      </c>
      <c r="M41" s="143">
        <v>48762</v>
      </c>
      <c r="N41" s="143">
        <v>0</v>
      </c>
      <c r="O41" s="143">
        <v>41030</v>
      </c>
      <c r="P41" s="143">
        <v>53314</v>
      </c>
      <c r="Q41" s="144">
        <f>IFERROR(P41/O41-1,"-")</f>
        <v>0.29939068973921512</v>
      </c>
      <c r="R41" s="145">
        <f t="shared" ref="R41:R69" si="16">IFERROR(P41/M41-1,"-")</f>
        <v>9.3351380173085641E-2</v>
      </c>
      <c r="S41" s="144">
        <f t="shared" si="13"/>
        <v>0.17078460202901616</v>
      </c>
      <c r="T41" s="146">
        <f t="shared" ref="T41:T69" si="17">P41/$G8</f>
        <v>0.19163222026526724</v>
      </c>
      <c r="U41" s="143">
        <v>0</v>
      </c>
      <c r="V41" s="143">
        <v>0</v>
      </c>
      <c r="W41" s="143">
        <v>0</v>
      </c>
      <c r="X41" s="143">
        <v>0</v>
      </c>
      <c r="Y41" s="143">
        <v>0</v>
      </c>
      <c r="Z41" s="144" t="str">
        <f>IFERROR(Y41/X41-1,"-")</f>
        <v>-</v>
      </c>
      <c r="AA41" s="145" t="str">
        <f t="shared" ref="AA41:AA69" si="18">IFERROR(Y41/V41-1,"-")</f>
        <v>-</v>
      </c>
      <c r="AB41" s="144" t="str">
        <f t="shared" ref="AB41:AB69" si="19">IFERROR(Y41/Y$40,"-")</f>
        <v>-</v>
      </c>
      <c r="AC41" s="146">
        <f t="shared" ref="AC41:AC69" si="20">Y41/$G8</f>
        <v>0</v>
      </c>
      <c r="AD41" s="50"/>
      <c r="AE41" s="50"/>
    </row>
    <row r="42" spans="1:31" x14ac:dyDescent="0.25">
      <c r="A42" s="152" t="s">
        <v>98</v>
      </c>
      <c r="B42" s="147" t="s">
        <v>98</v>
      </c>
      <c r="C42" s="148">
        <v>2941</v>
      </c>
      <c r="D42" s="148">
        <v>5258</v>
      </c>
      <c r="E42" s="148">
        <v>0</v>
      </c>
      <c r="F42" s="148">
        <v>3400</v>
      </c>
      <c r="G42" s="148">
        <v>4961</v>
      </c>
      <c r="H42" s="149">
        <f>IFERROR(G42/F42-1,"-")</f>
        <v>0.45911764705882363</v>
      </c>
      <c r="I42" s="150">
        <f t="shared" si="14"/>
        <v>-5.6485355648535518E-2</v>
      </c>
      <c r="J42" s="149">
        <f t="shared" si="12"/>
        <v>7.1733252360502611E-2</v>
      </c>
      <c r="K42" s="151">
        <f t="shared" si="15"/>
        <v>4.1957746240633302E-2</v>
      </c>
      <c r="L42" s="148">
        <v>11349</v>
      </c>
      <c r="M42" s="148">
        <v>12568</v>
      </c>
      <c r="N42" s="148">
        <v>0</v>
      </c>
      <c r="O42" s="148">
        <v>8723</v>
      </c>
      <c r="P42" s="148">
        <v>12030</v>
      </c>
      <c r="Q42" s="149">
        <f>IFERROR(P42/O42-1,"-")</f>
        <v>0.37911269058810038</v>
      </c>
      <c r="R42" s="150">
        <f t="shared" si="16"/>
        <v>-4.2807129217059203E-2</v>
      </c>
      <c r="S42" s="149">
        <f t="shared" si="13"/>
        <v>3.8536571302267029E-2</v>
      </c>
      <c r="T42" s="151">
        <f t="shared" si="17"/>
        <v>0.1017439401884335</v>
      </c>
      <c r="U42" s="148">
        <v>0</v>
      </c>
      <c r="V42" s="148">
        <v>0</v>
      </c>
      <c r="W42" s="148">
        <v>0</v>
      </c>
      <c r="X42" s="148">
        <v>0</v>
      </c>
      <c r="Y42" s="148">
        <v>0</v>
      </c>
      <c r="Z42" s="149" t="str">
        <f>IFERROR(Y42/X42-1,"-")</f>
        <v>-</v>
      </c>
      <c r="AA42" s="150" t="str">
        <f t="shared" si="18"/>
        <v>-</v>
      </c>
      <c r="AB42" s="149" t="str">
        <f t="shared" si="19"/>
        <v>-</v>
      </c>
      <c r="AC42" s="151">
        <f t="shared" si="20"/>
        <v>0</v>
      </c>
      <c r="AD42" s="50"/>
      <c r="AE42" s="50"/>
    </row>
    <row r="43" spans="1:31" x14ac:dyDescent="0.25">
      <c r="A43" s="152" t="s">
        <v>160</v>
      </c>
      <c r="B43" s="147" t="s">
        <v>160</v>
      </c>
      <c r="C43" s="148">
        <v>3456</v>
      </c>
      <c r="D43" s="148">
        <v>1589</v>
      </c>
      <c r="E43" s="148">
        <v>0</v>
      </c>
      <c r="F43" s="148">
        <v>2981</v>
      </c>
      <c r="G43" s="148">
        <v>3837</v>
      </c>
      <c r="H43" s="149">
        <f>IFERROR(G43/F43-1,"-")</f>
        <v>0.2871519624287151</v>
      </c>
      <c r="I43" s="150">
        <f t="shared" si="14"/>
        <v>1.4147262429200755</v>
      </c>
      <c r="J43" s="149">
        <f t="shared" si="12"/>
        <v>5.5480848479590505E-2</v>
      </c>
      <c r="K43" s="151">
        <f t="shared" si="15"/>
        <v>2.3985447453304328E-2</v>
      </c>
      <c r="L43" s="148">
        <v>32835</v>
      </c>
      <c r="M43" s="148">
        <v>36194</v>
      </c>
      <c r="N43" s="148">
        <v>0</v>
      </c>
      <c r="O43" s="148">
        <v>32307</v>
      </c>
      <c r="P43" s="148">
        <v>41284</v>
      </c>
      <c r="Q43" s="149">
        <f>IFERROR(P43/O43-1,"-")</f>
        <v>0.27786547806976825</v>
      </c>
      <c r="R43" s="150">
        <f t="shared" si="16"/>
        <v>0.1406310438194176</v>
      </c>
      <c r="S43" s="149">
        <f t="shared" si="13"/>
        <v>0.13224803072674912</v>
      </c>
      <c r="T43" s="151">
        <f t="shared" si="17"/>
        <v>0.25807016227839874</v>
      </c>
      <c r="U43" s="148">
        <v>0</v>
      </c>
      <c r="V43" s="148">
        <v>0</v>
      </c>
      <c r="W43" s="148">
        <v>0</v>
      </c>
      <c r="X43" s="148">
        <v>0</v>
      </c>
      <c r="Y43" s="148">
        <v>0</v>
      </c>
      <c r="Z43" s="149" t="str">
        <f>IFERROR(Y43/X43-1,"-")</f>
        <v>-</v>
      </c>
      <c r="AA43" s="150" t="str">
        <f t="shared" si="18"/>
        <v>-</v>
      </c>
      <c r="AB43" s="149" t="str">
        <f t="shared" si="19"/>
        <v>-</v>
      </c>
      <c r="AC43" s="151">
        <f t="shared" si="20"/>
        <v>0</v>
      </c>
      <c r="AD43" s="50"/>
      <c r="AE43" s="50"/>
    </row>
    <row r="44" spans="1:31" x14ac:dyDescent="0.25">
      <c r="A44" s="1" t="s">
        <v>380</v>
      </c>
      <c r="B44" s="142" t="s">
        <v>168</v>
      </c>
      <c r="C44" s="143">
        <v>58251</v>
      </c>
      <c r="D44" s="143">
        <v>60950</v>
      </c>
      <c r="E44" s="143">
        <v>0</v>
      </c>
      <c r="F44" s="143">
        <v>25254</v>
      </c>
      <c r="G44" s="143">
        <v>60361</v>
      </c>
      <c r="H44" s="144">
        <f>IFERROR(G44/F44-1,"-")</f>
        <v>1.3901560148887304</v>
      </c>
      <c r="I44" s="145">
        <f t="shared" si="14"/>
        <v>-9.6636587366694116E-3</v>
      </c>
      <c r="J44" s="144">
        <f t="shared" si="12"/>
        <v>0.8727858991599069</v>
      </c>
      <c r="K44" s="146">
        <f t="shared" si="15"/>
        <v>4.8140987910718927E-2</v>
      </c>
      <c r="L44" s="143">
        <v>183272</v>
      </c>
      <c r="M44" s="143">
        <v>193657</v>
      </c>
      <c r="N44" s="143">
        <v>0</v>
      </c>
      <c r="O44" s="143">
        <v>92745</v>
      </c>
      <c r="P44" s="143">
        <v>258857</v>
      </c>
      <c r="Q44" s="144">
        <f>IFERROR(P44/O44-1,"-")</f>
        <v>1.7910615127500136</v>
      </c>
      <c r="R44" s="145">
        <f t="shared" si="16"/>
        <v>0.33667773434474357</v>
      </c>
      <c r="S44" s="144">
        <f t="shared" si="13"/>
        <v>0.82921539797098387</v>
      </c>
      <c r="T44" s="146">
        <f t="shared" si="17"/>
        <v>0.20645171066756632</v>
      </c>
      <c r="U44" s="143">
        <v>0</v>
      </c>
      <c r="V44" s="143">
        <v>0</v>
      </c>
      <c r="W44" s="143">
        <v>0</v>
      </c>
      <c r="X44" s="143">
        <v>0</v>
      </c>
      <c r="Y44" s="143">
        <v>0</v>
      </c>
      <c r="Z44" s="144" t="str">
        <f>IFERROR(Y44/X44-1,"-")</f>
        <v>-</v>
      </c>
      <c r="AA44" s="145" t="str">
        <f t="shared" si="18"/>
        <v>-</v>
      </c>
      <c r="AB44" s="144" t="str">
        <f t="shared" si="19"/>
        <v>-</v>
      </c>
      <c r="AC44" s="146">
        <f t="shared" si="20"/>
        <v>0</v>
      </c>
      <c r="AD44" s="50"/>
      <c r="AE44" s="50"/>
    </row>
    <row r="45" spans="1:31" x14ac:dyDescent="0.25">
      <c r="A45" s="152" t="s">
        <v>172</v>
      </c>
      <c r="B45" s="147" t="s">
        <v>172</v>
      </c>
      <c r="C45" s="148">
        <v>19360</v>
      </c>
      <c r="D45" s="148">
        <v>18119</v>
      </c>
      <c r="E45" s="148">
        <v>0</v>
      </c>
      <c r="F45" s="148">
        <v>3454</v>
      </c>
      <c r="G45" s="148">
        <v>18084</v>
      </c>
      <c r="H45" s="149">
        <f t="shared" ref="H45:H69" si="21">IFERROR(G45/F45-1,"-")</f>
        <v>4.2356687898089174</v>
      </c>
      <c r="I45" s="150">
        <f t="shared" si="14"/>
        <v>-1.9316739334400701E-3</v>
      </c>
      <c r="J45" s="149">
        <f t="shared" si="12"/>
        <v>0.26148440550036872</v>
      </c>
      <c r="K45" s="151">
        <f t="shared" si="15"/>
        <v>3.1937382667559112E-2</v>
      </c>
      <c r="L45" s="148">
        <v>104212</v>
      </c>
      <c r="M45" s="148">
        <v>102071</v>
      </c>
      <c r="N45" s="148">
        <v>0</v>
      </c>
      <c r="O45" s="148">
        <v>36016</v>
      </c>
      <c r="P45" s="148">
        <v>143070</v>
      </c>
      <c r="Q45" s="149">
        <f t="shared" ref="Q45:Q69" si="22">IFERROR(P45/O45-1,"-")</f>
        <v>2.9724011550422036</v>
      </c>
      <c r="R45" s="150">
        <f t="shared" si="16"/>
        <v>0.40167138560413829</v>
      </c>
      <c r="S45" s="149">
        <f t="shared" si="13"/>
        <v>0.45830650508855725</v>
      </c>
      <c r="T45" s="151">
        <f t="shared" si="17"/>
        <v>0.25266983732844961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9" t="str">
        <f t="shared" ref="Z45:Z69" si="23">IFERROR(Y45/X45-1,"-")</f>
        <v>-</v>
      </c>
      <c r="AA45" s="150" t="str">
        <f t="shared" si="18"/>
        <v>-</v>
      </c>
      <c r="AB45" s="149" t="str">
        <f t="shared" si="19"/>
        <v>-</v>
      </c>
      <c r="AC45" s="151">
        <f t="shared" si="20"/>
        <v>0</v>
      </c>
      <c r="AD45" s="50"/>
      <c r="AE45" s="50"/>
    </row>
    <row r="46" spans="1:31" x14ac:dyDescent="0.25">
      <c r="A46" s="152" t="s">
        <v>176</v>
      </c>
      <c r="B46" s="147" t="s">
        <v>176</v>
      </c>
      <c r="C46" s="148">
        <v>19573</v>
      </c>
      <c r="D46" s="148">
        <v>24343</v>
      </c>
      <c r="E46" s="148">
        <v>0</v>
      </c>
      <c r="F46" s="148">
        <v>13752</v>
      </c>
      <c r="G46" s="148">
        <v>26068</v>
      </c>
      <c r="H46" s="149">
        <f t="shared" si="21"/>
        <v>0.89557882489819662</v>
      </c>
      <c r="I46" s="150">
        <f t="shared" si="14"/>
        <v>7.0862260198003568E-2</v>
      </c>
      <c r="J46" s="149">
        <f t="shared" si="12"/>
        <v>0.37692852701745255</v>
      </c>
      <c r="K46" s="151">
        <f t="shared" si="15"/>
        <v>0.15194595508303169</v>
      </c>
      <c r="L46" s="148">
        <v>19693</v>
      </c>
      <c r="M46" s="148">
        <v>24841</v>
      </c>
      <c r="N46" s="148">
        <v>0</v>
      </c>
      <c r="O46" s="148">
        <v>14284</v>
      </c>
      <c r="P46" s="148">
        <v>25701</v>
      </c>
      <c r="Q46" s="149">
        <f t="shared" si="22"/>
        <v>0.79928591430971707</v>
      </c>
      <c r="R46" s="150">
        <f t="shared" si="16"/>
        <v>3.4620184372609719E-2</v>
      </c>
      <c r="S46" s="149">
        <f t="shared" si="13"/>
        <v>8.2329876894394416E-2</v>
      </c>
      <c r="T46" s="151">
        <f t="shared" si="17"/>
        <v>0.14980677426687883</v>
      </c>
      <c r="U46" s="148">
        <v>0</v>
      </c>
      <c r="V46" s="148">
        <v>0</v>
      </c>
      <c r="W46" s="148">
        <v>0</v>
      </c>
      <c r="X46" s="148">
        <v>0</v>
      </c>
      <c r="Y46" s="148">
        <v>0</v>
      </c>
      <c r="Z46" s="149" t="str">
        <f t="shared" si="23"/>
        <v>-</v>
      </c>
      <c r="AA46" s="150" t="str">
        <f t="shared" si="18"/>
        <v>-</v>
      </c>
      <c r="AB46" s="149" t="str">
        <f t="shared" si="19"/>
        <v>-</v>
      </c>
      <c r="AC46" s="151">
        <f t="shared" si="20"/>
        <v>0</v>
      </c>
      <c r="AD46" s="50"/>
      <c r="AE46" s="50"/>
    </row>
    <row r="47" spans="1:31" x14ac:dyDescent="0.25">
      <c r="A47" s="152" t="s">
        <v>180</v>
      </c>
      <c r="B47" s="147" t="s">
        <v>180</v>
      </c>
      <c r="C47" s="148">
        <v>2171</v>
      </c>
      <c r="D47" s="148">
        <v>2318</v>
      </c>
      <c r="E47" s="148">
        <v>0</v>
      </c>
      <c r="F47" s="148">
        <v>1508</v>
      </c>
      <c r="G47" s="148">
        <v>2343</v>
      </c>
      <c r="H47" s="149">
        <f t="shared" si="21"/>
        <v>0.55371352785145889</v>
      </c>
      <c r="I47" s="150">
        <f t="shared" si="14"/>
        <v>1.0785159620362306E-2</v>
      </c>
      <c r="J47" s="149">
        <f t="shared" si="12"/>
        <v>3.3878453997310543E-2</v>
      </c>
      <c r="K47" s="151">
        <f t="shared" si="15"/>
        <v>3.4193896761576741E-2</v>
      </c>
      <c r="L47" s="148">
        <v>10441</v>
      </c>
      <c r="M47" s="148">
        <v>12298</v>
      </c>
      <c r="N47" s="148">
        <v>0</v>
      </c>
      <c r="O47" s="148">
        <v>13920</v>
      </c>
      <c r="P47" s="148">
        <v>19432</v>
      </c>
      <c r="Q47" s="149">
        <f t="shared" si="22"/>
        <v>0.39597701149425291</v>
      </c>
      <c r="R47" s="150">
        <f t="shared" si="16"/>
        <v>0.58009432428037089</v>
      </c>
      <c r="S47" s="149">
        <f t="shared" si="13"/>
        <v>6.2247934625573806E-2</v>
      </c>
      <c r="T47" s="151">
        <f t="shared" si="17"/>
        <v>0.28359189153690112</v>
      </c>
      <c r="U47" s="148">
        <v>0</v>
      </c>
      <c r="V47" s="148">
        <v>0</v>
      </c>
      <c r="W47" s="148">
        <v>0</v>
      </c>
      <c r="X47" s="148">
        <v>0</v>
      </c>
      <c r="Y47" s="148">
        <v>0</v>
      </c>
      <c r="Z47" s="149" t="str">
        <f t="shared" si="23"/>
        <v>-</v>
      </c>
      <c r="AA47" s="150" t="str">
        <f t="shared" si="18"/>
        <v>-</v>
      </c>
      <c r="AB47" s="149" t="str">
        <f t="shared" si="19"/>
        <v>-</v>
      </c>
      <c r="AC47" s="151">
        <f t="shared" si="20"/>
        <v>0</v>
      </c>
      <c r="AD47" s="50"/>
      <c r="AE47" s="50"/>
    </row>
    <row r="48" spans="1:31" x14ac:dyDescent="0.25">
      <c r="A48" s="152" t="s">
        <v>189</v>
      </c>
      <c r="B48" s="147" t="s">
        <v>189</v>
      </c>
      <c r="C48" s="148">
        <v>479</v>
      </c>
      <c r="D48" s="148">
        <v>620</v>
      </c>
      <c r="E48" s="148">
        <v>0</v>
      </c>
      <c r="F48" s="148">
        <v>710</v>
      </c>
      <c r="G48" s="148">
        <v>1999</v>
      </c>
      <c r="H48" s="149">
        <f t="shared" si="21"/>
        <v>1.8154929577464789</v>
      </c>
      <c r="I48" s="150">
        <f>IFERROR(G48/D48-1,"-")</f>
        <v>2.2241935483870967</v>
      </c>
      <c r="J48" s="149">
        <f t="shared" si="12"/>
        <v>2.890440868144421E-2</v>
      </c>
      <c r="K48" s="151">
        <f t="shared" si="15"/>
        <v>4.0488536012314676E-2</v>
      </c>
      <c r="L48" s="148">
        <v>4501</v>
      </c>
      <c r="M48" s="148">
        <v>4072</v>
      </c>
      <c r="N48" s="148">
        <v>0</v>
      </c>
      <c r="O48" s="148">
        <v>2864</v>
      </c>
      <c r="P48" s="148">
        <v>6880</v>
      </c>
      <c r="Q48" s="149">
        <f t="shared" si="22"/>
        <v>1.4022346368715084</v>
      </c>
      <c r="R48" s="150">
        <f>IFERROR(P48/M48-1,"-")</f>
        <v>0.68958742632612968</v>
      </c>
      <c r="S48" s="149">
        <f t="shared" si="13"/>
        <v>2.2039202872784467E-2</v>
      </c>
      <c r="T48" s="151">
        <f t="shared" si="17"/>
        <v>0.13935023900186341</v>
      </c>
      <c r="U48" s="148">
        <v>0</v>
      </c>
      <c r="V48" s="148">
        <v>0</v>
      </c>
      <c r="W48" s="148">
        <v>0</v>
      </c>
      <c r="X48" s="148">
        <v>0</v>
      </c>
      <c r="Y48" s="148">
        <v>0</v>
      </c>
      <c r="Z48" s="149" t="str">
        <f t="shared" si="23"/>
        <v>-</v>
      </c>
      <c r="AA48" s="150" t="str">
        <f>IFERROR(Y48/V48-1,"-")</f>
        <v>-</v>
      </c>
      <c r="AB48" s="149" t="str">
        <f t="shared" si="19"/>
        <v>-</v>
      </c>
      <c r="AC48" s="151">
        <f t="shared" si="20"/>
        <v>0</v>
      </c>
      <c r="AD48" s="50"/>
      <c r="AE48" s="50"/>
    </row>
    <row r="49" spans="1:31" x14ac:dyDescent="0.25">
      <c r="A49" s="152" t="s">
        <v>184</v>
      </c>
      <c r="B49" s="147" t="s">
        <v>184</v>
      </c>
      <c r="C49" s="148">
        <v>733</v>
      </c>
      <c r="D49" s="148">
        <v>627</v>
      </c>
      <c r="E49" s="148">
        <v>0</v>
      </c>
      <c r="F49" s="148">
        <v>282</v>
      </c>
      <c r="G49" s="148">
        <v>686</v>
      </c>
      <c r="H49" s="149">
        <f t="shared" si="21"/>
        <v>1.4326241134751774</v>
      </c>
      <c r="I49" s="150">
        <f t="shared" si="14"/>
        <v>9.4098883572567793E-2</v>
      </c>
      <c r="J49" s="149">
        <f t="shared" si="12"/>
        <v>9.9191717636171722E-3</v>
      </c>
      <c r="K49" s="151">
        <f t="shared" si="15"/>
        <v>1.2586001284285846E-2</v>
      </c>
      <c r="L49" s="148">
        <v>5173</v>
      </c>
      <c r="M49" s="148">
        <v>6668</v>
      </c>
      <c r="N49" s="148">
        <v>0</v>
      </c>
      <c r="O49" s="148">
        <v>4088</v>
      </c>
      <c r="P49" s="148">
        <v>6626</v>
      </c>
      <c r="Q49" s="149">
        <f t="shared" si="22"/>
        <v>0.62084148727984334</v>
      </c>
      <c r="R49" s="150">
        <f t="shared" si="16"/>
        <v>-6.2987402519496527E-3</v>
      </c>
      <c r="S49" s="149">
        <f t="shared" si="13"/>
        <v>2.1225546255097368E-2</v>
      </c>
      <c r="T49" s="151">
        <f t="shared" si="17"/>
        <v>0.12156682873130906</v>
      </c>
      <c r="U49" s="148">
        <v>0</v>
      </c>
      <c r="V49" s="148">
        <v>0</v>
      </c>
      <c r="W49" s="148">
        <v>0</v>
      </c>
      <c r="X49" s="148">
        <v>0</v>
      </c>
      <c r="Y49" s="148">
        <v>0</v>
      </c>
      <c r="Z49" s="149" t="str">
        <f t="shared" si="23"/>
        <v>-</v>
      </c>
      <c r="AA49" s="150" t="str">
        <f t="shared" si="18"/>
        <v>-</v>
      </c>
      <c r="AB49" s="149" t="str">
        <f t="shared" si="19"/>
        <v>-</v>
      </c>
      <c r="AC49" s="151">
        <f t="shared" si="20"/>
        <v>0</v>
      </c>
      <c r="AD49" s="50"/>
      <c r="AE49" s="50"/>
    </row>
    <row r="50" spans="1:31" x14ac:dyDescent="0.25">
      <c r="A50" s="152" t="s">
        <v>193</v>
      </c>
      <c r="B50" s="147" t="s">
        <v>193</v>
      </c>
      <c r="C50" s="148">
        <v>972</v>
      </c>
      <c r="D50" s="148">
        <v>974</v>
      </c>
      <c r="E50" s="148">
        <v>0</v>
      </c>
      <c r="F50" s="148">
        <v>622</v>
      </c>
      <c r="G50" s="148">
        <v>1557</v>
      </c>
      <c r="H50" s="149">
        <f t="shared" si="21"/>
        <v>1.5032154340836015</v>
      </c>
      <c r="I50" s="150">
        <f t="shared" si="14"/>
        <v>0.59856262833675555</v>
      </c>
      <c r="J50" s="149">
        <f t="shared" si="12"/>
        <v>2.2513338827918276E-2</v>
      </c>
      <c r="K50" s="151">
        <f t="shared" si="15"/>
        <v>5.5488239486813973E-2</v>
      </c>
      <c r="L50" s="148">
        <v>5479</v>
      </c>
      <c r="M50" s="148">
        <v>5494</v>
      </c>
      <c r="N50" s="148">
        <v>0</v>
      </c>
      <c r="O50" s="148">
        <v>3200</v>
      </c>
      <c r="P50" s="148">
        <v>6437</v>
      </c>
      <c r="Q50" s="149">
        <f t="shared" si="22"/>
        <v>1.0115625000000001</v>
      </c>
      <c r="R50" s="150">
        <f t="shared" si="16"/>
        <v>0.17164179104477606</v>
      </c>
      <c r="S50" s="149">
        <f t="shared" si="13"/>
        <v>2.062010885059791E-2</v>
      </c>
      <c r="T50" s="151">
        <f t="shared" si="17"/>
        <v>0.22940128296507484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9" t="str">
        <f t="shared" si="23"/>
        <v>-</v>
      </c>
      <c r="AA50" s="150" t="str">
        <f t="shared" si="18"/>
        <v>-</v>
      </c>
      <c r="AB50" s="149" t="str">
        <f t="shared" si="19"/>
        <v>-</v>
      </c>
      <c r="AC50" s="151">
        <f t="shared" si="20"/>
        <v>0</v>
      </c>
      <c r="AD50" s="50"/>
      <c r="AE50" s="50"/>
    </row>
    <row r="51" spans="1:31" x14ac:dyDescent="0.25">
      <c r="A51" s="152" t="s">
        <v>197</v>
      </c>
      <c r="B51" s="147" t="s">
        <v>197</v>
      </c>
      <c r="C51" s="148">
        <v>738</v>
      </c>
      <c r="D51" s="148">
        <v>796</v>
      </c>
      <c r="E51" s="148">
        <v>0</v>
      </c>
      <c r="F51" s="148">
        <v>363</v>
      </c>
      <c r="G51" s="148">
        <v>1088</v>
      </c>
      <c r="H51" s="149">
        <f t="shared" si="21"/>
        <v>1.997245179063361</v>
      </c>
      <c r="I51" s="150">
        <f t="shared" si="14"/>
        <v>0.36683417085427128</v>
      </c>
      <c r="J51" s="149">
        <f t="shared" si="12"/>
        <v>1.5731864254833066E-2</v>
      </c>
      <c r="K51" s="151">
        <f t="shared" si="15"/>
        <v>1.6829339974322882E-2</v>
      </c>
      <c r="L51" s="148">
        <v>16686</v>
      </c>
      <c r="M51" s="148">
        <v>18623</v>
      </c>
      <c r="N51" s="148">
        <v>0</v>
      </c>
      <c r="O51" s="148">
        <v>8539</v>
      </c>
      <c r="P51" s="148">
        <v>29266</v>
      </c>
      <c r="Q51" s="149">
        <f t="shared" si="22"/>
        <v>2.427333411406488</v>
      </c>
      <c r="R51" s="150">
        <f t="shared" si="16"/>
        <v>0.57149761048166248</v>
      </c>
      <c r="S51" s="149">
        <f t="shared" si="13"/>
        <v>9.3749899894609051E-2</v>
      </c>
      <c r="T51" s="151">
        <f t="shared" si="17"/>
        <v>0.452690683537255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9" t="str">
        <f t="shared" si="23"/>
        <v>-</v>
      </c>
      <c r="AA51" s="150" t="str">
        <f t="shared" si="18"/>
        <v>-</v>
      </c>
      <c r="AB51" s="149" t="str">
        <f t="shared" si="19"/>
        <v>-</v>
      </c>
      <c r="AC51" s="151">
        <f t="shared" si="20"/>
        <v>0</v>
      </c>
      <c r="AD51" s="50"/>
      <c r="AE51" s="50"/>
    </row>
    <row r="52" spans="1:31" x14ac:dyDescent="0.25">
      <c r="A52" s="152" t="s">
        <v>217</v>
      </c>
      <c r="B52" s="147" t="s">
        <v>217</v>
      </c>
      <c r="C52" s="148">
        <v>300</v>
      </c>
      <c r="D52" s="148">
        <v>361</v>
      </c>
      <c r="E52" s="148">
        <v>0</v>
      </c>
      <c r="F52" s="148">
        <v>401</v>
      </c>
      <c r="G52" s="148">
        <v>729</v>
      </c>
      <c r="H52" s="149">
        <f t="shared" si="21"/>
        <v>0.81795511221945127</v>
      </c>
      <c r="I52" s="150">
        <f t="shared" si="14"/>
        <v>1.0193905817174516</v>
      </c>
      <c r="J52" s="149">
        <f t="shared" si="12"/>
        <v>1.0540927428100463E-2</v>
      </c>
      <c r="K52" s="151">
        <f t="shared" si="15"/>
        <v>3.7554090253451473E-2</v>
      </c>
      <c r="L52" s="148">
        <v>871</v>
      </c>
      <c r="M52" s="148">
        <v>1890</v>
      </c>
      <c r="N52" s="148">
        <v>0</v>
      </c>
      <c r="O52" s="148">
        <v>1276</v>
      </c>
      <c r="P52" s="148">
        <v>2310</v>
      </c>
      <c r="Q52" s="149">
        <f t="shared" si="22"/>
        <v>0.81034482758620685</v>
      </c>
      <c r="R52" s="150">
        <f t="shared" si="16"/>
        <v>0.22222222222222232</v>
      </c>
      <c r="S52" s="149">
        <f t="shared" si="13"/>
        <v>7.3997904994378078E-3</v>
      </c>
      <c r="T52" s="151">
        <f t="shared" si="17"/>
        <v>0.11899855759324129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9" t="str">
        <f t="shared" si="23"/>
        <v>-</v>
      </c>
      <c r="AA52" s="150" t="str">
        <f t="shared" si="18"/>
        <v>-</v>
      </c>
      <c r="AB52" s="149" t="str">
        <f t="shared" si="19"/>
        <v>-</v>
      </c>
      <c r="AC52" s="151">
        <f t="shared" si="20"/>
        <v>0</v>
      </c>
      <c r="AD52" s="50"/>
      <c r="AE52" s="50"/>
    </row>
    <row r="53" spans="1:31" x14ac:dyDescent="0.25">
      <c r="A53" s="152" t="s">
        <v>207</v>
      </c>
      <c r="B53" s="147" t="s">
        <v>207</v>
      </c>
      <c r="C53" s="148">
        <v>70</v>
      </c>
      <c r="D53" s="148">
        <v>32</v>
      </c>
      <c r="E53" s="148">
        <v>0</v>
      </c>
      <c r="F53" s="148">
        <v>21</v>
      </c>
      <c r="G53" s="148">
        <v>62</v>
      </c>
      <c r="H53" s="149">
        <f t="shared" si="21"/>
        <v>1.9523809523809526</v>
      </c>
      <c r="I53" s="150">
        <f t="shared" si="14"/>
        <v>0.9375</v>
      </c>
      <c r="J53" s="149">
        <f t="shared" si="12"/>
        <v>8.9648491158056073E-4</v>
      </c>
      <c r="K53" s="151">
        <f t="shared" si="15"/>
        <v>3.8193802747489682E-3</v>
      </c>
      <c r="L53" s="148">
        <v>638</v>
      </c>
      <c r="M53" s="148">
        <v>948</v>
      </c>
      <c r="N53" s="148">
        <v>0</v>
      </c>
      <c r="O53" s="148">
        <v>170</v>
      </c>
      <c r="P53" s="148">
        <v>649</v>
      </c>
      <c r="Q53" s="149">
        <f t="shared" si="22"/>
        <v>2.8176470588235296</v>
      </c>
      <c r="R53" s="150">
        <f t="shared" si="16"/>
        <v>-0.31540084388185652</v>
      </c>
      <c r="S53" s="149">
        <f t="shared" si="13"/>
        <v>2.0789887593658605E-3</v>
      </c>
      <c r="T53" s="151">
        <f t="shared" si="17"/>
        <v>3.9980287069549682E-2</v>
      </c>
      <c r="U53" s="148">
        <v>0</v>
      </c>
      <c r="V53" s="148">
        <v>0</v>
      </c>
      <c r="W53" s="148">
        <v>0</v>
      </c>
      <c r="X53" s="148">
        <v>0</v>
      </c>
      <c r="Y53" s="148">
        <v>0</v>
      </c>
      <c r="Z53" s="149" t="str">
        <f t="shared" si="23"/>
        <v>-</v>
      </c>
      <c r="AA53" s="150" t="str">
        <f t="shared" si="18"/>
        <v>-</v>
      </c>
      <c r="AB53" s="149" t="str">
        <f t="shared" si="19"/>
        <v>-</v>
      </c>
      <c r="AC53" s="151">
        <f t="shared" si="20"/>
        <v>0</v>
      </c>
      <c r="AD53" s="50"/>
      <c r="AE53" s="50"/>
    </row>
    <row r="54" spans="1:31" x14ac:dyDescent="0.25">
      <c r="A54" s="152" t="s">
        <v>219</v>
      </c>
      <c r="B54" s="147" t="s">
        <v>219</v>
      </c>
      <c r="C54" s="148">
        <v>0</v>
      </c>
      <c r="D54" s="148">
        <v>0</v>
      </c>
      <c r="E54" s="148">
        <v>0</v>
      </c>
      <c r="F54" s="148">
        <v>0</v>
      </c>
      <c r="G54" s="148">
        <v>0</v>
      </c>
      <c r="H54" s="149" t="str">
        <f t="shared" si="21"/>
        <v>-</v>
      </c>
      <c r="I54" s="150" t="str">
        <f t="shared" si="14"/>
        <v>-</v>
      </c>
      <c r="J54" s="149">
        <f t="shared" si="12"/>
        <v>0</v>
      </c>
      <c r="K54" s="151">
        <f t="shared" si="15"/>
        <v>0</v>
      </c>
      <c r="L54" s="148">
        <v>13</v>
      </c>
      <c r="M54" s="148">
        <v>37</v>
      </c>
      <c r="N54" s="148">
        <v>0</v>
      </c>
      <c r="O54" s="148">
        <v>8</v>
      </c>
      <c r="P54" s="148">
        <v>62</v>
      </c>
      <c r="Q54" s="149">
        <f t="shared" si="22"/>
        <v>6.75</v>
      </c>
      <c r="R54" s="150">
        <f t="shared" si="16"/>
        <v>0.67567567567567566</v>
      </c>
      <c r="S54" s="149">
        <f t="shared" si="13"/>
        <v>1.9860909565590654E-4</v>
      </c>
      <c r="T54" s="151">
        <f t="shared" si="17"/>
        <v>7.5785356313409118E-3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9" t="str">
        <f t="shared" si="23"/>
        <v>-</v>
      </c>
      <c r="AA54" s="150" t="str">
        <f t="shared" si="18"/>
        <v>-</v>
      </c>
      <c r="AB54" s="149" t="str">
        <f t="shared" si="19"/>
        <v>-</v>
      </c>
      <c r="AC54" s="151">
        <f t="shared" si="20"/>
        <v>0</v>
      </c>
      <c r="AD54" s="50"/>
      <c r="AE54" s="50"/>
    </row>
    <row r="55" spans="1:31" x14ac:dyDescent="0.25">
      <c r="A55" s="152" t="s">
        <v>200</v>
      </c>
      <c r="B55" s="147" t="s">
        <v>200</v>
      </c>
      <c r="C55" s="148">
        <v>2177</v>
      </c>
      <c r="D55" s="148">
        <v>2249</v>
      </c>
      <c r="E55" s="148">
        <v>0</v>
      </c>
      <c r="F55" s="148">
        <v>1036</v>
      </c>
      <c r="G55" s="148">
        <v>2146</v>
      </c>
      <c r="H55" s="149">
        <f t="shared" si="21"/>
        <v>1.0714285714285716</v>
      </c>
      <c r="I55" s="150">
        <f t="shared" si="14"/>
        <v>-4.5798132503334865E-2</v>
      </c>
      <c r="J55" s="149">
        <f t="shared" si="12"/>
        <v>3.1029945487933603E-2</v>
      </c>
      <c r="K55" s="151">
        <f t="shared" si="15"/>
        <v>7.5071713426152667E-2</v>
      </c>
      <c r="L55" s="148">
        <v>3797</v>
      </c>
      <c r="M55" s="148">
        <v>4318</v>
      </c>
      <c r="N55" s="148">
        <v>0</v>
      </c>
      <c r="O55" s="148">
        <v>2715</v>
      </c>
      <c r="P55" s="148">
        <v>4184</v>
      </c>
      <c r="Q55" s="149">
        <f t="shared" si="22"/>
        <v>0.5410681399631676</v>
      </c>
      <c r="R55" s="150">
        <f t="shared" si="16"/>
        <v>-3.1032885595182913E-2</v>
      </c>
      <c r="S55" s="149">
        <f t="shared" si="13"/>
        <v>1.3402910584263112E-2</v>
      </c>
      <c r="T55" s="151">
        <f t="shared" si="17"/>
        <v>0.1463653536696285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9" t="str">
        <f t="shared" si="23"/>
        <v>-</v>
      </c>
      <c r="AA55" s="150" t="str">
        <f t="shared" si="18"/>
        <v>-</v>
      </c>
      <c r="AB55" s="149" t="str">
        <f t="shared" si="19"/>
        <v>-</v>
      </c>
      <c r="AC55" s="151">
        <f t="shared" si="20"/>
        <v>0</v>
      </c>
      <c r="AD55" s="50"/>
      <c r="AE55" s="50"/>
    </row>
    <row r="56" spans="1:31" x14ac:dyDescent="0.25">
      <c r="A56" s="152" t="s">
        <v>213</v>
      </c>
      <c r="B56" s="147" t="s">
        <v>213</v>
      </c>
      <c r="C56" s="148">
        <v>431</v>
      </c>
      <c r="D56" s="148">
        <v>21</v>
      </c>
      <c r="E56" s="148">
        <v>0</v>
      </c>
      <c r="F56" s="148">
        <v>34</v>
      </c>
      <c r="G56" s="148">
        <v>204</v>
      </c>
      <c r="H56" s="149">
        <f t="shared" si="21"/>
        <v>5</v>
      </c>
      <c r="I56" s="150">
        <f t="shared" si="14"/>
        <v>8.7142857142857135</v>
      </c>
      <c r="J56" s="149">
        <f t="shared" si="12"/>
        <v>2.9497245477811997E-3</v>
      </c>
      <c r="K56" s="151">
        <f t="shared" si="15"/>
        <v>7.9229454714929322E-3</v>
      </c>
      <c r="L56" s="148">
        <v>1577</v>
      </c>
      <c r="M56" s="148">
        <v>1179</v>
      </c>
      <c r="N56" s="148">
        <v>0</v>
      </c>
      <c r="O56" s="148">
        <v>306</v>
      </c>
      <c r="P56" s="148">
        <v>829</v>
      </c>
      <c r="Q56" s="149">
        <f t="shared" si="22"/>
        <v>1.7091503267973858</v>
      </c>
      <c r="R56" s="150">
        <f t="shared" si="16"/>
        <v>-0.29686174724342662</v>
      </c>
      <c r="S56" s="149">
        <f t="shared" si="13"/>
        <v>2.6555958112701051E-3</v>
      </c>
      <c r="T56" s="151">
        <f t="shared" si="17"/>
        <v>3.2196675469939415E-2</v>
      </c>
      <c r="U56" s="148">
        <v>0</v>
      </c>
      <c r="V56" s="148">
        <v>0</v>
      </c>
      <c r="W56" s="148">
        <v>0</v>
      </c>
      <c r="X56" s="148">
        <v>0</v>
      </c>
      <c r="Y56" s="148">
        <v>0</v>
      </c>
      <c r="Z56" s="149" t="str">
        <f t="shared" si="23"/>
        <v>-</v>
      </c>
      <c r="AA56" s="150" t="str">
        <f t="shared" si="18"/>
        <v>-</v>
      </c>
      <c r="AB56" s="149" t="str">
        <f t="shared" si="19"/>
        <v>-</v>
      </c>
      <c r="AC56" s="151">
        <f t="shared" si="20"/>
        <v>0</v>
      </c>
      <c r="AD56" s="50"/>
      <c r="AE56" s="50"/>
    </row>
    <row r="57" spans="1:31" x14ac:dyDescent="0.25">
      <c r="A57" s="152" t="s">
        <v>234</v>
      </c>
      <c r="B57" s="147" t="s">
        <v>369</v>
      </c>
      <c r="C57" s="148">
        <v>122</v>
      </c>
      <c r="D57" s="148">
        <v>73</v>
      </c>
      <c r="E57" s="148">
        <v>0</v>
      </c>
      <c r="F57" s="148">
        <v>25</v>
      </c>
      <c r="G57" s="148">
        <v>191</v>
      </c>
      <c r="H57" s="149">
        <f t="shared" si="21"/>
        <v>6.64</v>
      </c>
      <c r="I57" s="150">
        <f t="shared" si="14"/>
        <v>1.6164383561643834</v>
      </c>
      <c r="J57" s="149">
        <f t="shared" si="12"/>
        <v>2.7617519050304371E-3</v>
      </c>
      <c r="K57" s="151">
        <f t="shared" si="15"/>
        <v>1.2454355764214919E-2</v>
      </c>
      <c r="L57" s="148">
        <v>672</v>
      </c>
      <c r="M57" s="148">
        <v>996</v>
      </c>
      <c r="N57" s="148">
        <v>0</v>
      </c>
      <c r="O57" s="148">
        <v>441</v>
      </c>
      <c r="P57" s="148">
        <v>1462</v>
      </c>
      <c r="Q57" s="149">
        <f t="shared" si="22"/>
        <v>2.3151927437641722</v>
      </c>
      <c r="R57" s="150">
        <f t="shared" si="16"/>
        <v>0.46787148594377514</v>
      </c>
      <c r="S57" s="149">
        <f t="shared" si="13"/>
        <v>4.6833306104666992E-3</v>
      </c>
      <c r="T57" s="151">
        <f t="shared" si="17"/>
        <v>9.5331246739697451E-2</v>
      </c>
      <c r="U57" s="148">
        <v>0</v>
      </c>
      <c r="V57" s="148">
        <v>0</v>
      </c>
      <c r="W57" s="148">
        <v>0</v>
      </c>
      <c r="X57" s="148">
        <v>0</v>
      </c>
      <c r="Y57" s="148">
        <v>0</v>
      </c>
      <c r="Z57" s="149" t="str">
        <f t="shared" si="23"/>
        <v>-</v>
      </c>
      <c r="AA57" s="150" t="str">
        <f t="shared" si="18"/>
        <v>-</v>
      </c>
      <c r="AB57" s="149" t="str">
        <f t="shared" si="19"/>
        <v>-</v>
      </c>
      <c r="AC57" s="151">
        <f t="shared" si="20"/>
        <v>0</v>
      </c>
      <c r="AD57" s="50"/>
      <c r="AE57" s="50"/>
    </row>
    <row r="58" spans="1:31" x14ac:dyDescent="0.25">
      <c r="A58" s="152" t="s">
        <v>209</v>
      </c>
      <c r="B58" s="147" t="s">
        <v>209</v>
      </c>
      <c r="C58" s="148">
        <v>83</v>
      </c>
      <c r="D58" s="148">
        <v>48</v>
      </c>
      <c r="E58" s="148">
        <v>0</v>
      </c>
      <c r="F58" s="148">
        <v>14</v>
      </c>
      <c r="G58" s="148">
        <v>39</v>
      </c>
      <c r="H58" s="149">
        <f t="shared" si="21"/>
        <v>1.7857142857142856</v>
      </c>
      <c r="I58" s="150">
        <f t="shared" si="14"/>
        <v>-0.1875</v>
      </c>
      <c r="J58" s="149">
        <f t="shared" si="12"/>
        <v>5.6391792825228823E-4</v>
      </c>
      <c r="K58" s="151">
        <f t="shared" si="15"/>
        <v>2.6652087746873504E-3</v>
      </c>
      <c r="L58" s="148">
        <v>410</v>
      </c>
      <c r="M58" s="148">
        <v>278</v>
      </c>
      <c r="N58" s="148">
        <v>0</v>
      </c>
      <c r="O58" s="148">
        <v>278</v>
      </c>
      <c r="P58" s="148">
        <v>336</v>
      </c>
      <c r="Q58" s="149">
        <f t="shared" si="22"/>
        <v>0.20863309352517989</v>
      </c>
      <c r="R58" s="150">
        <f t="shared" si="16"/>
        <v>0.20863309352517989</v>
      </c>
      <c r="S58" s="149">
        <f t="shared" si="13"/>
        <v>1.0763331635545903E-3</v>
      </c>
      <c r="T58" s="151">
        <f t="shared" si="17"/>
        <v>2.296179867422948E-2</v>
      </c>
      <c r="U58" s="148">
        <v>0</v>
      </c>
      <c r="V58" s="148">
        <v>0</v>
      </c>
      <c r="W58" s="148">
        <v>0</v>
      </c>
      <c r="X58" s="148">
        <v>0</v>
      </c>
      <c r="Y58" s="148">
        <v>0</v>
      </c>
      <c r="Z58" s="149" t="str">
        <f t="shared" si="23"/>
        <v>-</v>
      </c>
      <c r="AA58" s="150" t="str">
        <f t="shared" si="18"/>
        <v>-</v>
      </c>
      <c r="AB58" s="149" t="str">
        <f t="shared" si="19"/>
        <v>-</v>
      </c>
      <c r="AC58" s="151">
        <f t="shared" si="20"/>
        <v>0</v>
      </c>
      <c r="AD58" s="50"/>
      <c r="AE58" s="50"/>
    </row>
    <row r="59" spans="1:31" x14ac:dyDescent="0.25">
      <c r="A59" s="152" t="s">
        <v>231</v>
      </c>
      <c r="B59" s="147" t="s">
        <v>232</v>
      </c>
      <c r="C59" s="148">
        <v>35</v>
      </c>
      <c r="D59" s="148">
        <v>34</v>
      </c>
      <c r="E59" s="148">
        <v>0</v>
      </c>
      <c r="F59" s="148">
        <v>22</v>
      </c>
      <c r="G59" s="148">
        <v>38</v>
      </c>
      <c r="H59" s="149">
        <f t="shared" si="21"/>
        <v>0.72727272727272729</v>
      </c>
      <c r="I59" s="150">
        <f t="shared" si="14"/>
        <v>0.11764705882352944</v>
      </c>
      <c r="J59" s="149">
        <f t="shared" si="12"/>
        <v>5.4945849419453725E-4</v>
      </c>
      <c r="K59" s="151">
        <f t="shared" si="15"/>
        <v>7.714169711733658E-3</v>
      </c>
      <c r="L59" s="148">
        <v>259</v>
      </c>
      <c r="M59" s="148">
        <v>575</v>
      </c>
      <c r="N59" s="148">
        <v>0</v>
      </c>
      <c r="O59" s="148">
        <v>225</v>
      </c>
      <c r="P59" s="148">
        <v>513</v>
      </c>
      <c r="Q59" s="149">
        <f t="shared" si="22"/>
        <v>1.2799999999999998</v>
      </c>
      <c r="R59" s="150">
        <f t="shared" si="16"/>
        <v>-0.10782608695652174</v>
      </c>
      <c r="S59" s="149">
        <f t="shared" si="13"/>
        <v>1.6433300979270976E-3</v>
      </c>
      <c r="T59" s="151">
        <f t="shared" si="17"/>
        <v>0.10414129110840438</v>
      </c>
      <c r="U59" s="148">
        <v>0</v>
      </c>
      <c r="V59" s="148">
        <v>0</v>
      </c>
      <c r="W59" s="148">
        <v>0</v>
      </c>
      <c r="X59" s="148">
        <v>0</v>
      </c>
      <c r="Y59" s="148">
        <v>0</v>
      </c>
      <c r="Z59" s="149" t="str">
        <f t="shared" si="23"/>
        <v>-</v>
      </c>
      <c r="AA59" s="150" t="str">
        <f t="shared" si="18"/>
        <v>-</v>
      </c>
      <c r="AB59" s="149" t="str">
        <f t="shared" si="19"/>
        <v>-</v>
      </c>
      <c r="AC59" s="151">
        <f t="shared" si="20"/>
        <v>0</v>
      </c>
      <c r="AD59" s="50"/>
      <c r="AE59" s="50"/>
    </row>
    <row r="60" spans="1:31" x14ac:dyDescent="0.25">
      <c r="A60" s="152" t="s">
        <v>223</v>
      </c>
      <c r="B60" s="147" t="s">
        <v>223</v>
      </c>
      <c r="C60" s="148">
        <v>54</v>
      </c>
      <c r="D60" s="148">
        <v>23</v>
      </c>
      <c r="E60" s="148">
        <v>0</v>
      </c>
      <c r="F60" s="148">
        <v>9</v>
      </c>
      <c r="G60" s="148">
        <v>29</v>
      </c>
      <c r="H60" s="149">
        <f t="shared" si="21"/>
        <v>2.2222222222222223</v>
      </c>
      <c r="I60" s="150">
        <f t="shared" si="14"/>
        <v>0.26086956521739135</v>
      </c>
      <c r="J60" s="149">
        <f t="shared" si="12"/>
        <v>4.193235876747784E-4</v>
      </c>
      <c r="K60" s="151">
        <f t="shared" si="15"/>
        <v>7.8420767982693342E-3</v>
      </c>
      <c r="L60" s="148">
        <v>101</v>
      </c>
      <c r="M60" s="148">
        <v>302</v>
      </c>
      <c r="N60" s="148">
        <v>0</v>
      </c>
      <c r="O60" s="148">
        <v>117</v>
      </c>
      <c r="P60" s="148">
        <v>273</v>
      </c>
      <c r="Q60" s="149">
        <f t="shared" si="22"/>
        <v>1.3333333333333335</v>
      </c>
      <c r="R60" s="150">
        <f t="shared" si="16"/>
        <v>-9.6026490066225212E-2</v>
      </c>
      <c r="S60" s="149">
        <f t="shared" si="13"/>
        <v>8.7452069538810457E-4</v>
      </c>
      <c r="T60" s="151">
        <f t="shared" si="17"/>
        <v>7.3823688480259594E-2</v>
      </c>
      <c r="U60" s="148">
        <v>0</v>
      </c>
      <c r="V60" s="148">
        <v>0</v>
      </c>
      <c r="W60" s="148">
        <v>0</v>
      </c>
      <c r="X60" s="148">
        <v>0</v>
      </c>
      <c r="Y60" s="148">
        <v>0</v>
      </c>
      <c r="Z60" s="149" t="str">
        <f t="shared" si="23"/>
        <v>-</v>
      </c>
      <c r="AA60" s="150" t="str">
        <f t="shared" si="18"/>
        <v>-</v>
      </c>
      <c r="AB60" s="149" t="str">
        <f t="shared" si="19"/>
        <v>-</v>
      </c>
      <c r="AC60" s="151">
        <f t="shared" si="20"/>
        <v>0</v>
      </c>
      <c r="AD60" s="50"/>
      <c r="AE60" s="50"/>
    </row>
    <row r="61" spans="1:31" x14ac:dyDescent="0.25">
      <c r="A61" s="152" t="s">
        <v>211</v>
      </c>
      <c r="B61" s="147" t="s">
        <v>211</v>
      </c>
      <c r="C61" s="148">
        <v>107</v>
      </c>
      <c r="D61" s="148">
        <v>52</v>
      </c>
      <c r="E61" s="148">
        <v>0</v>
      </c>
      <c r="F61" s="148">
        <v>15</v>
      </c>
      <c r="G61" s="148">
        <v>11</v>
      </c>
      <c r="H61" s="149">
        <f t="shared" si="21"/>
        <v>-0.26666666666666672</v>
      </c>
      <c r="I61" s="150">
        <f t="shared" si="14"/>
        <v>-0.78846153846153844</v>
      </c>
      <c r="J61" s="149">
        <f t="shared" si="12"/>
        <v>1.5905377463526079E-4</v>
      </c>
      <c r="K61" s="151">
        <f t="shared" si="15"/>
        <v>5.3055515361983315E-4</v>
      </c>
      <c r="L61" s="148">
        <v>869</v>
      </c>
      <c r="M61" s="148">
        <v>834</v>
      </c>
      <c r="N61" s="148">
        <v>0</v>
      </c>
      <c r="O61" s="148">
        <v>146</v>
      </c>
      <c r="P61" s="148">
        <v>709</v>
      </c>
      <c r="Q61" s="149">
        <f t="shared" si="22"/>
        <v>3.8561643835616435</v>
      </c>
      <c r="R61" s="150">
        <f t="shared" si="16"/>
        <v>-0.14988009592326135</v>
      </c>
      <c r="S61" s="149">
        <f t="shared" si="13"/>
        <v>2.2711911100006085E-3</v>
      </c>
      <c r="T61" s="151">
        <f t="shared" si="17"/>
        <v>3.4196691265132882E-2</v>
      </c>
      <c r="U61" s="148">
        <v>0</v>
      </c>
      <c r="V61" s="148">
        <v>0</v>
      </c>
      <c r="W61" s="148">
        <v>0</v>
      </c>
      <c r="X61" s="148">
        <v>0</v>
      </c>
      <c r="Y61" s="148">
        <v>0</v>
      </c>
      <c r="Z61" s="149" t="str">
        <f t="shared" si="23"/>
        <v>-</v>
      </c>
      <c r="AA61" s="150" t="str">
        <f t="shared" si="18"/>
        <v>-</v>
      </c>
      <c r="AB61" s="149" t="str">
        <f t="shared" si="19"/>
        <v>-</v>
      </c>
      <c r="AC61" s="151">
        <f t="shared" si="20"/>
        <v>0</v>
      </c>
      <c r="AD61" s="50"/>
      <c r="AE61" s="50"/>
    </row>
    <row r="62" spans="1:31" x14ac:dyDescent="0.25">
      <c r="A62" s="152" t="s">
        <v>203</v>
      </c>
      <c r="B62" s="147" t="s">
        <v>203</v>
      </c>
      <c r="C62" s="148">
        <v>623</v>
      </c>
      <c r="D62" s="148">
        <v>894</v>
      </c>
      <c r="E62" s="148">
        <v>0</v>
      </c>
      <c r="F62" s="148">
        <v>238</v>
      </c>
      <c r="G62" s="148">
        <v>624</v>
      </c>
      <c r="H62" s="149">
        <f t="shared" si="21"/>
        <v>1.6218487394957983</v>
      </c>
      <c r="I62" s="150">
        <f t="shared" si="14"/>
        <v>-0.30201342281879195</v>
      </c>
      <c r="J62" s="149">
        <f t="shared" si="12"/>
        <v>9.0226868520366117E-3</v>
      </c>
      <c r="K62" s="151">
        <f t="shared" si="15"/>
        <v>5.6675749318801087E-2</v>
      </c>
      <c r="L62" s="148">
        <v>941</v>
      </c>
      <c r="M62" s="148">
        <v>1182</v>
      </c>
      <c r="N62" s="148">
        <v>0</v>
      </c>
      <c r="O62" s="148">
        <v>450</v>
      </c>
      <c r="P62" s="148">
        <v>1354</v>
      </c>
      <c r="Q62" s="149">
        <f t="shared" si="22"/>
        <v>2.0088888888888889</v>
      </c>
      <c r="R62" s="150">
        <f t="shared" si="16"/>
        <v>0.14551607445008452</v>
      </c>
      <c r="S62" s="149">
        <f t="shared" si="13"/>
        <v>4.3373663793241524E-3</v>
      </c>
      <c r="T62" s="151">
        <f t="shared" si="17"/>
        <v>0.12297910990009082</v>
      </c>
      <c r="U62" s="148">
        <v>0</v>
      </c>
      <c r="V62" s="148">
        <v>0</v>
      </c>
      <c r="W62" s="148">
        <v>0</v>
      </c>
      <c r="X62" s="148">
        <v>0</v>
      </c>
      <c r="Y62" s="148">
        <v>0</v>
      </c>
      <c r="Z62" s="149" t="str">
        <f t="shared" si="23"/>
        <v>-</v>
      </c>
      <c r="AA62" s="150" t="str">
        <f t="shared" si="18"/>
        <v>-</v>
      </c>
      <c r="AB62" s="149" t="str">
        <f t="shared" si="19"/>
        <v>-</v>
      </c>
      <c r="AC62" s="151">
        <f t="shared" si="20"/>
        <v>0</v>
      </c>
      <c r="AD62" s="50"/>
      <c r="AE62" s="50"/>
    </row>
    <row r="63" spans="1:31" x14ac:dyDescent="0.25">
      <c r="A63" s="152" t="s">
        <v>229</v>
      </c>
      <c r="B63" s="147" t="s">
        <v>229</v>
      </c>
      <c r="C63" s="148">
        <v>150</v>
      </c>
      <c r="D63" s="148">
        <v>163</v>
      </c>
      <c r="E63" s="148">
        <v>0</v>
      </c>
      <c r="F63" s="148">
        <v>88</v>
      </c>
      <c r="G63" s="148">
        <v>164</v>
      </c>
      <c r="H63" s="149">
        <f t="shared" si="21"/>
        <v>0.86363636363636354</v>
      </c>
      <c r="I63" s="150">
        <f t="shared" si="14"/>
        <v>6.1349693251533388E-3</v>
      </c>
      <c r="J63" s="149">
        <f t="shared" si="12"/>
        <v>2.3713471854711608E-3</v>
      </c>
      <c r="K63" s="151">
        <f t="shared" si="15"/>
        <v>2.6679681145274116E-2</v>
      </c>
      <c r="L63" s="148">
        <v>171</v>
      </c>
      <c r="M63" s="148">
        <v>541</v>
      </c>
      <c r="N63" s="148">
        <v>0</v>
      </c>
      <c r="O63" s="148">
        <v>241</v>
      </c>
      <c r="P63" s="148">
        <v>489</v>
      </c>
      <c r="Q63" s="149">
        <f t="shared" si="22"/>
        <v>1.0290456431535269</v>
      </c>
      <c r="R63" s="150">
        <f t="shared" si="16"/>
        <v>-9.6118299445471345E-2</v>
      </c>
      <c r="S63" s="149">
        <f t="shared" si="13"/>
        <v>1.5664491576731984E-3</v>
      </c>
      <c r="T63" s="151">
        <f t="shared" si="17"/>
        <v>7.955100048804295E-2</v>
      </c>
      <c r="U63" s="148">
        <v>0</v>
      </c>
      <c r="V63" s="148">
        <v>0</v>
      </c>
      <c r="W63" s="148">
        <v>0</v>
      </c>
      <c r="X63" s="148">
        <v>0</v>
      </c>
      <c r="Y63" s="148">
        <v>0</v>
      </c>
      <c r="Z63" s="149" t="str">
        <f t="shared" si="23"/>
        <v>-</v>
      </c>
      <c r="AA63" s="150" t="str">
        <f t="shared" si="18"/>
        <v>-</v>
      </c>
      <c r="AB63" s="149" t="str">
        <f t="shared" si="19"/>
        <v>-</v>
      </c>
      <c r="AC63" s="151">
        <f t="shared" si="20"/>
        <v>0</v>
      </c>
      <c r="AD63" s="50"/>
      <c r="AE63" s="50"/>
    </row>
    <row r="64" spans="1:31" x14ac:dyDescent="0.25">
      <c r="A64" s="152" t="s">
        <v>215</v>
      </c>
      <c r="B64" s="147" t="s">
        <v>215</v>
      </c>
      <c r="C64" s="148">
        <v>158</v>
      </c>
      <c r="D64" s="148">
        <v>108</v>
      </c>
      <c r="E64" s="148">
        <v>0</v>
      </c>
      <c r="F64" s="148">
        <v>45</v>
      </c>
      <c r="G64" s="148">
        <v>203</v>
      </c>
      <c r="H64" s="149">
        <f t="shared" si="21"/>
        <v>3.5111111111111111</v>
      </c>
      <c r="I64" s="150">
        <f t="shared" si="14"/>
        <v>0.87962962962962954</v>
      </c>
      <c r="J64" s="149">
        <f t="shared" si="12"/>
        <v>2.9352651137234489E-3</v>
      </c>
      <c r="K64" s="151">
        <f t="shared" si="15"/>
        <v>4.14708886618999E-2</v>
      </c>
      <c r="L64" s="148">
        <v>551</v>
      </c>
      <c r="M64" s="148">
        <v>647</v>
      </c>
      <c r="N64" s="148">
        <v>0</v>
      </c>
      <c r="O64" s="148">
        <v>356</v>
      </c>
      <c r="P64" s="148">
        <v>842</v>
      </c>
      <c r="Q64" s="149">
        <f t="shared" si="22"/>
        <v>1.3651685393258428</v>
      </c>
      <c r="R64" s="150">
        <f t="shared" si="16"/>
        <v>0.30139103554868618</v>
      </c>
      <c r="S64" s="149">
        <f t="shared" si="13"/>
        <v>2.6972396539076339E-3</v>
      </c>
      <c r="T64" s="151">
        <f t="shared" si="17"/>
        <v>0.17201225740551584</v>
      </c>
      <c r="U64" s="148">
        <v>0</v>
      </c>
      <c r="V64" s="148">
        <v>0</v>
      </c>
      <c r="W64" s="148">
        <v>0</v>
      </c>
      <c r="X64" s="148">
        <v>0</v>
      </c>
      <c r="Y64" s="148">
        <v>0</v>
      </c>
      <c r="Z64" s="149" t="str">
        <f t="shared" si="23"/>
        <v>-</v>
      </c>
      <c r="AA64" s="150" t="str">
        <f t="shared" si="18"/>
        <v>-</v>
      </c>
      <c r="AB64" s="149" t="str">
        <f t="shared" si="19"/>
        <v>-</v>
      </c>
      <c r="AC64" s="151">
        <f t="shared" si="20"/>
        <v>0</v>
      </c>
      <c r="AD64" s="50"/>
      <c r="AE64" s="50"/>
    </row>
    <row r="65" spans="1:31" x14ac:dyDescent="0.25">
      <c r="A65" s="152" t="s">
        <v>225</v>
      </c>
      <c r="B65" s="147" t="s">
        <v>225</v>
      </c>
      <c r="C65" s="148">
        <v>66</v>
      </c>
      <c r="D65" s="148">
        <v>34</v>
      </c>
      <c r="E65" s="148">
        <v>0</v>
      </c>
      <c r="F65" s="148">
        <v>16</v>
      </c>
      <c r="G65" s="148">
        <v>92</v>
      </c>
      <c r="H65" s="149">
        <f t="shared" si="21"/>
        <v>4.75</v>
      </c>
      <c r="I65" s="150">
        <f t="shared" si="14"/>
        <v>1.7058823529411766</v>
      </c>
      <c r="J65" s="149">
        <f t="shared" si="12"/>
        <v>1.3302679333130902E-3</v>
      </c>
      <c r="K65" s="151">
        <f t="shared" si="15"/>
        <v>3.0738389575676577E-2</v>
      </c>
      <c r="L65" s="148">
        <v>87</v>
      </c>
      <c r="M65" s="148">
        <v>236</v>
      </c>
      <c r="N65" s="148">
        <v>0</v>
      </c>
      <c r="O65" s="148">
        <v>72</v>
      </c>
      <c r="P65" s="148">
        <v>310</v>
      </c>
      <c r="Q65" s="149">
        <f t="shared" si="22"/>
        <v>3.3055555555555554</v>
      </c>
      <c r="R65" s="150">
        <f t="shared" si="16"/>
        <v>0.31355932203389836</v>
      </c>
      <c r="S65" s="149">
        <f t="shared" si="13"/>
        <v>9.9304547827953264E-4</v>
      </c>
      <c r="T65" s="151">
        <f t="shared" si="17"/>
        <v>0.10357500835282325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9" t="str">
        <f t="shared" si="23"/>
        <v>-</v>
      </c>
      <c r="AA65" s="150" t="str">
        <f t="shared" si="18"/>
        <v>-</v>
      </c>
      <c r="AB65" s="149" t="str">
        <f t="shared" si="19"/>
        <v>-</v>
      </c>
      <c r="AC65" s="151">
        <f t="shared" si="20"/>
        <v>0</v>
      </c>
      <c r="AD65" s="50"/>
      <c r="AE65" s="50"/>
    </row>
    <row r="66" spans="1:31" x14ac:dyDescent="0.25">
      <c r="A66" s="152" t="s">
        <v>221</v>
      </c>
      <c r="B66" s="147" t="s">
        <v>221</v>
      </c>
      <c r="C66" s="148">
        <v>100</v>
      </c>
      <c r="D66" s="148">
        <v>221</v>
      </c>
      <c r="E66" s="148">
        <v>0</v>
      </c>
      <c r="F66" s="148">
        <v>183</v>
      </c>
      <c r="G66" s="148">
        <v>159</v>
      </c>
      <c r="H66" s="149">
        <f t="shared" si="21"/>
        <v>-0.13114754098360659</v>
      </c>
      <c r="I66" s="150">
        <f t="shared" si="14"/>
        <v>-0.28054298642533937</v>
      </c>
      <c r="J66" s="149">
        <f t="shared" si="12"/>
        <v>2.2990500151824056E-3</v>
      </c>
      <c r="K66" s="151">
        <f t="shared" si="15"/>
        <v>3.2973869763583574E-2</v>
      </c>
      <c r="L66" s="148">
        <v>504</v>
      </c>
      <c r="M66" s="148">
        <v>774</v>
      </c>
      <c r="N66" s="148">
        <v>0</v>
      </c>
      <c r="O66" s="148">
        <v>824</v>
      </c>
      <c r="P66" s="148">
        <v>1059</v>
      </c>
      <c r="Q66" s="149">
        <f t="shared" si="22"/>
        <v>0.28519417475728148</v>
      </c>
      <c r="R66" s="150">
        <f t="shared" si="16"/>
        <v>0.36821705426356588</v>
      </c>
      <c r="S66" s="149">
        <f t="shared" si="13"/>
        <v>3.3923714887033069E-3</v>
      </c>
      <c r="T66" s="151">
        <f t="shared" si="17"/>
        <v>0.21961841559518872</v>
      </c>
      <c r="U66" s="148">
        <v>0</v>
      </c>
      <c r="V66" s="148">
        <v>0</v>
      </c>
      <c r="W66" s="148">
        <v>0</v>
      </c>
      <c r="X66" s="148">
        <v>0</v>
      </c>
      <c r="Y66" s="148">
        <v>0</v>
      </c>
      <c r="Z66" s="149" t="str">
        <f t="shared" si="23"/>
        <v>-</v>
      </c>
      <c r="AA66" s="150" t="str">
        <f t="shared" si="18"/>
        <v>-</v>
      </c>
      <c r="AB66" s="149" t="str">
        <f t="shared" si="19"/>
        <v>-</v>
      </c>
      <c r="AC66" s="151">
        <f t="shared" si="20"/>
        <v>0</v>
      </c>
      <c r="AD66" s="50"/>
      <c r="AE66" s="50"/>
    </row>
    <row r="67" spans="1:31" x14ac:dyDescent="0.25">
      <c r="A67" s="152" t="s">
        <v>227</v>
      </c>
      <c r="B67" s="147" t="s">
        <v>227</v>
      </c>
      <c r="C67" s="148">
        <v>26</v>
      </c>
      <c r="D67" s="148">
        <v>31</v>
      </c>
      <c r="E67" s="148">
        <v>0</v>
      </c>
      <c r="F67" s="148">
        <v>5</v>
      </c>
      <c r="G67" s="148">
        <v>7</v>
      </c>
      <c r="H67" s="149">
        <f t="shared" si="21"/>
        <v>0.39999999999999991</v>
      </c>
      <c r="I67" s="150">
        <f t="shared" si="14"/>
        <v>-0.77419354838709675</v>
      </c>
      <c r="J67" s="149">
        <f t="shared" si="12"/>
        <v>1.0121603840425685E-4</v>
      </c>
      <c r="K67" s="151">
        <f t="shared" si="15"/>
        <v>3.134796238244514E-3</v>
      </c>
      <c r="L67" s="148">
        <v>245</v>
      </c>
      <c r="M67" s="148">
        <v>272</v>
      </c>
      <c r="N67" s="148">
        <v>0</v>
      </c>
      <c r="O67" s="148">
        <v>99</v>
      </c>
      <c r="P67" s="148">
        <v>315</v>
      </c>
      <c r="Q67" s="149">
        <f t="shared" si="22"/>
        <v>2.1818181818181817</v>
      </c>
      <c r="R67" s="150">
        <f t="shared" si="16"/>
        <v>0.15808823529411775</v>
      </c>
      <c r="S67" s="149">
        <f t="shared" si="13"/>
        <v>1.0090623408324283E-3</v>
      </c>
      <c r="T67" s="151">
        <f t="shared" si="17"/>
        <v>0.14106583072100312</v>
      </c>
      <c r="U67" s="148">
        <v>0</v>
      </c>
      <c r="V67" s="148">
        <v>0</v>
      </c>
      <c r="W67" s="148">
        <v>0</v>
      </c>
      <c r="X67" s="148">
        <v>0</v>
      </c>
      <c r="Y67" s="148">
        <v>0</v>
      </c>
      <c r="Z67" s="149" t="str">
        <f t="shared" si="23"/>
        <v>-</v>
      </c>
      <c r="AA67" s="150" t="str">
        <f t="shared" si="18"/>
        <v>-</v>
      </c>
      <c r="AB67" s="149" t="str">
        <f t="shared" si="19"/>
        <v>-</v>
      </c>
      <c r="AC67" s="151">
        <f t="shared" si="20"/>
        <v>0</v>
      </c>
      <c r="AD67" s="50"/>
      <c r="AE67" s="50"/>
    </row>
    <row r="68" spans="1:31" x14ac:dyDescent="0.25">
      <c r="A68" s="152" t="s">
        <v>205</v>
      </c>
      <c r="B68" s="147" t="s">
        <v>205</v>
      </c>
      <c r="C68" s="148">
        <v>12</v>
      </c>
      <c r="D68" s="148">
        <v>23</v>
      </c>
      <c r="E68" s="148">
        <v>0</v>
      </c>
      <c r="F68" s="148">
        <v>0</v>
      </c>
      <c r="G68" s="148">
        <v>41</v>
      </c>
      <c r="H68" s="149" t="str">
        <f t="shared" si="21"/>
        <v>-</v>
      </c>
      <c r="I68" s="150">
        <f t="shared" si="14"/>
        <v>0.78260869565217384</v>
      </c>
      <c r="J68" s="149">
        <f t="shared" si="12"/>
        <v>5.9283679636779019E-4</v>
      </c>
      <c r="K68" s="151">
        <f t="shared" si="15"/>
        <v>1.9007881316643487E-2</v>
      </c>
      <c r="L68" s="148">
        <v>201</v>
      </c>
      <c r="M68" s="148">
        <v>328</v>
      </c>
      <c r="N68" s="148">
        <v>0</v>
      </c>
      <c r="O68" s="148">
        <v>82</v>
      </c>
      <c r="P68" s="148">
        <v>429</v>
      </c>
      <c r="Q68" s="149">
        <f t="shared" si="22"/>
        <v>4.2317073170731705</v>
      </c>
      <c r="R68" s="150">
        <f t="shared" si="16"/>
        <v>0.30792682926829262</v>
      </c>
      <c r="S68" s="149">
        <f t="shared" si="13"/>
        <v>1.3742468070384501E-3</v>
      </c>
      <c r="T68" s="151">
        <f t="shared" si="17"/>
        <v>0.19888734353268428</v>
      </c>
      <c r="U68" s="148">
        <v>0</v>
      </c>
      <c r="V68" s="148">
        <v>0</v>
      </c>
      <c r="W68" s="148">
        <v>0</v>
      </c>
      <c r="X68" s="148">
        <v>0</v>
      </c>
      <c r="Y68" s="148">
        <v>0</v>
      </c>
      <c r="Z68" s="149" t="str">
        <f t="shared" si="23"/>
        <v>-</v>
      </c>
      <c r="AA68" s="150" t="str">
        <f t="shared" si="18"/>
        <v>-</v>
      </c>
      <c r="AB68" s="149" t="str">
        <f t="shared" si="19"/>
        <v>-</v>
      </c>
      <c r="AC68" s="151">
        <f t="shared" si="20"/>
        <v>0</v>
      </c>
      <c r="AD68" s="50"/>
      <c r="AE68" s="50"/>
    </row>
    <row r="69" spans="1:31" x14ac:dyDescent="0.25">
      <c r="A69" s="153" t="s">
        <v>371</v>
      </c>
      <c r="B69" s="154" t="s">
        <v>371</v>
      </c>
      <c r="C69" s="155">
        <f>C44-SUM(C45:C68)</f>
        <v>9711</v>
      </c>
      <c r="D69" s="155">
        <f>D44-SUM(D45:D68)</f>
        <v>8786</v>
      </c>
      <c r="E69" s="155">
        <f>E44-SUM(E45:E68)</f>
        <v>0</v>
      </c>
      <c r="F69" s="155">
        <f>F44-SUM(F45:F68)</f>
        <v>2411</v>
      </c>
      <c r="G69" s="155">
        <f>G44-SUM(G45:G68)</f>
        <v>3797</v>
      </c>
      <c r="H69" s="156">
        <f t="shared" si="21"/>
        <v>0.57486520116134376</v>
      </c>
      <c r="I69" s="157">
        <f t="shared" si="14"/>
        <v>-0.56783519235146818</v>
      </c>
      <c r="J69" s="156">
        <f t="shared" si="12"/>
        <v>5.4902471117280471E-2</v>
      </c>
      <c r="K69" s="158">
        <f t="shared" si="15"/>
        <v>6.4145014697435554E-2</v>
      </c>
      <c r="L69" s="155">
        <f>L44-SUM(L45:L68)</f>
        <v>5180</v>
      </c>
      <c r="M69" s="155">
        <f>M44-SUM(M45:M68)</f>
        <v>4253</v>
      </c>
      <c r="N69" s="155">
        <f>N44-SUM(N45:N68)</f>
        <v>0</v>
      </c>
      <c r="O69" s="155">
        <f>O44-SUM(O45:O68)</f>
        <v>2028</v>
      </c>
      <c r="P69" s="155">
        <f>P44-SUM(P45:P68)</f>
        <v>5320</v>
      </c>
      <c r="Q69" s="156">
        <f t="shared" si="22"/>
        <v>1.6232741617357003</v>
      </c>
      <c r="R69" s="157">
        <f t="shared" si="16"/>
        <v>0.25088173054314611</v>
      </c>
      <c r="S69" s="156">
        <f t="shared" si="13"/>
        <v>1.7041941756281011E-2</v>
      </c>
      <c r="T69" s="158">
        <f t="shared" si="17"/>
        <v>8.9873973713552047E-2</v>
      </c>
      <c r="U69" s="155">
        <f>U44-SUM(U45:U68)</f>
        <v>0</v>
      </c>
      <c r="V69" s="155">
        <f>V44-SUM(V45:V68)</f>
        <v>0</v>
      </c>
      <c r="W69" s="155">
        <f>W44-SUM(W45:W68)</f>
        <v>0</v>
      </c>
      <c r="X69" s="155">
        <f>X44-SUM(X45:X68)</f>
        <v>0</v>
      </c>
      <c r="Y69" s="155">
        <f>Y44-SUM(Y45:Y68)</f>
        <v>0</v>
      </c>
      <c r="Z69" s="156" t="str">
        <f t="shared" si="23"/>
        <v>-</v>
      </c>
      <c r="AA69" s="157" t="str">
        <f t="shared" si="18"/>
        <v>-</v>
      </c>
      <c r="AB69" s="156" t="str">
        <f t="shared" si="19"/>
        <v>-</v>
      </c>
      <c r="AC69" s="158">
        <f t="shared" si="20"/>
        <v>0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E92CC-6004-4CB5-B2DD-70517D8FCC9B}">
  <dimension ref="B1:S31"/>
  <sheetViews>
    <sheetView showGridLines="0" workbookViewId="0"/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13" t="s">
        <v>94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ht="21.75" thickBot="1" x14ac:dyDescent="0.3">
      <c r="B4" s="15"/>
      <c r="C4" s="244" t="s">
        <v>95</v>
      </c>
      <c r="D4" s="244"/>
      <c r="E4" s="24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2:19" ht="77.25" customHeight="1" thickBot="1" x14ac:dyDescent="0.3">
      <c r="B5" s="16"/>
      <c r="C5" s="17">
        <v>2020</v>
      </c>
      <c r="D5" s="17">
        <v>2021</v>
      </c>
      <c r="E5" s="17">
        <v>2022</v>
      </c>
      <c r="F5" s="18" t="str">
        <f>CONCATENATE("var. ",RIGHT(D5,2),"/",RIGHT(C5,2))</f>
        <v>var. 21/20</v>
      </c>
      <c r="G5" s="18" t="str">
        <f>CONCATENATE("var. ",RIGHT(E5,2),"/",RIGHT(D5,2))</f>
        <v>var. 22/21</v>
      </c>
      <c r="H5" s="18" t="str">
        <f>CONCATENATE("var. ",RIGHT(E5,2),"/",RIGHT(C5,2))</f>
        <v>var. 22/20</v>
      </c>
      <c r="I5" s="19" t="str">
        <f>CONCATENATE("Cuota ",E5)</f>
        <v>Cuota 2022</v>
      </c>
      <c r="J5" s="20" t="s">
        <v>489</v>
      </c>
      <c r="K5" s="20" t="s">
        <v>490</v>
      </c>
      <c r="L5" s="20" t="s">
        <v>491</v>
      </c>
      <c r="M5" s="20" t="s">
        <v>492</v>
      </c>
      <c r="N5" s="21" t="str">
        <f>CONCATENATE("var. ",RIGHT(M5,2),"/",RIGHT(L5,2))</f>
        <v>var. 23/22</v>
      </c>
      <c r="O5" s="22" t="str">
        <f>CONCATENATE("var. ",RIGHT(M5,2),"/",RIGHT(J5,2))</f>
        <v>var. 23/20</v>
      </c>
      <c r="P5" s="23" t="str">
        <f>CONCATENATE("Cuota s/ total plazas en Canarias ",M5)</f>
        <v>Cuota s/ total plazas en Canarias febrero 2023</v>
      </c>
      <c r="Q5" s="23" t="str">
        <f>CONCATENATE("Cuota s/ total plazas isla ",M5)</f>
        <v>Cuota s/ total plazas isla febrero 2023</v>
      </c>
      <c r="R5" s="24" t="s">
        <v>96</v>
      </c>
      <c r="S5" t="s">
        <v>97</v>
      </c>
    </row>
    <row r="6" spans="2:19" s="31" customFormat="1" ht="15.75" x14ac:dyDescent="0.25">
      <c r="B6" s="25" t="s">
        <v>98</v>
      </c>
      <c r="C6" s="26">
        <v>190092</v>
      </c>
      <c r="D6" s="26">
        <v>236547</v>
      </c>
      <c r="E6" s="26">
        <v>349350</v>
      </c>
      <c r="F6" s="27">
        <f>D6/C6-1</f>
        <v>0.24438166782400095</v>
      </c>
      <c r="G6" s="27">
        <f>E6/D6-1</f>
        <v>0.47687351773643294</v>
      </c>
      <c r="H6" s="27">
        <f>E6/C6-1</f>
        <v>0.83779433116596169</v>
      </c>
      <c r="I6" s="28">
        <f>E6/$E$6</f>
        <v>1</v>
      </c>
      <c r="J6" s="29">
        <v>390850</v>
      </c>
      <c r="K6" s="30">
        <v>130065</v>
      </c>
      <c r="L6" s="30">
        <v>337980</v>
      </c>
      <c r="M6" s="30">
        <v>359919</v>
      </c>
      <c r="N6" s="27">
        <f>M6/L6-1</f>
        <v>6.4912124977809293E-2</v>
      </c>
      <c r="O6" s="27">
        <f>M6/J6-1</f>
        <v>-7.9137776640655022E-2</v>
      </c>
      <c r="P6" s="27">
        <f>M6/$M$6</f>
        <v>1</v>
      </c>
      <c r="Q6" s="27">
        <f>M6/M6</f>
        <v>1</v>
      </c>
      <c r="R6" s="27">
        <f>M6/J6</f>
        <v>0.92086222335934498</v>
      </c>
      <c r="S6" s="27">
        <f>J6/J6</f>
        <v>1</v>
      </c>
    </row>
    <row r="7" spans="2:19" s="31" customFormat="1" ht="15.75" x14ac:dyDescent="0.25">
      <c r="B7" s="32" t="s">
        <v>99</v>
      </c>
      <c r="C7" s="33">
        <v>126743</v>
      </c>
      <c r="D7" s="33">
        <v>166850</v>
      </c>
      <c r="E7" s="33">
        <v>251308</v>
      </c>
      <c r="F7" s="34">
        <f t="shared" ref="F7:G29" si="0">D7/C7-1</f>
        <v>0.31644351167322848</v>
      </c>
      <c r="G7" s="34">
        <f t="shared" si="0"/>
        <v>0.50619118969133958</v>
      </c>
      <c r="H7" s="34">
        <f t="shared" ref="H7:H29" si="1">E7/C7-1</f>
        <v>0.98281561900854486</v>
      </c>
      <c r="I7" s="34">
        <f t="shared" ref="I7:I29" si="2">E7/$E$6</f>
        <v>0.71935880921711748</v>
      </c>
      <c r="J7" s="35">
        <v>257814</v>
      </c>
      <c r="K7" s="33">
        <v>82152</v>
      </c>
      <c r="L7" s="33">
        <v>243180</v>
      </c>
      <c r="M7" s="33">
        <v>254027</v>
      </c>
      <c r="N7" s="34">
        <f t="shared" ref="N7:N29" si="3">M7/L7-1</f>
        <v>4.4604819475285717E-2</v>
      </c>
      <c r="O7" s="34">
        <f t="shared" ref="O7:O29" si="4">M7/J7-1</f>
        <v>-1.4688884234370536E-2</v>
      </c>
      <c r="P7" s="34">
        <f t="shared" ref="P7:P29" si="5">M7/$M$6</f>
        <v>0.70578935816114186</v>
      </c>
      <c r="Q7" s="34">
        <f>M7/M6</f>
        <v>0.70578935816114186</v>
      </c>
      <c r="R7" s="34">
        <f>M7/J7</f>
        <v>0.98531111576562946</v>
      </c>
      <c r="S7" s="34">
        <f>J7/J6</f>
        <v>0.65962389663553789</v>
      </c>
    </row>
    <row r="8" spans="2:19" s="31" customFormat="1" ht="15.75" x14ac:dyDescent="0.25">
      <c r="B8" s="32" t="s">
        <v>100</v>
      </c>
      <c r="C8" s="33">
        <v>63349</v>
      </c>
      <c r="D8" s="33">
        <v>69697</v>
      </c>
      <c r="E8" s="33">
        <v>98042</v>
      </c>
      <c r="F8" s="34">
        <f t="shared" si="0"/>
        <v>0.10020679095171192</v>
      </c>
      <c r="G8" s="34">
        <f t="shared" si="0"/>
        <v>0.40668895361349833</v>
      </c>
      <c r="H8" s="34">
        <f t="shared" si="1"/>
        <v>0.54764873952232862</v>
      </c>
      <c r="I8" s="34">
        <f t="shared" si="2"/>
        <v>0.28064119078288252</v>
      </c>
      <c r="J8" s="35">
        <v>133036</v>
      </c>
      <c r="K8" s="33">
        <v>47913</v>
      </c>
      <c r="L8" s="33">
        <v>94800</v>
      </c>
      <c r="M8" s="33">
        <v>105892</v>
      </c>
      <c r="N8" s="34">
        <f t="shared" si="3"/>
        <v>0.11700421940928263</v>
      </c>
      <c r="O8" s="34">
        <f t="shared" si="4"/>
        <v>-0.20403499804564174</v>
      </c>
      <c r="P8" s="34">
        <f t="shared" si="5"/>
        <v>0.2942106418388582</v>
      </c>
      <c r="Q8" s="34">
        <f>M8/M6</f>
        <v>0.2942106418388582</v>
      </c>
      <c r="R8" s="34">
        <f t="shared" ref="R8:R29" si="6">M8/J8</f>
        <v>0.79596500195435826</v>
      </c>
      <c r="S8" s="34">
        <f>J8/J6</f>
        <v>0.34037610336446206</v>
      </c>
    </row>
    <row r="9" spans="2:19" x14ac:dyDescent="0.25">
      <c r="B9" s="36" t="s">
        <v>101</v>
      </c>
      <c r="C9" s="37">
        <v>66601</v>
      </c>
      <c r="D9" s="37">
        <v>82456</v>
      </c>
      <c r="E9" s="37">
        <v>123696</v>
      </c>
      <c r="F9" s="38">
        <f t="shared" si="0"/>
        <v>0.23805948859626724</v>
      </c>
      <c r="G9" s="38">
        <f t="shared" si="0"/>
        <v>0.50014553216260804</v>
      </c>
      <c r="H9" s="38">
        <f t="shared" si="1"/>
        <v>0.85726941036921378</v>
      </c>
      <c r="I9" s="38">
        <f t="shared" si="2"/>
        <v>0.3540747101760412</v>
      </c>
      <c r="J9" s="39">
        <v>136182</v>
      </c>
      <c r="K9" s="37">
        <v>48131</v>
      </c>
      <c r="L9" s="37">
        <v>119375</v>
      </c>
      <c r="M9" s="37">
        <v>125612</v>
      </c>
      <c r="N9" s="38">
        <f t="shared" si="3"/>
        <v>5.2247120418848159E-2</v>
      </c>
      <c r="O9" s="38">
        <f t="shared" si="4"/>
        <v>-7.761671880277865E-2</v>
      </c>
      <c r="P9" s="38">
        <f t="shared" si="5"/>
        <v>0.34900074739038506</v>
      </c>
      <c r="Q9" s="38">
        <f>M9/M9</f>
        <v>1</v>
      </c>
      <c r="R9" s="38">
        <f t="shared" si="6"/>
        <v>0.92238328119722135</v>
      </c>
      <c r="S9" s="38">
        <f>J9/J9</f>
        <v>1</v>
      </c>
    </row>
    <row r="10" spans="2:19" x14ac:dyDescent="0.25">
      <c r="B10" s="40" t="s">
        <v>99</v>
      </c>
      <c r="C10" s="41">
        <v>44487</v>
      </c>
      <c r="D10" s="41">
        <v>56791</v>
      </c>
      <c r="E10" s="41">
        <v>89503</v>
      </c>
      <c r="F10" s="42">
        <f t="shared" si="0"/>
        <v>0.27657517926585284</v>
      </c>
      <c r="G10" s="42">
        <f t="shared" si="0"/>
        <v>0.57600676163476616</v>
      </c>
      <c r="H10" s="42">
        <f t="shared" si="1"/>
        <v>1.011891114258098</v>
      </c>
      <c r="I10" s="42">
        <f t="shared" si="2"/>
        <v>0.2561986546443395</v>
      </c>
      <c r="J10" s="43">
        <v>93509</v>
      </c>
      <c r="K10" s="41">
        <v>28923</v>
      </c>
      <c r="L10" s="41">
        <v>87606</v>
      </c>
      <c r="M10" s="41">
        <v>89082</v>
      </c>
      <c r="N10" s="42">
        <f t="shared" si="3"/>
        <v>1.6848161084857205E-2</v>
      </c>
      <c r="O10" s="42">
        <f t="shared" si="4"/>
        <v>-4.7343036499160496E-2</v>
      </c>
      <c r="P10" s="42">
        <f t="shared" si="5"/>
        <v>0.2475056887799755</v>
      </c>
      <c r="Q10" s="42">
        <f>M10/M9</f>
        <v>0.7091838359392415</v>
      </c>
      <c r="R10" s="42">
        <f t="shared" si="6"/>
        <v>0.9526569635008395</v>
      </c>
      <c r="S10" s="42">
        <f>J10/J9</f>
        <v>0.68664728084475191</v>
      </c>
    </row>
    <row r="11" spans="2:19" x14ac:dyDescent="0.25">
      <c r="B11" s="40" t="s">
        <v>100</v>
      </c>
      <c r="C11" s="41">
        <v>22114</v>
      </c>
      <c r="D11" s="41">
        <v>25665</v>
      </c>
      <c r="E11" s="41">
        <v>34193</v>
      </c>
      <c r="F11" s="42">
        <f t="shared" si="0"/>
        <v>0.16057701003888947</v>
      </c>
      <c r="G11" s="42">
        <f t="shared" si="0"/>
        <v>0.33228131696863428</v>
      </c>
      <c r="H11" s="42">
        <f t="shared" si="1"/>
        <v>0.54621506737813141</v>
      </c>
      <c r="I11" s="42">
        <f t="shared" si="2"/>
        <v>9.7876055531701728E-2</v>
      </c>
      <c r="J11" s="43">
        <v>42673</v>
      </c>
      <c r="K11" s="41">
        <v>19208</v>
      </c>
      <c r="L11" s="41">
        <v>31769</v>
      </c>
      <c r="M11" s="41">
        <v>36530</v>
      </c>
      <c r="N11" s="42">
        <f t="shared" si="3"/>
        <v>0.14986307406591326</v>
      </c>
      <c r="O11" s="42">
        <f t="shared" si="4"/>
        <v>-0.14395519415086822</v>
      </c>
      <c r="P11" s="42">
        <f>M11/$M$6</f>
        <v>0.10149505861040957</v>
      </c>
      <c r="Q11" s="42">
        <f>M11/M9</f>
        <v>0.29081616406075855</v>
      </c>
      <c r="R11" s="42">
        <f t="shared" si="6"/>
        <v>0.85604480584913178</v>
      </c>
      <c r="S11" s="42">
        <f>J11/J9</f>
        <v>0.31335271915524815</v>
      </c>
    </row>
    <row r="12" spans="2:19" x14ac:dyDescent="0.25">
      <c r="B12" s="36" t="s">
        <v>102</v>
      </c>
      <c r="C12" s="37">
        <v>54656</v>
      </c>
      <c r="D12" s="37">
        <v>66755</v>
      </c>
      <c r="E12" s="37">
        <v>96885</v>
      </c>
      <c r="F12" s="38">
        <f t="shared" si="0"/>
        <v>0.22136636416861832</v>
      </c>
      <c r="G12" s="38">
        <f t="shared" si="0"/>
        <v>0.4513519586547825</v>
      </c>
      <c r="H12" s="38">
        <f t="shared" si="1"/>
        <v>0.77263246487119441</v>
      </c>
      <c r="I12" s="38">
        <f t="shared" si="2"/>
        <v>0.27732932589094034</v>
      </c>
      <c r="J12" s="39">
        <v>118280</v>
      </c>
      <c r="K12" s="37">
        <v>41064</v>
      </c>
      <c r="L12" s="37">
        <v>94925</v>
      </c>
      <c r="M12" s="37">
        <v>101758</v>
      </c>
      <c r="N12" s="38">
        <f t="shared" si="3"/>
        <v>7.1983144587832504E-2</v>
      </c>
      <c r="O12" s="38">
        <f t="shared" si="4"/>
        <v>-0.13968549205275615</v>
      </c>
      <c r="P12" s="38">
        <f t="shared" si="5"/>
        <v>0.28272472417405026</v>
      </c>
      <c r="Q12" s="38">
        <f>M12/M12</f>
        <v>1</v>
      </c>
      <c r="R12" s="38">
        <f t="shared" si="6"/>
        <v>0.86031450794724385</v>
      </c>
      <c r="S12" s="38">
        <f>J12/J12</f>
        <v>1</v>
      </c>
    </row>
    <row r="13" spans="2:19" x14ac:dyDescent="0.25">
      <c r="B13" s="40" t="s">
        <v>99</v>
      </c>
      <c r="C13" s="41">
        <v>34291</v>
      </c>
      <c r="D13" s="41">
        <v>46740</v>
      </c>
      <c r="E13" s="41">
        <v>65951</v>
      </c>
      <c r="F13" s="42">
        <f t="shared" si="0"/>
        <v>0.36303986468752725</v>
      </c>
      <c r="G13" s="42">
        <f t="shared" si="0"/>
        <v>0.41101839965768083</v>
      </c>
      <c r="H13" s="42">
        <f t="shared" si="1"/>
        <v>0.92327432854101654</v>
      </c>
      <c r="I13" s="42">
        <f t="shared" si="2"/>
        <v>0.18878202375840847</v>
      </c>
      <c r="J13" s="43">
        <v>67853</v>
      </c>
      <c r="K13" s="41">
        <v>27635</v>
      </c>
      <c r="L13" s="41">
        <v>63982</v>
      </c>
      <c r="M13" s="41">
        <v>66668</v>
      </c>
      <c r="N13" s="42">
        <f t="shared" si="3"/>
        <v>4.1980557031665144E-2</v>
      </c>
      <c r="O13" s="42">
        <f t="shared" si="4"/>
        <v>-1.7464224131578554E-2</v>
      </c>
      <c r="P13" s="42">
        <f t="shared" si="5"/>
        <v>0.18523056576618627</v>
      </c>
      <c r="Q13" s="42">
        <f>M13/M12</f>
        <v>0.65516224768568565</v>
      </c>
      <c r="R13" s="42">
        <f t="shared" si="6"/>
        <v>0.98253577586842145</v>
      </c>
      <c r="S13" s="42">
        <f>J13/J12</f>
        <v>0.57366418667568486</v>
      </c>
    </row>
    <row r="14" spans="2:19" x14ac:dyDescent="0.25">
      <c r="B14" s="40" t="s">
        <v>100</v>
      </c>
      <c r="C14" s="41">
        <v>20364</v>
      </c>
      <c r="D14" s="41">
        <v>20015</v>
      </c>
      <c r="E14" s="41">
        <v>30934</v>
      </c>
      <c r="F14" s="42">
        <f t="shared" si="0"/>
        <v>-1.7138086819878162E-2</v>
      </c>
      <c r="G14" s="42">
        <f t="shared" si="0"/>
        <v>0.5455408443667249</v>
      </c>
      <c r="H14" s="42">
        <f t="shared" si="1"/>
        <v>0.51905323119230018</v>
      </c>
      <c r="I14" s="42">
        <f t="shared" si="2"/>
        <v>8.8547302132531841E-2</v>
      </c>
      <c r="J14" s="43">
        <v>50427</v>
      </c>
      <c r="K14" s="41">
        <v>13429</v>
      </c>
      <c r="L14" s="41">
        <v>30943</v>
      </c>
      <c r="M14" s="41">
        <v>35090</v>
      </c>
      <c r="N14" s="42">
        <f t="shared" si="3"/>
        <v>0.134020618556701</v>
      </c>
      <c r="O14" s="42">
        <f t="shared" si="4"/>
        <v>-0.3041426220080512</v>
      </c>
      <c r="P14" s="42">
        <f>M14/$M$6</f>
        <v>9.749415840786399E-2</v>
      </c>
      <c r="Q14" s="42">
        <f>M14/M12</f>
        <v>0.34483775231431435</v>
      </c>
      <c r="R14" s="42">
        <f t="shared" si="6"/>
        <v>0.6958573779919488</v>
      </c>
      <c r="S14" s="42">
        <f>J14/J12</f>
        <v>0.42633581332431519</v>
      </c>
    </row>
    <row r="15" spans="2:19" x14ac:dyDescent="0.25">
      <c r="B15" s="36" t="s">
        <v>103</v>
      </c>
      <c r="C15" s="37">
        <v>32914</v>
      </c>
      <c r="D15" s="37">
        <v>41148</v>
      </c>
      <c r="E15" s="37">
        <v>62011</v>
      </c>
      <c r="F15" s="38">
        <f t="shared" si="0"/>
        <v>0.25016710214498383</v>
      </c>
      <c r="G15" s="38">
        <f t="shared" si="0"/>
        <v>0.50702342762710217</v>
      </c>
      <c r="H15" s="38">
        <f t="shared" si="1"/>
        <v>0.88403111138117518</v>
      </c>
      <c r="I15" s="38">
        <f t="shared" si="2"/>
        <v>0.1775039358809217</v>
      </c>
      <c r="J15" s="39">
        <v>65877</v>
      </c>
      <c r="K15" s="37">
        <v>18016</v>
      </c>
      <c r="L15" s="37">
        <v>60135</v>
      </c>
      <c r="M15" s="37">
        <v>63500</v>
      </c>
      <c r="N15" s="38">
        <f t="shared" si="3"/>
        <v>5.5957429117818203E-2</v>
      </c>
      <c r="O15" s="38">
        <f t="shared" si="4"/>
        <v>-3.6082395980387649E-2</v>
      </c>
      <c r="P15" s="38">
        <f t="shared" si="5"/>
        <v>0.17642858532058603</v>
      </c>
      <c r="Q15" s="38">
        <f>M15/M15</f>
        <v>1</v>
      </c>
      <c r="R15" s="38">
        <f t="shared" si="6"/>
        <v>0.96391760401961235</v>
      </c>
      <c r="S15" s="38">
        <f>J15/J15</f>
        <v>1</v>
      </c>
    </row>
    <row r="16" spans="2:19" x14ac:dyDescent="0.25">
      <c r="B16" s="40" t="s">
        <v>99</v>
      </c>
      <c r="C16" s="41">
        <v>20995</v>
      </c>
      <c r="D16" s="41">
        <v>27249</v>
      </c>
      <c r="E16" s="41">
        <v>41371</v>
      </c>
      <c r="F16" s="42">
        <f t="shared" si="0"/>
        <v>0.29788044772564892</v>
      </c>
      <c r="G16" s="42">
        <f t="shared" si="0"/>
        <v>0.51825755073580693</v>
      </c>
      <c r="H16" s="42">
        <f t="shared" si="1"/>
        <v>0.97051678971183608</v>
      </c>
      <c r="I16" s="42">
        <f t="shared" si="2"/>
        <v>0.11842278517246314</v>
      </c>
      <c r="J16" s="43">
        <v>42488</v>
      </c>
      <c r="K16" s="41">
        <v>10279</v>
      </c>
      <c r="L16" s="41">
        <v>39920</v>
      </c>
      <c r="M16" s="41">
        <v>41927</v>
      </c>
      <c r="N16" s="42">
        <f t="shared" si="3"/>
        <v>5.0275551102204386E-2</v>
      </c>
      <c r="O16" s="42">
        <f t="shared" si="4"/>
        <v>-1.320372811146675E-2</v>
      </c>
      <c r="P16" s="42">
        <f t="shared" si="5"/>
        <v>0.11649009916120016</v>
      </c>
      <c r="Q16" s="42">
        <f>M16/M15</f>
        <v>0.66026771653543304</v>
      </c>
      <c r="R16" s="42">
        <f t="shared" si="6"/>
        <v>0.98679627188853325</v>
      </c>
      <c r="S16" s="42">
        <f>J16/J15</f>
        <v>0.64495954582024073</v>
      </c>
    </row>
    <row r="17" spans="2:19" x14ac:dyDescent="0.25">
      <c r="B17" s="40" t="s">
        <v>100</v>
      </c>
      <c r="C17" s="41">
        <v>11919</v>
      </c>
      <c r="D17" s="41">
        <v>13899</v>
      </c>
      <c r="E17" s="41">
        <v>20640</v>
      </c>
      <c r="F17" s="42">
        <f t="shared" si="0"/>
        <v>0.16612131890259252</v>
      </c>
      <c r="G17" s="42">
        <f t="shared" si="0"/>
        <v>0.48499892078566798</v>
      </c>
      <c r="H17" s="42">
        <f t="shared" si="1"/>
        <v>0.7316889000755098</v>
      </c>
      <c r="I17" s="42">
        <f t="shared" si="2"/>
        <v>5.9081150708458569E-2</v>
      </c>
      <c r="J17" s="43">
        <v>23389</v>
      </c>
      <c r="K17" s="41">
        <v>7737</v>
      </c>
      <c r="L17" s="41">
        <v>20215</v>
      </c>
      <c r="M17" s="41">
        <v>21573</v>
      </c>
      <c r="N17" s="42">
        <f t="shared" si="3"/>
        <v>6.717783823893142E-2</v>
      </c>
      <c r="O17" s="42">
        <f t="shared" si="4"/>
        <v>-7.7643336611227465E-2</v>
      </c>
      <c r="P17" s="42">
        <f>M17/$M$6</f>
        <v>5.9938486159385865E-2</v>
      </c>
      <c r="Q17" s="42">
        <f>M17/M15</f>
        <v>0.33973228346456691</v>
      </c>
      <c r="R17" s="42">
        <f t="shared" si="6"/>
        <v>0.92235666338877254</v>
      </c>
      <c r="S17" s="42">
        <f>J17/J15</f>
        <v>0.35504045417975927</v>
      </c>
    </row>
    <row r="18" spans="2:19" x14ac:dyDescent="0.25">
      <c r="B18" s="36" t="s">
        <v>104</v>
      </c>
      <c r="C18" s="37">
        <v>29639</v>
      </c>
      <c r="D18" s="37">
        <v>38454</v>
      </c>
      <c r="E18" s="37">
        <v>57831</v>
      </c>
      <c r="F18" s="38">
        <f t="shared" si="0"/>
        <v>0.29741219339383917</v>
      </c>
      <c r="G18" s="38">
        <f t="shared" si="0"/>
        <v>0.50390076454985167</v>
      </c>
      <c r="H18" s="38">
        <f t="shared" si="1"/>
        <v>0.95117918958129488</v>
      </c>
      <c r="I18" s="38">
        <f t="shared" si="2"/>
        <v>0.16553885787891798</v>
      </c>
      <c r="J18" s="39">
        <v>57629</v>
      </c>
      <c r="K18" s="37">
        <v>16365</v>
      </c>
      <c r="L18" s="37">
        <v>54733</v>
      </c>
      <c r="M18" s="37">
        <v>59792</v>
      </c>
      <c r="N18" s="38">
        <f t="shared" si="3"/>
        <v>9.2430526373485922E-2</v>
      </c>
      <c r="O18" s="38">
        <f t="shared" si="4"/>
        <v>3.7533186416561115E-2</v>
      </c>
      <c r="P18" s="38">
        <f t="shared" si="5"/>
        <v>0.16612626729903118</v>
      </c>
      <c r="Q18" s="38">
        <f>M18/M18</f>
        <v>1</v>
      </c>
      <c r="R18" s="38">
        <f t="shared" si="6"/>
        <v>1.0375331864165611</v>
      </c>
      <c r="S18" s="38">
        <f>J18/J18</f>
        <v>1</v>
      </c>
    </row>
    <row r="19" spans="2:19" x14ac:dyDescent="0.25">
      <c r="B19" s="40" t="s">
        <v>99</v>
      </c>
      <c r="C19" s="41">
        <v>23768</v>
      </c>
      <c r="D19" s="41">
        <v>31803</v>
      </c>
      <c r="E19" s="41">
        <v>49309</v>
      </c>
      <c r="F19" s="42">
        <f t="shared" si="0"/>
        <v>0.33805957590037017</v>
      </c>
      <c r="G19" s="42">
        <f t="shared" si="0"/>
        <v>0.55045121529415475</v>
      </c>
      <c r="H19" s="42">
        <f t="shared" si="1"/>
        <v>1.0745960955907101</v>
      </c>
      <c r="I19" s="42">
        <f t="shared" si="2"/>
        <v>0.14114498354086161</v>
      </c>
      <c r="J19" s="43">
        <v>47261</v>
      </c>
      <c r="K19" s="41">
        <v>12005</v>
      </c>
      <c r="L19" s="41">
        <v>46518</v>
      </c>
      <c r="M19" s="41">
        <v>51231</v>
      </c>
      <c r="N19" s="42">
        <f t="shared" si="3"/>
        <v>0.10131561976009285</v>
      </c>
      <c r="O19" s="42">
        <f t="shared" si="4"/>
        <v>8.4001608091238023E-2</v>
      </c>
      <c r="P19" s="42">
        <f t="shared" si="5"/>
        <v>0.14234035991431404</v>
      </c>
      <c r="Q19" s="42">
        <f>M19/M18</f>
        <v>0.85682031040941931</v>
      </c>
      <c r="R19" s="42">
        <f t="shared" si="6"/>
        <v>1.084001608091238</v>
      </c>
      <c r="S19" s="42">
        <f>J19/J18</f>
        <v>0.82009057939579033</v>
      </c>
    </row>
    <row r="20" spans="2:19" x14ac:dyDescent="0.25">
      <c r="B20" s="40" t="s">
        <v>100</v>
      </c>
      <c r="C20" s="41">
        <v>5872</v>
      </c>
      <c r="D20" s="41">
        <v>6651</v>
      </c>
      <c r="E20" s="41">
        <v>8522</v>
      </c>
      <c r="F20" s="42">
        <f t="shared" si="0"/>
        <v>0.13266348773841963</v>
      </c>
      <c r="G20" s="42">
        <f t="shared" si="0"/>
        <v>0.28131108104044511</v>
      </c>
      <c r="H20" s="42">
        <f t="shared" si="1"/>
        <v>0.45129427792915533</v>
      </c>
      <c r="I20" s="42">
        <f t="shared" si="2"/>
        <v>2.4393874338056391E-2</v>
      </c>
      <c r="J20" s="43">
        <v>10368</v>
      </c>
      <c r="K20" s="41">
        <v>4360</v>
      </c>
      <c r="L20" s="41">
        <v>8215</v>
      </c>
      <c r="M20" s="41">
        <v>8561</v>
      </c>
      <c r="N20" s="42">
        <f t="shared" si="3"/>
        <v>4.2118076688983486E-2</v>
      </c>
      <c r="O20" s="42">
        <f t="shared" si="4"/>
        <v>-0.1742862654320988</v>
      </c>
      <c r="P20" s="42">
        <f t="shared" si="5"/>
        <v>2.3785907384717118E-2</v>
      </c>
      <c r="Q20" s="42">
        <f>M20/M18</f>
        <v>0.14317968959058067</v>
      </c>
      <c r="R20" s="42">
        <f t="shared" si="6"/>
        <v>0.8257137345679012</v>
      </c>
      <c r="S20" s="42">
        <f>J20/J18</f>
        <v>0.1799094206042097</v>
      </c>
    </row>
    <row r="21" spans="2:19" x14ac:dyDescent="0.25">
      <c r="B21" s="36" t="s">
        <v>105</v>
      </c>
      <c r="C21" s="37">
        <v>3129</v>
      </c>
      <c r="D21" s="37">
        <v>3982</v>
      </c>
      <c r="E21" s="37">
        <v>4939</v>
      </c>
      <c r="F21" s="38">
        <f t="shared" si="0"/>
        <v>0.27261105784595707</v>
      </c>
      <c r="G21" s="38">
        <f t="shared" si="0"/>
        <v>0.24033149171270729</v>
      </c>
      <c r="H21" s="38">
        <f t="shared" si="1"/>
        <v>0.57845957174816243</v>
      </c>
      <c r="I21" s="38">
        <f t="shared" si="2"/>
        <v>1.4137684270788608E-2</v>
      </c>
      <c r="J21" s="39">
        <v>7207</v>
      </c>
      <c r="K21" s="37">
        <v>2883</v>
      </c>
      <c r="L21" s="37">
        <v>4872</v>
      </c>
      <c r="M21" s="37">
        <v>5111</v>
      </c>
      <c r="N21" s="38">
        <f t="shared" si="3"/>
        <v>4.9055829228243031E-2</v>
      </c>
      <c r="O21" s="38">
        <f t="shared" si="4"/>
        <v>-0.29082836131538781</v>
      </c>
      <c r="P21" s="38">
        <f t="shared" si="5"/>
        <v>1.4200417316118348E-2</v>
      </c>
      <c r="Q21" s="38">
        <f>M21/M21</f>
        <v>1</v>
      </c>
      <c r="R21" s="38">
        <f t="shared" si="6"/>
        <v>0.70917163868461219</v>
      </c>
      <c r="S21" s="38">
        <f>J21/J21</f>
        <v>1</v>
      </c>
    </row>
    <row r="22" spans="2:19" x14ac:dyDescent="0.25">
      <c r="B22" s="40" t="s">
        <v>99</v>
      </c>
      <c r="C22" s="41">
        <v>1852</v>
      </c>
      <c r="D22" s="41">
        <v>2433</v>
      </c>
      <c r="E22" s="41">
        <v>3242</v>
      </c>
      <c r="F22" s="42">
        <f t="shared" si="0"/>
        <v>0.31371490280777548</v>
      </c>
      <c r="G22" s="42">
        <f t="shared" si="0"/>
        <v>0.33251130291820807</v>
      </c>
      <c r="H22" s="42">
        <f t="shared" si="1"/>
        <v>0.75053995680345564</v>
      </c>
      <c r="I22" s="42">
        <f t="shared" si="2"/>
        <v>9.2800915986832686E-3</v>
      </c>
      <c r="J22" s="43">
        <v>4508</v>
      </c>
      <c r="K22" s="41">
        <v>1499</v>
      </c>
      <c r="L22" s="41">
        <v>3232</v>
      </c>
      <c r="M22" s="41">
        <v>3261</v>
      </c>
      <c r="N22" s="42">
        <f t="shared" si="3"/>
        <v>8.972772277227703E-3</v>
      </c>
      <c r="O22" s="42">
        <f t="shared" si="4"/>
        <v>-0.27661934338952976</v>
      </c>
      <c r="P22" s="42">
        <f t="shared" si="5"/>
        <v>9.0603719170146615E-3</v>
      </c>
      <c r="Q22" s="42">
        <f>M22/M21</f>
        <v>0.63803560946977111</v>
      </c>
      <c r="R22" s="42">
        <f t="shared" si="6"/>
        <v>0.72338065661047024</v>
      </c>
      <c r="S22" s="42">
        <f>J22/J21</f>
        <v>0.62550298321076736</v>
      </c>
    </row>
    <row r="23" spans="2:19" x14ac:dyDescent="0.25">
      <c r="B23" s="40" t="s">
        <v>100</v>
      </c>
      <c r="C23" s="41">
        <v>1277</v>
      </c>
      <c r="D23" s="41">
        <v>1549</v>
      </c>
      <c r="E23" s="41">
        <v>1697</v>
      </c>
      <c r="F23" s="42">
        <f t="shared" si="0"/>
        <v>0.21299921691464374</v>
      </c>
      <c r="G23" s="42">
        <f t="shared" si="0"/>
        <v>9.5545513234344792E-2</v>
      </c>
      <c r="H23" s="42">
        <f t="shared" si="1"/>
        <v>0.32889584964761154</v>
      </c>
      <c r="I23" s="42">
        <f t="shared" si="2"/>
        <v>4.8575926721053384E-3</v>
      </c>
      <c r="J23" s="43">
        <v>2699</v>
      </c>
      <c r="K23" s="41">
        <v>1384</v>
      </c>
      <c r="L23" s="41">
        <v>1640</v>
      </c>
      <c r="M23" s="41">
        <v>1850</v>
      </c>
      <c r="N23" s="42">
        <f t="shared" si="3"/>
        <v>0.12804878048780477</v>
      </c>
      <c r="O23" s="42">
        <f t="shared" si="4"/>
        <v>-0.31456094849944427</v>
      </c>
      <c r="P23" s="42">
        <f t="shared" si="5"/>
        <v>5.1400453991036869E-3</v>
      </c>
      <c r="Q23" s="42">
        <f>M23/M21</f>
        <v>0.36196439053022894</v>
      </c>
      <c r="R23" s="42">
        <f t="shared" si="6"/>
        <v>0.68543905150055573</v>
      </c>
      <c r="S23" s="42">
        <f>J23/J21</f>
        <v>0.3744970167892327</v>
      </c>
    </row>
    <row r="24" spans="2:19" x14ac:dyDescent="0.25">
      <c r="B24" s="36" t="s">
        <v>106</v>
      </c>
      <c r="C24" s="37">
        <v>2757</v>
      </c>
      <c r="D24" s="37">
        <v>3171</v>
      </c>
      <c r="E24" s="37">
        <v>3272</v>
      </c>
      <c r="F24" s="38">
        <f t="shared" si="0"/>
        <v>0.1501632208922743</v>
      </c>
      <c r="G24" s="38">
        <f t="shared" si="0"/>
        <v>3.1851151056448979E-2</v>
      </c>
      <c r="H24" s="38">
        <f t="shared" si="1"/>
        <v>0.18679724338048609</v>
      </c>
      <c r="I24" s="38">
        <f t="shared" si="2"/>
        <v>9.3659653642478892E-3</v>
      </c>
      <c r="J24" s="39">
        <v>5017</v>
      </c>
      <c r="K24" s="37">
        <v>3121</v>
      </c>
      <c r="L24" s="37">
        <v>3253</v>
      </c>
      <c r="M24" s="37">
        <v>3473</v>
      </c>
      <c r="N24" s="38">
        <f t="shared" si="3"/>
        <v>6.7629880110667173E-2</v>
      </c>
      <c r="O24" s="38">
        <f t="shared" si="4"/>
        <v>-0.30775363763205099</v>
      </c>
      <c r="P24" s="38">
        <f t="shared" si="5"/>
        <v>9.6493933357227595E-3</v>
      </c>
      <c r="Q24" s="38">
        <f>M24/M24</f>
        <v>1</v>
      </c>
      <c r="R24" s="38">
        <f t="shared" si="6"/>
        <v>0.69224636236794901</v>
      </c>
      <c r="S24" s="38">
        <f>J24/J24</f>
        <v>1</v>
      </c>
    </row>
    <row r="25" spans="2:19" x14ac:dyDescent="0.25">
      <c r="B25" s="40" t="s">
        <v>99</v>
      </c>
      <c r="C25" s="41">
        <v>1185</v>
      </c>
      <c r="D25" s="41">
        <v>1591</v>
      </c>
      <c r="E25" s="41">
        <v>1621</v>
      </c>
      <c r="F25" s="42">
        <f t="shared" si="0"/>
        <v>0.34261603375527416</v>
      </c>
      <c r="G25" s="42">
        <f t="shared" si="0"/>
        <v>1.8856065367693242E-2</v>
      </c>
      <c r="H25" s="42">
        <f t="shared" si="1"/>
        <v>0.36793248945147683</v>
      </c>
      <c r="I25" s="42">
        <f t="shared" si="2"/>
        <v>4.6400457993416343E-3</v>
      </c>
      <c r="J25" s="43">
        <v>1942</v>
      </c>
      <c r="K25" s="41">
        <v>1610</v>
      </c>
      <c r="L25" s="41">
        <v>1610</v>
      </c>
      <c r="M25" s="41">
        <v>1640</v>
      </c>
      <c r="N25" s="42">
        <f t="shared" si="3"/>
        <v>1.8633540372670732E-2</v>
      </c>
      <c r="O25" s="42">
        <f t="shared" si="4"/>
        <v>-0.1555097837281153</v>
      </c>
      <c r="P25" s="42">
        <f t="shared" si="5"/>
        <v>4.5565807862324578E-3</v>
      </c>
      <c r="Q25" s="42">
        <f>M25/M24</f>
        <v>0.4722142240138209</v>
      </c>
      <c r="R25" s="42">
        <f t="shared" si="6"/>
        <v>0.8444902162718847</v>
      </c>
      <c r="S25" s="42">
        <f>J25/J24</f>
        <v>0.38708391469005382</v>
      </c>
    </row>
    <row r="26" spans="2:19" x14ac:dyDescent="0.25">
      <c r="B26" s="40" t="s">
        <v>100</v>
      </c>
      <c r="C26" s="41">
        <v>1572</v>
      </c>
      <c r="D26" s="41">
        <v>1579</v>
      </c>
      <c r="E26" s="41">
        <v>1651</v>
      </c>
      <c r="F26" s="42">
        <f t="shared" si="0"/>
        <v>4.4529262086514532E-3</v>
      </c>
      <c r="G26" s="42">
        <f t="shared" si="0"/>
        <v>4.5598480050665025E-2</v>
      </c>
      <c r="H26" s="42">
        <f t="shared" si="1"/>
        <v>5.0254452926208559E-2</v>
      </c>
      <c r="I26" s="42">
        <f t="shared" si="2"/>
        <v>4.7259195649062549E-3</v>
      </c>
      <c r="J26" s="43">
        <v>3075</v>
      </c>
      <c r="K26" s="41">
        <v>1511</v>
      </c>
      <c r="L26" s="41">
        <v>1643</v>
      </c>
      <c r="M26" s="41">
        <v>1833</v>
      </c>
      <c r="N26" s="42">
        <f t="shared" si="3"/>
        <v>0.11564211807668889</v>
      </c>
      <c r="O26" s="42">
        <f t="shared" si="4"/>
        <v>-0.40390243902439027</v>
      </c>
      <c r="P26" s="42">
        <f t="shared" si="5"/>
        <v>5.0928125494903017E-3</v>
      </c>
      <c r="Q26" s="42">
        <f>M26/M24</f>
        <v>0.52778577598617915</v>
      </c>
      <c r="R26" s="42">
        <f t="shared" si="6"/>
        <v>0.59609756097560973</v>
      </c>
      <c r="S26" s="42">
        <f>J26/J24</f>
        <v>0.61291608530994623</v>
      </c>
    </row>
    <row r="27" spans="2:19" x14ac:dyDescent="0.25">
      <c r="B27" s="36" t="s">
        <v>107</v>
      </c>
      <c r="C27" s="37">
        <v>395</v>
      </c>
      <c r="D27" s="37">
        <v>582</v>
      </c>
      <c r="E27" s="37">
        <v>717</v>
      </c>
      <c r="F27" s="38">
        <f t="shared" si="0"/>
        <v>0.47341772151898742</v>
      </c>
      <c r="G27" s="38">
        <f t="shared" si="0"/>
        <v>0.231958762886598</v>
      </c>
      <c r="H27" s="38">
        <f t="shared" si="1"/>
        <v>0.81518987341772142</v>
      </c>
      <c r="I27" s="38">
        <f t="shared" si="2"/>
        <v>2.0523829969944182E-3</v>
      </c>
      <c r="J27" s="39">
        <v>658</v>
      </c>
      <c r="K27" s="37">
        <v>485</v>
      </c>
      <c r="L27" s="37">
        <v>687</v>
      </c>
      <c r="M27" s="37">
        <v>673</v>
      </c>
      <c r="N27" s="38">
        <f t="shared" si="3"/>
        <v>-2.0378457059679778E-2</v>
      </c>
      <c r="O27" s="38">
        <f t="shared" si="4"/>
        <v>2.2796352583586588E-2</v>
      </c>
      <c r="P27" s="38">
        <f t="shared" si="5"/>
        <v>1.8698651641063683E-3</v>
      </c>
      <c r="Q27" s="38">
        <f>M27/M27</f>
        <v>1</v>
      </c>
      <c r="R27" s="38">
        <f t="shared" si="6"/>
        <v>1.0227963525835866</v>
      </c>
      <c r="S27" s="38">
        <f>J27/J27</f>
        <v>1</v>
      </c>
    </row>
    <row r="28" spans="2:19" x14ac:dyDescent="0.25">
      <c r="B28" s="40" t="s">
        <v>99</v>
      </c>
      <c r="C28" s="41">
        <v>164</v>
      </c>
      <c r="D28" s="41">
        <v>243</v>
      </c>
      <c r="E28" s="41">
        <v>312</v>
      </c>
      <c r="F28" s="42">
        <f t="shared" si="0"/>
        <v>0.48170731707317072</v>
      </c>
      <c r="G28" s="42">
        <f t="shared" si="0"/>
        <v>0.28395061728395055</v>
      </c>
      <c r="H28" s="42">
        <f t="shared" si="1"/>
        <v>0.90243902439024382</v>
      </c>
      <c r="I28" s="42">
        <f t="shared" si="2"/>
        <v>8.9308716187204808E-4</v>
      </c>
      <c r="J28" s="43">
        <v>253</v>
      </c>
      <c r="K28" s="41">
        <v>201</v>
      </c>
      <c r="L28" s="41">
        <v>312</v>
      </c>
      <c r="M28" s="41">
        <v>218</v>
      </c>
      <c r="N28" s="42">
        <f t="shared" si="3"/>
        <v>-0.30128205128205132</v>
      </c>
      <c r="O28" s="42">
        <f t="shared" si="4"/>
        <v>-0.13833992094861658</v>
      </c>
      <c r="P28" s="42">
        <f t="shared" si="5"/>
        <v>6.0569183621870474E-4</v>
      </c>
      <c r="Q28" s="42">
        <f>M28/M27</f>
        <v>0.32392273402674593</v>
      </c>
      <c r="R28" s="42">
        <f t="shared" si="6"/>
        <v>0.86166007905138342</v>
      </c>
      <c r="S28" s="42">
        <f>J28/J27</f>
        <v>0.38449848024316108</v>
      </c>
    </row>
    <row r="29" spans="2:19" x14ac:dyDescent="0.25">
      <c r="B29" s="40" t="s">
        <v>100</v>
      </c>
      <c r="C29" s="41">
        <v>231</v>
      </c>
      <c r="D29" s="41">
        <v>339</v>
      </c>
      <c r="E29" s="41">
        <v>405</v>
      </c>
      <c r="F29" s="42">
        <f t="shared" si="0"/>
        <v>0.46753246753246747</v>
      </c>
      <c r="G29" s="42">
        <f t="shared" si="0"/>
        <v>0.19469026548672574</v>
      </c>
      <c r="H29" s="42">
        <f t="shared" si="1"/>
        <v>0.75324675324675328</v>
      </c>
      <c r="I29" s="42">
        <f t="shared" si="2"/>
        <v>1.1592958351223702E-3</v>
      </c>
      <c r="J29" s="43">
        <v>405</v>
      </c>
      <c r="K29" s="41">
        <v>284</v>
      </c>
      <c r="L29" s="41">
        <v>375</v>
      </c>
      <c r="M29" s="41">
        <v>455</v>
      </c>
      <c r="N29" s="42">
        <f t="shared" si="3"/>
        <v>0.21333333333333337</v>
      </c>
      <c r="O29" s="42">
        <f t="shared" si="4"/>
        <v>0.12345679012345689</v>
      </c>
      <c r="P29" s="42">
        <f t="shared" si="5"/>
        <v>1.2641733278876636E-3</v>
      </c>
      <c r="Q29" s="42">
        <f>M29/M27</f>
        <v>0.67607726597325413</v>
      </c>
      <c r="R29" s="42">
        <f t="shared" si="6"/>
        <v>1.1234567901234569</v>
      </c>
      <c r="S29" s="42">
        <f>J29/J27</f>
        <v>0.61550151975683887</v>
      </c>
    </row>
    <row r="30" spans="2:19" ht="6.95" customHeight="1" x14ac:dyDescent="0.25">
      <c r="B30" s="44"/>
      <c r="C30" s="45"/>
      <c r="D30" s="46"/>
      <c r="E30" s="45"/>
      <c r="F30" s="47"/>
      <c r="G30" s="47"/>
      <c r="H30" s="47"/>
      <c r="I30" s="47"/>
      <c r="J30" s="45"/>
      <c r="K30" s="45"/>
      <c r="L30" s="45"/>
      <c r="M30" s="47"/>
      <c r="N30" s="47"/>
      <c r="O30" s="47"/>
      <c r="P30" s="47"/>
      <c r="Q30" s="48"/>
      <c r="R30" s="48"/>
    </row>
    <row r="31" spans="2:19" ht="15" customHeight="1" x14ac:dyDescent="0.25">
      <c r="B31" s="49" t="s">
        <v>108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5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CC9F-025F-483C-BFE1-B915D6259E1A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101" t="s">
        <v>381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</row>
    <row r="4" spans="1:65" ht="6" customHeight="1" x14ac:dyDescent="0.25"/>
    <row r="5" spans="1:65" ht="15.75" x14ac:dyDescent="0.25">
      <c r="B5" s="132"/>
      <c r="C5" s="265" t="s">
        <v>101</v>
      </c>
      <c r="D5" s="266"/>
      <c r="E5" s="266"/>
      <c r="F5" s="266"/>
      <c r="G5" s="266"/>
      <c r="H5" s="266"/>
      <c r="I5" s="266"/>
      <c r="J5" s="266"/>
      <c r="K5" s="267"/>
      <c r="L5" s="265" t="s">
        <v>101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7"/>
      <c r="AD5" s="265" t="s">
        <v>101</v>
      </c>
      <c r="AE5" s="266"/>
      <c r="AF5" s="266"/>
      <c r="AG5" s="266"/>
      <c r="AH5" s="266"/>
      <c r="AI5" s="266"/>
      <c r="AJ5" s="266"/>
      <c r="AK5" s="266"/>
      <c r="AL5" s="267"/>
      <c r="AM5" s="265" t="s">
        <v>101</v>
      </c>
      <c r="AN5" s="266"/>
      <c r="AO5" s="266"/>
      <c r="AP5" s="266"/>
      <c r="AQ5" s="266"/>
      <c r="AR5" s="266"/>
      <c r="AS5" s="266"/>
      <c r="AT5" s="266"/>
      <c r="AU5" s="267"/>
      <c r="AV5" s="265" t="s">
        <v>101</v>
      </c>
      <c r="AW5" s="266"/>
      <c r="AX5" s="266"/>
      <c r="AY5" s="266"/>
      <c r="AZ5" s="266"/>
      <c r="BA5" s="266"/>
      <c r="BB5" s="266"/>
      <c r="BC5" s="266"/>
      <c r="BD5" s="267"/>
      <c r="BE5" s="265" t="s">
        <v>101</v>
      </c>
      <c r="BF5" s="266"/>
      <c r="BG5" s="266"/>
      <c r="BH5" s="266"/>
      <c r="BI5" s="266"/>
      <c r="BJ5" s="266"/>
      <c r="BK5" s="266"/>
      <c r="BL5" s="266"/>
      <c r="BM5" s="267"/>
    </row>
    <row r="6" spans="1:65" ht="15.75" x14ac:dyDescent="0.25">
      <c r="B6" s="161"/>
      <c r="C6" s="265" t="s">
        <v>250</v>
      </c>
      <c r="D6" s="266"/>
      <c r="E6" s="266"/>
      <c r="F6" s="266"/>
      <c r="G6" s="266"/>
      <c r="H6" s="266"/>
      <c r="I6" s="266"/>
      <c r="J6" s="266"/>
      <c r="K6" s="267"/>
      <c r="L6" s="265" t="s">
        <v>248</v>
      </c>
      <c r="M6" s="266"/>
      <c r="N6" s="266"/>
      <c r="O6" s="266"/>
      <c r="P6" s="266"/>
      <c r="Q6" s="266"/>
      <c r="R6" s="266"/>
      <c r="S6" s="266"/>
      <c r="T6" s="267"/>
      <c r="U6" s="265" t="s">
        <v>246</v>
      </c>
      <c r="V6" s="266"/>
      <c r="W6" s="266"/>
      <c r="X6" s="266"/>
      <c r="Y6" s="266"/>
      <c r="Z6" s="266"/>
      <c r="AA6" s="266"/>
      <c r="AB6" s="266"/>
      <c r="AC6" s="267"/>
      <c r="AD6" s="265" t="s">
        <v>244</v>
      </c>
      <c r="AE6" s="266"/>
      <c r="AF6" s="266"/>
      <c r="AG6" s="266"/>
      <c r="AH6" s="266"/>
      <c r="AI6" s="266"/>
      <c r="AJ6" s="266"/>
      <c r="AK6" s="266"/>
      <c r="AL6" s="267"/>
      <c r="AM6" s="265" t="s">
        <v>242</v>
      </c>
      <c r="AN6" s="266"/>
      <c r="AO6" s="266"/>
      <c r="AP6" s="266"/>
      <c r="AQ6" s="266"/>
      <c r="AR6" s="266"/>
      <c r="AS6" s="266"/>
      <c r="AT6" s="266"/>
      <c r="AU6" s="267"/>
      <c r="AV6" s="265" t="s">
        <v>240</v>
      </c>
      <c r="AW6" s="266"/>
      <c r="AX6" s="266"/>
      <c r="AY6" s="266"/>
      <c r="AZ6" s="266"/>
      <c r="BA6" s="266"/>
      <c r="BB6" s="266"/>
      <c r="BC6" s="266"/>
      <c r="BD6" s="267"/>
      <c r="BE6" s="265" t="s">
        <v>0</v>
      </c>
      <c r="BF6" s="266"/>
      <c r="BG6" s="266"/>
      <c r="BH6" s="266"/>
      <c r="BI6" s="266"/>
      <c r="BJ6" s="266"/>
      <c r="BK6" s="266"/>
      <c r="BL6" s="266"/>
      <c r="BM6" s="267"/>
    </row>
    <row r="7" spans="1:65" s="137" customFormat="1" ht="72" customHeight="1" x14ac:dyDescent="0.25">
      <c r="B7" s="133"/>
      <c r="C7" s="162">
        <v>2018</v>
      </c>
      <c r="D7" s="162">
        <v>2019</v>
      </c>
      <c r="E7" s="162">
        <v>2020</v>
      </c>
      <c r="F7" s="162">
        <v>2021</v>
      </c>
      <c r="G7" s="162">
        <v>2022</v>
      </c>
      <c r="H7" s="135" t="str">
        <f>CONCATENATE("var. ",RIGHT(G7,2),"/",RIGHT(F7,2))</f>
        <v>var. 22/21</v>
      </c>
      <c r="I7" s="135" t="str">
        <f>CONCATENATE("var. ",RIGHT(G7,2),"/",RIGHT(D7,2))</f>
        <v>var. 22/19</v>
      </c>
      <c r="J7" s="135" t="str">
        <f>CONCATENATE("Cuota s/ total lugares de residencia ",RIGHT(G7,4))</f>
        <v>Cuota s/ total lugares de residencia 2022</v>
      </c>
      <c r="K7" s="136" t="str">
        <f>CONCATENATE("cuota s/ total Tenerife ",RIGHT(G7,4))</f>
        <v>cuota s/ total Tenerife 2022</v>
      </c>
      <c r="L7" s="162">
        <v>2018</v>
      </c>
      <c r="M7" s="162">
        <v>2019</v>
      </c>
      <c r="N7" s="162">
        <v>2020</v>
      </c>
      <c r="O7" s="162">
        <v>2021</v>
      </c>
      <c r="P7" s="162">
        <v>2022</v>
      </c>
      <c r="Q7" s="135" t="str">
        <f>CONCATENATE("var. ",RIGHT(P7,2),"/",RIGHT(O7,2))</f>
        <v>var. 22/21</v>
      </c>
      <c r="R7" s="135" t="str">
        <f>CONCATENATE("var. ",RIGHT(P7,2),"/",RIGHT(M7,2))</f>
        <v>var. 22/19</v>
      </c>
      <c r="S7" s="135" t="str">
        <f>CONCATENATE("Cuota s/ total lugares de residencia ",RIGHT(P7,4))</f>
        <v>Cuota s/ total lugares de residencia 2022</v>
      </c>
      <c r="T7" s="136" t="str">
        <f>CONCATENATE("cuota s/ total Tenerife ",RIGHT(P7,4))</f>
        <v>cuota s/ total Tenerife 2022</v>
      </c>
      <c r="U7" s="162">
        <v>2018</v>
      </c>
      <c r="V7" s="162">
        <v>2019</v>
      </c>
      <c r="W7" s="162">
        <v>2020</v>
      </c>
      <c r="X7" s="162">
        <v>2021</v>
      </c>
      <c r="Y7" s="162">
        <v>2022</v>
      </c>
      <c r="Z7" s="135" t="str">
        <f>CONCATENATE("var. ",RIGHT(Y7,2),"/",RIGHT(X7,2))</f>
        <v>var. 22/21</v>
      </c>
      <c r="AA7" s="135" t="str">
        <f>CONCATENATE("var. ",RIGHT(Y7,2),"/",RIGHT(V7,2))</f>
        <v>var. 22/19</v>
      </c>
      <c r="AB7" s="135" t="str">
        <f>CONCATENATE("Cuota s/ total lugares de residencia ",RIGHT(Y7,4))</f>
        <v>Cuota s/ total lugares de residencia 2022</v>
      </c>
      <c r="AC7" s="136" t="str">
        <f>CONCATENATE("cuota s/ total Tenerife ",RIGHT(Y7,4))</f>
        <v>cuota s/ total Tenerife 2022</v>
      </c>
      <c r="AD7" s="162">
        <v>2018</v>
      </c>
      <c r="AE7" s="162">
        <v>2019</v>
      </c>
      <c r="AF7" s="162">
        <v>2020</v>
      </c>
      <c r="AG7" s="162">
        <v>2021</v>
      </c>
      <c r="AH7" s="162">
        <v>2022</v>
      </c>
      <c r="AI7" s="135" t="str">
        <f>CONCATENATE("var. ",RIGHT(AH7,2),"/",RIGHT(AG7,2))</f>
        <v>var. 22/21</v>
      </c>
      <c r="AJ7" s="135" t="str">
        <f>CONCATENATE("var. ",RIGHT(AH7,2),"/",RIGHT(AE7,2))</f>
        <v>var. 22/19</v>
      </c>
      <c r="AK7" s="135" t="str">
        <f>CONCATENATE("Cuota s/ total lugares de residencia ",RIGHT(AH7,4))</f>
        <v>Cuota s/ total lugares de residencia 2022</v>
      </c>
      <c r="AL7" s="136" t="str">
        <f>CONCATENATE("cuota s/ total Tenerife ",RIGHT(AH7,4))</f>
        <v>cuota s/ total Tenerife 2022</v>
      </c>
      <c r="AM7" s="162">
        <v>2018</v>
      </c>
      <c r="AN7" s="162">
        <v>2019</v>
      </c>
      <c r="AO7" s="162">
        <v>2020</v>
      </c>
      <c r="AP7" s="162">
        <v>2021</v>
      </c>
      <c r="AQ7" s="162">
        <v>2022</v>
      </c>
      <c r="AR7" s="135" t="str">
        <f>CONCATENATE("var. ",RIGHT(AQ7,2),"/",RIGHT(AP7,2))</f>
        <v>var. 22/21</v>
      </c>
      <c r="AS7" s="135" t="str">
        <f>CONCATENATE("var. ",RIGHT(AQ7,2),"/",RIGHT(AN7,2))</f>
        <v>var. 22/19</v>
      </c>
      <c r="AT7" s="135" t="str">
        <f>CONCATENATE("Cuota s/ total lugares de residencia ",RIGHT(AQ7,4))</f>
        <v>Cuota s/ total lugares de residencia 2022</v>
      </c>
      <c r="AU7" s="136" t="str">
        <f>CONCATENATE("cuota s/ total Tenerife ",RIGHT(AQ7,4))</f>
        <v>cuota s/ total Tenerife 2022</v>
      </c>
      <c r="AV7" s="162">
        <v>2018</v>
      </c>
      <c r="AW7" s="162">
        <v>2019</v>
      </c>
      <c r="AX7" s="162">
        <v>2020</v>
      </c>
      <c r="AY7" s="162">
        <v>2021</v>
      </c>
      <c r="AZ7" s="162">
        <v>2022</v>
      </c>
      <c r="BA7" s="135" t="str">
        <f>CONCATENATE("var. ",RIGHT(AZ7,2),"/",RIGHT(AY7,2))</f>
        <v>var. 22/21</v>
      </c>
      <c r="BB7" s="135" t="str">
        <f>CONCATENATE("var. ",RIGHT(AZ7,2),"/",RIGHT(AW7,2))</f>
        <v>var. 22/19</v>
      </c>
      <c r="BC7" s="135" t="str">
        <f>CONCATENATE("Cuota s/ total lugares de residencia ",RIGHT(AX7,4))</f>
        <v>Cuota s/ total lugares de residencia 2020</v>
      </c>
      <c r="BD7" s="136" t="str">
        <f>CONCATENATE("cuota s/ total Tenerife ",RIGHT(AX7,4))</f>
        <v>cuota s/ total Tenerife 2020</v>
      </c>
      <c r="BE7" s="162">
        <v>2018</v>
      </c>
      <c r="BF7" s="162">
        <v>2019</v>
      </c>
      <c r="BG7" s="162">
        <v>2020</v>
      </c>
      <c r="BH7" s="162">
        <v>2021</v>
      </c>
      <c r="BI7" s="162">
        <v>2022</v>
      </c>
      <c r="BJ7" s="135" t="str">
        <f>CONCATENATE("var. ",RIGHT(BI7,2),"/",RIGHT(BH7,2))</f>
        <v>var. 22/21</v>
      </c>
      <c r="BK7" s="135" t="str">
        <f>CONCATENATE("var. ",RIGHT(BI7,2),"/",RIGHT(BF7,2))</f>
        <v>var. 22/19</v>
      </c>
      <c r="BL7" s="135" t="str">
        <f>CONCATENATE("Cuota s/ total lugares de residencia ",RIGHT(BI7,4))</f>
        <v>Cuota s/ total lugares de residencia 2022</v>
      </c>
      <c r="BM7" s="136" t="str">
        <f>CONCATENATE("cuota s/ total Tenerife ",RIGHT(BI7,4))</f>
        <v>cuota s/ total Tenerife 2022</v>
      </c>
    </row>
    <row r="8" spans="1:65" x14ac:dyDescent="0.25">
      <c r="A8" s="1" t="s">
        <v>0</v>
      </c>
      <c r="B8" s="138" t="s">
        <v>123</v>
      </c>
      <c r="C8" s="139">
        <f>C9+C12</f>
        <v>55131</v>
      </c>
      <c r="D8" s="139">
        <f>D9+D12</f>
        <v>50454</v>
      </c>
      <c r="E8" s="139">
        <f>E9+E12</f>
        <v>0</v>
      </c>
      <c r="F8" s="139">
        <f>F9+F12</f>
        <v>14655</v>
      </c>
      <c r="G8" s="139">
        <f>G9+G12</f>
        <v>33318</v>
      </c>
      <c r="H8" s="140">
        <f>IFERROR(G8/F8-1,"-")</f>
        <v>1.2734902763561924</v>
      </c>
      <c r="I8" s="140">
        <f>IFERROR(G8/D8-1,"-")</f>
        <v>-0.33963610417409917</v>
      </c>
      <c r="J8" s="140">
        <f>G8/G$8</f>
        <v>1</v>
      </c>
      <c r="K8" s="141">
        <f t="shared" ref="K8:K37" si="0">G8/$BI8</f>
        <v>7.0029886396382442E-3</v>
      </c>
      <c r="L8" s="139">
        <f>L9+L12</f>
        <v>149858</v>
      </c>
      <c r="M8" s="139">
        <f>M9+M12</f>
        <v>125486</v>
      </c>
      <c r="N8" s="139">
        <f>N9+N12</f>
        <v>0</v>
      </c>
      <c r="O8" s="139">
        <f>O9+O12</f>
        <v>30442</v>
      </c>
      <c r="P8" s="139">
        <f>P9+P12</f>
        <v>95353</v>
      </c>
      <c r="Q8" s="140">
        <f>IFERROR(P8/O8-1,"-")</f>
        <v>2.1322843439984234</v>
      </c>
      <c r="R8" s="140">
        <f>IFERROR(P8/M8-1,"-")</f>
        <v>-0.24013037310935081</v>
      </c>
      <c r="S8" s="140">
        <f>P8/P$8</f>
        <v>1</v>
      </c>
      <c r="T8" s="141">
        <f t="shared" ref="T8:T37" si="1">P8/$BI8</f>
        <v>2.0041898545993923E-2</v>
      </c>
      <c r="U8" s="139">
        <f>U9+U12</f>
        <v>588983</v>
      </c>
      <c r="V8" s="139">
        <f>V9+V12</f>
        <v>566108</v>
      </c>
      <c r="W8" s="139">
        <f>W9+W12</f>
        <v>0</v>
      </c>
      <c r="X8" s="139">
        <f>X9+X12</f>
        <v>287758</v>
      </c>
      <c r="Y8" s="139">
        <f>Y9+Y12</f>
        <v>543812</v>
      </c>
      <c r="Z8" s="140">
        <f>IFERROR(Y8/X8-1,"-")</f>
        <v>0.88982408829641568</v>
      </c>
      <c r="AA8" s="140">
        <f>IFERROR(Y8/V8-1,"-")</f>
        <v>-3.938471104453567E-2</v>
      </c>
      <c r="AB8" s="140">
        <f>Y8/Y$8</f>
        <v>1</v>
      </c>
      <c r="AC8" s="141">
        <f t="shared" ref="AC8:AC37" si="2">Y8/$BI8</f>
        <v>0.1143018565970032</v>
      </c>
      <c r="AD8" s="139">
        <f>AD9+AD12</f>
        <v>2178159</v>
      </c>
      <c r="AE8" s="139">
        <f>AE9+AE12</f>
        <v>2231028</v>
      </c>
      <c r="AF8" s="139">
        <f>AF9+AF12</f>
        <v>0</v>
      </c>
      <c r="AG8" s="139">
        <f>AG9+AG12</f>
        <v>1104722</v>
      </c>
      <c r="AH8" s="139">
        <f>AH9+AH12</f>
        <v>2319338</v>
      </c>
      <c r="AI8" s="140">
        <f>IFERROR(AH8/AG8-1,"-")</f>
        <v>1.0994766104051519</v>
      </c>
      <c r="AJ8" s="140">
        <f>IFERROR(AH8/AE8-1,"-")</f>
        <v>3.9582649791934488E-2</v>
      </c>
      <c r="AK8" s="140">
        <f>AH8/AH$8</f>
        <v>1</v>
      </c>
      <c r="AL8" s="141">
        <f t="shared" ref="AL8:AL37" si="3">AH8/$BI8</f>
        <v>0.48749317682577842</v>
      </c>
      <c r="AM8" s="139">
        <f>AM9+AM12</f>
        <v>562791</v>
      </c>
      <c r="AN8" s="139">
        <f>AN9+AN12</f>
        <v>595112</v>
      </c>
      <c r="AO8" s="139">
        <f>AO9+AO12</f>
        <v>0</v>
      </c>
      <c r="AP8" s="139">
        <f>AP9+AP12</f>
        <v>420454</v>
      </c>
      <c r="AQ8" s="139">
        <f>AQ9+AQ12</f>
        <v>785052</v>
      </c>
      <c r="AR8" s="140">
        <f>IFERROR(AQ8/AP8-1,"-")</f>
        <v>0.86715312495540542</v>
      </c>
      <c r="AS8" s="140">
        <f>IFERROR(AQ8/AN8-1,"-")</f>
        <v>0.31916681229751709</v>
      </c>
      <c r="AT8" s="140">
        <f>AQ8/AQ$8</f>
        <v>1</v>
      </c>
      <c r="AU8" s="141">
        <f t="shared" ref="AU8:AU37" si="4">AQ8/$BI8</f>
        <v>0.16500721044256206</v>
      </c>
      <c r="AV8" s="139">
        <f>AV9+AV12</f>
        <v>3534922</v>
      </c>
      <c r="AW8" s="139">
        <f>AW9+AW12</f>
        <v>3568188</v>
      </c>
      <c r="AX8" s="139">
        <f>AX9+AX12</f>
        <v>1200286</v>
      </c>
      <c r="AY8" s="139">
        <f>AY9+AY12</f>
        <v>1858031</v>
      </c>
      <c r="AZ8" s="139">
        <f>AZ9+AZ12</f>
        <v>3776873</v>
      </c>
      <c r="BA8" s="140">
        <f>IFERROR(AZ8/AY8-1,"-")</f>
        <v>1.0327287327283559</v>
      </c>
      <c r="BB8" s="140">
        <f>IFERROR(AZ8/AW8-1,"-")</f>
        <v>5.8484866828765858E-2</v>
      </c>
      <c r="BC8" s="140">
        <f t="shared" ref="BC8:BC37" si="5">AX8/AX$8</f>
        <v>1</v>
      </c>
      <c r="BD8" s="141">
        <f t="shared" ref="BD8:BD37" si="6">AX8/$BI8</f>
        <v>0.25228372718400954</v>
      </c>
      <c r="BE8" s="139">
        <f>BE9+BE12</f>
        <v>4872456</v>
      </c>
      <c r="BF8" s="139">
        <f>BF9+BF12</f>
        <v>4831573</v>
      </c>
      <c r="BG8" s="139">
        <f>BG9+BG12</f>
        <v>1565303</v>
      </c>
      <c r="BH8" s="139">
        <f>BH9+BH12</f>
        <v>2335438</v>
      </c>
      <c r="BI8" s="139">
        <f>BI9+BI12</f>
        <v>4757683</v>
      </c>
      <c r="BJ8" s="140">
        <f>IFERROR(BI8/BH8-1,"-")</f>
        <v>1.0371694731352319</v>
      </c>
      <c r="BK8" s="140">
        <f>IFERROR(BI8/BF8-1,"-")</f>
        <v>-1.5293156079810855E-2</v>
      </c>
      <c r="BL8" s="140">
        <f>BI8/BI$8</f>
        <v>1</v>
      </c>
      <c r="BM8" s="141">
        <f>BI8/$BI8</f>
        <v>1</v>
      </c>
    </row>
    <row r="9" spans="1:65" x14ac:dyDescent="0.25">
      <c r="A9" s="1" t="s">
        <v>155</v>
      </c>
      <c r="B9" s="142" t="s">
        <v>156</v>
      </c>
      <c r="C9" s="143">
        <v>20468</v>
      </c>
      <c r="D9" s="143">
        <v>19072</v>
      </c>
      <c r="E9" s="143">
        <v>0</v>
      </c>
      <c r="F9" s="143">
        <v>10237</v>
      </c>
      <c r="G9" s="143">
        <v>17781</v>
      </c>
      <c r="H9" s="144">
        <f>IFERROR(G9/F9-1,"-")</f>
        <v>0.73693464882289739</v>
      </c>
      <c r="I9" s="145">
        <f t="shared" ref="I9:I37" si="7">IFERROR(G9/D9-1,"-")</f>
        <v>-6.7690855704698016E-2</v>
      </c>
      <c r="J9" s="144">
        <f>G9/G$8</f>
        <v>0.53367549072573384</v>
      </c>
      <c r="K9" s="146">
        <f t="shared" si="0"/>
        <v>1.7487541564997773E-2</v>
      </c>
      <c r="L9" s="143">
        <v>45478</v>
      </c>
      <c r="M9" s="143">
        <v>33225</v>
      </c>
      <c r="N9" s="143">
        <v>0</v>
      </c>
      <c r="O9" s="143">
        <v>10871</v>
      </c>
      <c r="P9" s="143">
        <v>34909</v>
      </c>
      <c r="Q9" s="144">
        <f>IFERROR(P9/O9-1,"-")</f>
        <v>2.2112041210560207</v>
      </c>
      <c r="R9" s="145">
        <f t="shared" ref="R9:R37" si="8">IFERROR(P9/M9-1,"-")</f>
        <v>5.0684725357411642E-2</v>
      </c>
      <c r="S9" s="144">
        <f>P9/P$8</f>
        <v>0.36610279697544912</v>
      </c>
      <c r="T9" s="146">
        <f t="shared" si="1"/>
        <v>3.4332860271779272E-2</v>
      </c>
      <c r="U9" s="143">
        <v>137111</v>
      </c>
      <c r="V9" s="143">
        <v>135934</v>
      </c>
      <c r="W9" s="143">
        <v>0</v>
      </c>
      <c r="X9" s="143">
        <v>98740</v>
      </c>
      <c r="Y9" s="143">
        <v>120982</v>
      </c>
      <c r="Z9" s="144">
        <f>IFERROR(Y9/X9-1,"-")</f>
        <v>0.22525825400040511</v>
      </c>
      <c r="AA9" s="145">
        <f t="shared" ref="AA9:AA37" si="9">IFERROR(Y9/V9-1,"-")</f>
        <v>-0.10999455618167642</v>
      </c>
      <c r="AB9" s="144">
        <f>Y9/Y$8</f>
        <v>0.2224702654593867</v>
      </c>
      <c r="AC9" s="146">
        <f t="shared" si="2"/>
        <v>0.11898530755393738</v>
      </c>
      <c r="AD9" s="143">
        <v>523583</v>
      </c>
      <c r="AE9" s="143">
        <v>551651</v>
      </c>
      <c r="AF9" s="143">
        <v>0</v>
      </c>
      <c r="AG9" s="143">
        <v>402914</v>
      </c>
      <c r="AH9" s="143">
        <v>557954</v>
      </c>
      <c r="AI9" s="144">
        <f>IFERROR(AH9/AG9-1,"-")</f>
        <v>0.38479675563519766</v>
      </c>
      <c r="AJ9" s="145">
        <f t="shared" ref="AJ9:AJ37" si="10">IFERROR(AH9/AE9-1,"-")</f>
        <v>1.1425702119637338E-2</v>
      </c>
      <c r="AK9" s="144">
        <f>AH9/AH$8</f>
        <v>0.24056605807346751</v>
      </c>
      <c r="AL9" s="146">
        <f t="shared" si="3"/>
        <v>0.54874550173537862</v>
      </c>
      <c r="AM9" s="143">
        <v>104885</v>
      </c>
      <c r="AN9" s="143">
        <v>122937</v>
      </c>
      <c r="AO9" s="143">
        <v>0</v>
      </c>
      <c r="AP9" s="143">
        <v>146504</v>
      </c>
      <c r="AQ9" s="143">
        <v>130444</v>
      </c>
      <c r="AR9" s="144">
        <f>IFERROR(AQ9/AP9-1,"-")</f>
        <v>-0.10962158029814884</v>
      </c>
      <c r="AS9" s="145">
        <f t="shared" ref="AS9:AS37" si="11">IFERROR(AQ9/AN9-1,"-")</f>
        <v>6.1063796904105461E-2</v>
      </c>
      <c r="AT9" s="144">
        <f>AQ9/AQ$8</f>
        <v>0.16615969388015062</v>
      </c>
      <c r="AU9" s="146">
        <f t="shared" si="4"/>
        <v>0.1282911462743698</v>
      </c>
      <c r="AV9" s="143">
        <v>831525</v>
      </c>
      <c r="AW9" s="143">
        <v>862819</v>
      </c>
      <c r="AX9" s="143">
        <v>376894</v>
      </c>
      <c r="AY9" s="143">
        <v>669266</v>
      </c>
      <c r="AZ9" s="143">
        <v>862070</v>
      </c>
      <c r="BA9" s="144">
        <f>IFERROR(AZ9/AY9-1,"-")</f>
        <v>0.28808276529810262</v>
      </c>
      <c r="BB9" s="145">
        <f t="shared" ref="BB9:BB37" si="12">IFERROR(AZ9/AW9-1,"-")</f>
        <v>-8.680847315601925E-4</v>
      </c>
      <c r="BC9" s="144">
        <f t="shared" si="5"/>
        <v>0.31400349583349302</v>
      </c>
      <c r="BD9" s="146">
        <f t="shared" si="6"/>
        <v>0.37067372423363537</v>
      </c>
      <c r="BE9" s="143">
        <v>1028693</v>
      </c>
      <c r="BF9" s="143">
        <v>1047557</v>
      </c>
      <c r="BG9" s="143">
        <v>456683</v>
      </c>
      <c r="BH9" s="143">
        <v>800301</v>
      </c>
      <c r="BI9" s="143">
        <v>1016781</v>
      </c>
      <c r="BJ9" s="144">
        <f>IFERROR(BI9/BH9-1,"-")</f>
        <v>0.27049822504282761</v>
      </c>
      <c r="BK9" s="145">
        <f t="shared" ref="BK9:BK37" si="13">IFERROR(BI9/BF9-1,"-")</f>
        <v>-2.9378830937123235E-2</v>
      </c>
      <c r="BL9" s="144">
        <f>BI9/BI$8</f>
        <v>0.21371348196170278</v>
      </c>
      <c r="BM9" s="146">
        <f t="shared" ref="BM9:BM37" si="14">BI9/$BI9</f>
        <v>1</v>
      </c>
    </row>
    <row r="10" spans="1:65" x14ac:dyDescent="0.25">
      <c r="A10" s="152" t="s">
        <v>98</v>
      </c>
      <c r="B10" s="147" t="s">
        <v>98</v>
      </c>
      <c r="C10" s="148">
        <v>10142</v>
      </c>
      <c r="D10" s="148">
        <v>8766</v>
      </c>
      <c r="E10" s="148">
        <v>0</v>
      </c>
      <c r="F10" s="148">
        <v>9089</v>
      </c>
      <c r="G10" s="148">
        <v>14213</v>
      </c>
      <c r="H10" s="149">
        <f>IFERROR(G10/F10-1,"-")</f>
        <v>0.56375838926174504</v>
      </c>
      <c r="I10" s="150">
        <f t="shared" si="7"/>
        <v>0.62137805156285641</v>
      </c>
      <c r="J10" s="149">
        <f>G10/G$8</f>
        <v>0.42658622966564619</v>
      </c>
      <c r="K10" s="151">
        <f t="shared" si="0"/>
        <v>3.3583958715336197E-2</v>
      </c>
      <c r="L10" s="148">
        <v>30918</v>
      </c>
      <c r="M10" s="148">
        <v>22306</v>
      </c>
      <c r="N10" s="148">
        <v>0</v>
      </c>
      <c r="O10" s="148">
        <v>6581</v>
      </c>
      <c r="P10" s="148">
        <v>23987</v>
      </c>
      <c r="Q10" s="149">
        <f>IFERROR(P10/O10-1,"-")</f>
        <v>2.6448867953198603</v>
      </c>
      <c r="R10" s="150">
        <f t="shared" si="8"/>
        <v>7.536088944678565E-2</v>
      </c>
      <c r="S10" s="149">
        <f>P10/P$8</f>
        <v>0.25155999286860403</v>
      </c>
      <c r="T10" s="151">
        <f t="shared" si="1"/>
        <v>5.6678985274380443E-2</v>
      </c>
      <c r="U10" s="148">
        <v>55392</v>
      </c>
      <c r="V10" s="148">
        <v>60519</v>
      </c>
      <c r="W10" s="148">
        <v>0</v>
      </c>
      <c r="X10" s="148">
        <v>61243</v>
      </c>
      <c r="Y10" s="148">
        <v>59201</v>
      </c>
      <c r="Z10" s="149">
        <f>IFERROR(Y10/X10-1,"-")</f>
        <v>-3.3342586091471671E-2</v>
      </c>
      <c r="AA10" s="150">
        <f t="shared" si="9"/>
        <v>-2.1778284505692413E-2</v>
      </c>
      <c r="AB10" s="149">
        <f>Y10/Y$8</f>
        <v>0.10886298941545976</v>
      </c>
      <c r="AC10" s="151">
        <f t="shared" si="2"/>
        <v>0.13988629704542446</v>
      </c>
      <c r="AD10" s="148">
        <v>161839</v>
      </c>
      <c r="AE10" s="148">
        <v>155246</v>
      </c>
      <c r="AF10" s="148">
        <v>0</v>
      </c>
      <c r="AG10" s="148">
        <v>172656</v>
      </c>
      <c r="AH10" s="148">
        <v>168700</v>
      </c>
      <c r="AI10" s="149">
        <f>IFERROR(AH10/AG10-1,"-")</f>
        <v>-2.2912612362153695E-2</v>
      </c>
      <c r="AJ10" s="150">
        <f t="shared" si="10"/>
        <v>8.6662458292001032E-2</v>
      </c>
      <c r="AK10" s="149">
        <f>AH10/AH$8</f>
        <v>7.2736272160418183E-2</v>
      </c>
      <c r="AL10" s="151">
        <f t="shared" si="3"/>
        <v>0.39862195421636643</v>
      </c>
      <c r="AM10" s="148">
        <v>59913</v>
      </c>
      <c r="AN10" s="148">
        <v>65577</v>
      </c>
      <c r="AO10" s="148">
        <v>0</v>
      </c>
      <c r="AP10" s="148">
        <v>75583</v>
      </c>
      <c r="AQ10" s="148">
        <v>66768</v>
      </c>
      <c r="AR10" s="149">
        <f>IFERROR(AQ10/AP10-1,"-")</f>
        <v>-0.11662675469351569</v>
      </c>
      <c r="AS10" s="150">
        <f t="shared" si="11"/>
        <v>1.8161855528615156E-2</v>
      </c>
      <c r="AT10" s="149">
        <f>AQ10/AQ$8</f>
        <v>8.5049143241466812E-2</v>
      </c>
      <c r="AU10" s="151">
        <f t="shared" si="4"/>
        <v>0.15776639382998431</v>
      </c>
      <c r="AV10" s="148">
        <v>318204</v>
      </c>
      <c r="AW10" s="148">
        <v>312414</v>
      </c>
      <c r="AX10" s="148">
        <v>151162</v>
      </c>
      <c r="AY10" s="148">
        <v>325152</v>
      </c>
      <c r="AZ10" s="148">
        <v>332869</v>
      </c>
      <c r="BA10" s="149">
        <f>IFERROR(AZ10/AY10-1,"-")</f>
        <v>2.3733515402027283E-2</v>
      </c>
      <c r="BB10" s="150">
        <f t="shared" si="12"/>
        <v>6.5474018449877436E-2</v>
      </c>
      <c r="BC10" s="149">
        <f t="shared" si="5"/>
        <v>0.12593831803420186</v>
      </c>
      <c r="BD10" s="151">
        <f t="shared" si="6"/>
        <v>0.35718133872705621</v>
      </c>
      <c r="BE10" s="148">
        <v>422456</v>
      </c>
      <c r="BF10" s="148">
        <v>415150</v>
      </c>
      <c r="BG10" s="148">
        <v>208389</v>
      </c>
      <c r="BH10" s="148">
        <v>416048</v>
      </c>
      <c r="BI10" s="148">
        <v>423208</v>
      </c>
      <c r="BJ10" s="149">
        <f>IFERROR(BI10/BH10-1,"-")</f>
        <v>1.7209552743914225E-2</v>
      </c>
      <c r="BK10" s="150">
        <f t="shared" si="13"/>
        <v>1.9409851860773264E-2</v>
      </c>
      <c r="BL10" s="149">
        <f>BI10/BI$8</f>
        <v>8.8952542655742303E-2</v>
      </c>
      <c r="BM10" s="151">
        <f t="shared" si="14"/>
        <v>1</v>
      </c>
    </row>
    <row r="11" spans="1:65" x14ac:dyDescent="0.25">
      <c r="A11" s="152" t="s">
        <v>160</v>
      </c>
      <c r="B11" s="147" t="s">
        <v>160</v>
      </c>
      <c r="C11" s="148">
        <v>10326</v>
      </c>
      <c r="D11" s="148">
        <v>10306</v>
      </c>
      <c r="E11" s="148">
        <v>0</v>
      </c>
      <c r="F11" s="148">
        <v>1148</v>
      </c>
      <c r="G11" s="148">
        <v>3568</v>
      </c>
      <c r="H11" s="149">
        <f>IFERROR(G11/F11-1,"-")</f>
        <v>2.1080139372822297</v>
      </c>
      <c r="I11" s="150">
        <f t="shared" si="7"/>
        <v>-0.65379390646225499</v>
      </c>
      <c r="J11" s="149">
        <f>G11/G$8</f>
        <v>0.10708926106008763</v>
      </c>
      <c r="K11" s="151">
        <f t="shared" si="0"/>
        <v>6.0110550850527231E-3</v>
      </c>
      <c r="L11" s="148">
        <v>14560</v>
      </c>
      <c r="M11" s="148">
        <v>10919</v>
      </c>
      <c r="N11" s="148">
        <v>0</v>
      </c>
      <c r="O11" s="148">
        <v>4290</v>
      </c>
      <c r="P11" s="148">
        <v>10922</v>
      </c>
      <c r="Q11" s="149">
        <f>IFERROR(P11/O11-1,"-")</f>
        <v>1.5459207459207458</v>
      </c>
      <c r="R11" s="150">
        <f t="shared" si="8"/>
        <v>2.747504350215646E-4</v>
      </c>
      <c r="S11" s="149">
        <f>P11/P$8</f>
        <v>0.11454280410684509</v>
      </c>
      <c r="T11" s="151">
        <f t="shared" si="1"/>
        <v>1.8400432634233702E-2</v>
      </c>
      <c r="U11" s="148">
        <v>81719</v>
      </c>
      <c r="V11" s="148">
        <v>75415</v>
      </c>
      <c r="W11" s="148">
        <v>0</v>
      </c>
      <c r="X11" s="148">
        <v>37497</v>
      </c>
      <c r="Y11" s="148">
        <v>61781</v>
      </c>
      <c r="Z11" s="149">
        <f>IFERROR(Y11/X11-1,"-")</f>
        <v>0.64762514334480081</v>
      </c>
      <c r="AA11" s="150">
        <f t="shared" si="9"/>
        <v>-0.1807863157196844</v>
      </c>
      <c r="AB11" s="149">
        <f>Y11/Y$8</f>
        <v>0.11360727604392694</v>
      </c>
      <c r="AC11" s="151">
        <f t="shared" si="2"/>
        <v>0.1040832382874558</v>
      </c>
      <c r="AD11" s="148">
        <v>361744</v>
      </c>
      <c r="AE11" s="148">
        <v>396405</v>
      </c>
      <c r="AF11" s="148">
        <v>0</v>
      </c>
      <c r="AG11" s="148">
        <v>230258</v>
      </c>
      <c r="AH11" s="148">
        <v>389254</v>
      </c>
      <c r="AI11" s="149">
        <f>IFERROR(AH11/AG11-1,"-")</f>
        <v>0.69051238176306584</v>
      </c>
      <c r="AJ11" s="150">
        <f t="shared" si="10"/>
        <v>-1.8039631185277738E-2</v>
      </c>
      <c r="AK11" s="149">
        <f>AH11/AH$8</f>
        <v>0.16782978591304934</v>
      </c>
      <c r="AL11" s="151">
        <f t="shared" si="3"/>
        <v>0.65578117603058095</v>
      </c>
      <c r="AM11" s="148">
        <v>44972</v>
      </c>
      <c r="AN11" s="148">
        <v>57360</v>
      </c>
      <c r="AO11" s="148">
        <v>0</v>
      </c>
      <c r="AP11" s="148">
        <v>70921</v>
      </c>
      <c r="AQ11" s="148">
        <v>63676</v>
      </c>
      <c r="AR11" s="149">
        <f>IFERROR(AQ11/AP11-1,"-")</f>
        <v>-0.10215591996728757</v>
      </c>
      <c r="AS11" s="150">
        <f t="shared" si="11"/>
        <v>0.11011157601115751</v>
      </c>
      <c r="AT11" s="149">
        <f>AQ11/AQ$8</f>
        <v>8.1110550638683804E-2</v>
      </c>
      <c r="AU11" s="151">
        <f t="shared" si="4"/>
        <v>0.10727576894501603</v>
      </c>
      <c r="AV11" s="148">
        <v>513321</v>
      </c>
      <c r="AW11" s="148">
        <v>550405</v>
      </c>
      <c r="AX11" s="148">
        <v>225732</v>
      </c>
      <c r="AY11" s="148">
        <v>344114</v>
      </c>
      <c r="AZ11" s="148">
        <v>529201</v>
      </c>
      <c r="BA11" s="149">
        <f>IFERROR(AZ11/AY11-1,"-")</f>
        <v>0.53786535857303108</v>
      </c>
      <c r="BB11" s="150">
        <f t="shared" si="12"/>
        <v>-3.8524359335398439E-2</v>
      </c>
      <c r="BC11" s="149">
        <f t="shared" si="5"/>
        <v>0.18806517779929116</v>
      </c>
      <c r="BD11" s="151">
        <f t="shared" si="6"/>
        <v>0.38029357804347569</v>
      </c>
      <c r="BE11" s="148">
        <v>606237</v>
      </c>
      <c r="BF11" s="148">
        <v>632407</v>
      </c>
      <c r="BG11" s="148">
        <v>248294</v>
      </c>
      <c r="BH11" s="148">
        <v>384253</v>
      </c>
      <c r="BI11" s="148">
        <v>593573</v>
      </c>
      <c r="BJ11" s="149">
        <f>IFERROR(BI11/BH11-1,"-")</f>
        <v>0.54474525898301374</v>
      </c>
      <c r="BK11" s="150">
        <f t="shared" si="13"/>
        <v>-6.1406657421565591E-2</v>
      </c>
      <c r="BL11" s="149">
        <f>BI11/BI$8</f>
        <v>0.12476093930596048</v>
      </c>
      <c r="BM11" s="151">
        <f t="shared" si="14"/>
        <v>1</v>
      </c>
    </row>
    <row r="12" spans="1:65" x14ac:dyDescent="0.25">
      <c r="A12" s="1" t="s">
        <v>380</v>
      </c>
      <c r="B12" s="142" t="s">
        <v>168</v>
      </c>
      <c r="C12" s="143">
        <v>34663</v>
      </c>
      <c r="D12" s="143">
        <v>31382</v>
      </c>
      <c r="E12" s="143">
        <v>0</v>
      </c>
      <c r="F12" s="143">
        <v>4418</v>
      </c>
      <c r="G12" s="143">
        <v>15537</v>
      </c>
      <c r="H12" s="144">
        <f>IFERROR(G12/F12-1,"-")</f>
        <v>2.5167496604798552</v>
      </c>
      <c r="I12" s="145">
        <f t="shared" si="7"/>
        <v>-0.50490727168440508</v>
      </c>
      <c r="J12" s="144">
        <f>G12/G$8</f>
        <v>0.46632450927426616</v>
      </c>
      <c r="K12" s="146">
        <f t="shared" si="0"/>
        <v>4.1532764023222207E-3</v>
      </c>
      <c r="L12" s="143">
        <v>104380</v>
      </c>
      <c r="M12" s="143">
        <v>92261</v>
      </c>
      <c r="N12" s="143">
        <v>0</v>
      </c>
      <c r="O12" s="143">
        <v>19571</v>
      </c>
      <c r="P12" s="143">
        <v>60444</v>
      </c>
      <c r="Q12" s="144">
        <f>IFERROR(P12/O12-1,"-")</f>
        <v>2.0884471922742835</v>
      </c>
      <c r="R12" s="145">
        <f t="shared" si="8"/>
        <v>-0.34485860764570075</v>
      </c>
      <c r="S12" s="144">
        <f>P12/P$8</f>
        <v>0.63389720302455088</v>
      </c>
      <c r="T12" s="146">
        <f t="shared" si="1"/>
        <v>1.6157600493143097E-2</v>
      </c>
      <c r="U12" s="143">
        <v>451872</v>
      </c>
      <c r="V12" s="143">
        <v>430174</v>
      </c>
      <c r="W12" s="143">
        <v>0</v>
      </c>
      <c r="X12" s="143">
        <v>189018</v>
      </c>
      <c r="Y12" s="143">
        <v>422830</v>
      </c>
      <c r="Z12" s="144">
        <f>IFERROR(Y12/X12-1,"-")</f>
        <v>1.2369827212223177</v>
      </c>
      <c r="AA12" s="145">
        <f t="shared" si="9"/>
        <v>-1.7072161497440619E-2</v>
      </c>
      <c r="AB12" s="144">
        <f>Y12/Y$8</f>
        <v>0.77752973454061325</v>
      </c>
      <c r="AC12" s="146">
        <f t="shared" si="2"/>
        <v>0.11302888982389808</v>
      </c>
      <c r="AD12" s="143">
        <v>1654576</v>
      </c>
      <c r="AE12" s="143">
        <v>1679377</v>
      </c>
      <c r="AF12" s="143">
        <v>0</v>
      </c>
      <c r="AG12" s="143">
        <v>701808</v>
      </c>
      <c r="AH12" s="143">
        <v>1761384</v>
      </c>
      <c r="AI12" s="144">
        <f>IFERROR(AH12/AG12-1,"-")</f>
        <v>1.5097804527734082</v>
      </c>
      <c r="AJ12" s="145">
        <f t="shared" si="10"/>
        <v>4.8831798934962256E-2</v>
      </c>
      <c r="AK12" s="144">
        <f>AH12/AH$8</f>
        <v>0.75943394192653246</v>
      </c>
      <c r="AL12" s="146">
        <f t="shared" si="3"/>
        <v>0.47084473209937067</v>
      </c>
      <c r="AM12" s="143">
        <v>457906</v>
      </c>
      <c r="AN12" s="143">
        <v>472175</v>
      </c>
      <c r="AO12" s="143">
        <v>0</v>
      </c>
      <c r="AP12" s="143">
        <v>273950</v>
      </c>
      <c r="AQ12" s="143">
        <v>654608</v>
      </c>
      <c r="AR12" s="144">
        <f>IFERROR(AQ12/AP12-1,"-")</f>
        <v>1.3895163350976456</v>
      </c>
      <c r="AS12" s="145">
        <f t="shared" si="11"/>
        <v>0.38636734261661454</v>
      </c>
      <c r="AT12" s="144">
        <f>AQ12/AQ$8</f>
        <v>0.83384030611984938</v>
      </c>
      <c r="AU12" s="146">
        <f t="shared" si="4"/>
        <v>0.17498667433683107</v>
      </c>
      <c r="AV12" s="143">
        <v>2703397</v>
      </c>
      <c r="AW12" s="143">
        <v>2705369</v>
      </c>
      <c r="AX12" s="143">
        <v>823392</v>
      </c>
      <c r="AY12" s="143">
        <v>1188765</v>
      </c>
      <c r="AZ12" s="143">
        <v>2914803</v>
      </c>
      <c r="BA12" s="144">
        <f>IFERROR(AZ12/AY12-1,"-")</f>
        <v>1.4519589658174659</v>
      </c>
      <c r="BB12" s="145">
        <f t="shared" si="12"/>
        <v>7.7414208560828479E-2</v>
      </c>
      <c r="BC12" s="144">
        <f t="shared" si="5"/>
        <v>0.68599650416650704</v>
      </c>
      <c r="BD12" s="146">
        <f t="shared" si="6"/>
        <v>0.22010520457365629</v>
      </c>
      <c r="BE12" s="143">
        <v>3843763</v>
      </c>
      <c r="BF12" s="143">
        <v>3784016</v>
      </c>
      <c r="BG12" s="143">
        <v>1108620</v>
      </c>
      <c r="BH12" s="143">
        <v>1535137</v>
      </c>
      <c r="BI12" s="143">
        <v>3740902</v>
      </c>
      <c r="BJ12" s="144">
        <f>IFERROR(BI12/BH12-1,"-")</f>
        <v>1.436852215795724</v>
      </c>
      <c r="BK12" s="145">
        <f t="shared" si="13"/>
        <v>-1.1393715037145702E-2</v>
      </c>
      <c r="BL12" s="144">
        <f>BI12/BI$8</f>
        <v>0.78628651803829719</v>
      </c>
      <c r="BM12" s="146">
        <f t="shared" si="14"/>
        <v>1</v>
      </c>
    </row>
    <row r="13" spans="1:65" x14ac:dyDescent="0.25">
      <c r="A13" s="152" t="s">
        <v>172</v>
      </c>
      <c r="B13" s="147" t="s">
        <v>172</v>
      </c>
      <c r="C13" s="148">
        <v>13698</v>
      </c>
      <c r="D13" s="148">
        <v>13290</v>
      </c>
      <c r="E13" s="148">
        <v>0</v>
      </c>
      <c r="F13" s="148">
        <v>372</v>
      </c>
      <c r="G13" s="148">
        <v>5768</v>
      </c>
      <c r="H13" s="149">
        <f t="shared" ref="H13:H37" si="15">IFERROR(G13/F13-1,"-")</f>
        <v>14.505376344086022</v>
      </c>
      <c r="I13" s="150">
        <f t="shared" si="7"/>
        <v>-0.5659894657637321</v>
      </c>
      <c r="J13" s="149">
        <f t="shared" ref="J13:J37" si="16">G13/G$8</f>
        <v>0.17311963503211478</v>
      </c>
      <c r="K13" s="151">
        <f t="shared" si="0"/>
        <v>3.34871256283916E-3</v>
      </c>
      <c r="L13" s="148">
        <v>26731</v>
      </c>
      <c r="M13" s="148">
        <v>20185</v>
      </c>
      <c r="N13" s="148">
        <v>0</v>
      </c>
      <c r="O13" s="148">
        <v>5563</v>
      </c>
      <c r="P13" s="148">
        <v>16601</v>
      </c>
      <c r="Q13" s="149">
        <f t="shared" ref="Q13:Q37" si="17">IFERROR(P13/O13-1,"-")</f>
        <v>1.9841811971957575</v>
      </c>
      <c r="R13" s="150">
        <f t="shared" si="8"/>
        <v>-0.17755759227148871</v>
      </c>
      <c r="S13" s="149">
        <f t="shared" ref="S13:S37" si="18">P13/P$8</f>
        <v>0.17410044780971756</v>
      </c>
      <c r="T13" s="151">
        <f t="shared" si="1"/>
        <v>9.6379988307373262E-3</v>
      </c>
      <c r="U13" s="148">
        <v>165494</v>
      </c>
      <c r="V13" s="148">
        <v>163334</v>
      </c>
      <c r="W13" s="148">
        <v>0</v>
      </c>
      <c r="X13" s="148">
        <v>45528</v>
      </c>
      <c r="Y13" s="148">
        <v>163035</v>
      </c>
      <c r="Z13" s="149">
        <f t="shared" ref="Z13:Z37" si="19">IFERROR(Y13/X13-1,"-")</f>
        <v>2.5809831312598841</v>
      </c>
      <c r="AA13" s="150">
        <f t="shared" si="9"/>
        <v>-1.8306047730417552E-3</v>
      </c>
      <c r="AB13" s="149">
        <f t="shared" ref="AB13:AB37" si="20">Y13/Y$8</f>
        <v>0.2998002986326157</v>
      </c>
      <c r="AC13" s="151">
        <f t="shared" si="2"/>
        <v>9.465280039571472E-2</v>
      </c>
      <c r="AD13" s="148">
        <v>661022</v>
      </c>
      <c r="AE13" s="148">
        <v>711742</v>
      </c>
      <c r="AF13" s="148">
        <v>0</v>
      </c>
      <c r="AG13" s="148">
        <v>187064</v>
      </c>
      <c r="AH13" s="148">
        <v>790309</v>
      </c>
      <c r="AI13" s="149">
        <f t="shared" ref="AI13:AI37" si="21">IFERROR(AH13/AG13-1,"-")</f>
        <v>3.2248054141897962</v>
      </c>
      <c r="AJ13" s="150">
        <f t="shared" si="10"/>
        <v>0.1103869098634056</v>
      </c>
      <c r="AK13" s="149">
        <f t="shared" ref="AK13:AK37" si="22">AH13/AH$8</f>
        <v>0.34074766161723735</v>
      </c>
      <c r="AL13" s="151">
        <f t="shared" si="3"/>
        <v>0.45882761387393445</v>
      </c>
      <c r="AM13" s="148">
        <v>229126</v>
      </c>
      <c r="AN13" s="148">
        <v>245545</v>
      </c>
      <c r="AO13" s="148">
        <v>0</v>
      </c>
      <c r="AP13" s="148">
        <v>97653</v>
      </c>
      <c r="AQ13" s="148">
        <v>342383</v>
      </c>
      <c r="AR13" s="149">
        <f t="shared" ref="AR13:AR37" si="23">IFERROR(AQ13/AP13-1,"-")</f>
        <v>2.5061186036271286</v>
      </c>
      <c r="AS13" s="150">
        <f t="shared" si="11"/>
        <v>0.3943798489075323</v>
      </c>
      <c r="AT13" s="149">
        <f t="shared" ref="AT13:AT37" si="24">AQ13/AQ$8</f>
        <v>0.4361277979038331</v>
      </c>
      <c r="AU13" s="151">
        <f t="shared" si="4"/>
        <v>0.1987763962209709</v>
      </c>
      <c r="AV13" s="148">
        <v>1096071</v>
      </c>
      <c r="AW13" s="148">
        <v>1154096</v>
      </c>
      <c r="AX13" s="148">
        <v>316458</v>
      </c>
      <c r="AY13" s="148">
        <v>336180</v>
      </c>
      <c r="AZ13" s="148">
        <v>1318096</v>
      </c>
      <c r="BA13" s="149">
        <f t="shared" ref="BA13:BA37" si="25">IFERROR(AZ13/AY13-1,"-")</f>
        <v>2.9208043310131475</v>
      </c>
      <c r="BB13" s="150">
        <f t="shared" si="12"/>
        <v>0.14210256339160687</v>
      </c>
      <c r="BC13" s="149">
        <f t="shared" si="5"/>
        <v>0.26365216290117521</v>
      </c>
      <c r="BD13" s="151">
        <f t="shared" si="6"/>
        <v>0.18372518727651785</v>
      </c>
      <c r="BE13" s="148">
        <v>1692213</v>
      </c>
      <c r="BF13" s="148">
        <v>1721079</v>
      </c>
      <c r="BG13" s="148">
        <v>436137</v>
      </c>
      <c r="BH13" s="148">
        <v>446045</v>
      </c>
      <c r="BI13" s="148">
        <v>1722453</v>
      </c>
      <c r="BJ13" s="149">
        <f t="shared" ref="BJ13:BJ37" si="26">IFERROR(BI13/BH13-1,"-")</f>
        <v>2.8616126175610086</v>
      </c>
      <c r="BK13" s="150">
        <f t="shared" si="13"/>
        <v>7.983363924608522E-4</v>
      </c>
      <c r="BL13" s="149">
        <f t="shared" ref="BL13:BL37" si="27">BI13/BI$8</f>
        <v>0.36203610034548328</v>
      </c>
      <c r="BM13" s="151">
        <f t="shared" si="14"/>
        <v>1</v>
      </c>
    </row>
    <row r="14" spans="1:65" x14ac:dyDescent="0.25">
      <c r="A14" s="152" t="s">
        <v>176</v>
      </c>
      <c r="B14" s="147" t="s">
        <v>176</v>
      </c>
      <c r="C14" s="148">
        <v>3793</v>
      </c>
      <c r="D14" s="148">
        <v>3246</v>
      </c>
      <c r="E14" s="148">
        <v>0</v>
      </c>
      <c r="F14" s="148">
        <v>831</v>
      </c>
      <c r="G14" s="148">
        <v>1756</v>
      </c>
      <c r="H14" s="149">
        <f t="shared" si="15"/>
        <v>1.1131167268351385</v>
      </c>
      <c r="I14" s="150">
        <f t="shared" si="7"/>
        <v>-0.45902649414664198</v>
      </c>
      <c r="J14" s="149">
        <f t="shared" si="16"/>
        <v>5.2704243952218018E-2</v>
      </c>
      <c r="K14" s="151">
        <f t="shared" si="0"/>
        <v>4.5526549808275153E-3</v>
      </c>
      <c r="L14" s="148">
        <v>7505</v>
      </c>
      <c r="M14" s="148">
        <v>5869</v>
      </c>
      <c r="N14" s="148">
        <v>0</v>
      </c>
      <c r="O14" s="148">
        <v>1527</v>
      </c>
      <c r="P14" s="148">
        <v>4430</v>
      </c>
      <c r="Q14" s="149">
        <f t="shared" si="17"/>
        <v>1.9011132940406026</v>
      </c>
      <c r="R14" s="150">
        <f t="shared" si="8"/>
        <v>-0.24518657352189466</v>
      </c>
      <c r="S14" s="149">
        <f t="shared" si="18"/>
        <v>4.645894728010655E-2</v>
      </c>
      <c r="T14" s="151">
        <f t="shared" si="1"/>
        <v>1.1485342576916795E-2</v>
      </c>
      <c r="U14" s="148">
        <v>86156</v>
      </c>
      <c r="V14" s="148">
        <v>73228</v>
      </c>
      <c r="W14" s="148">
        <v>0</v>
      </c>
      <c r="X14" s="148">
        <v>35863</v>
      </c>
      <c r="Y14" s="148">
        <v>58535</v>
      </c>
      <c r="Z14" s="149">
        <f t="shared" si="19"/>
        <v>0.63218358754147719</v>
      </c>
      <c r="AA14" s="150">
        <f t="shared" si="9"/>
        <v>-0.20064729338504395</v>
      </c>
      <c r="AB14" s="149">
        <f t="shared" si="20"/>
        <v>0.10763830147183218</v>
      </c>
      <c r="AC14" s="151">
        <f t="shared" si="2"/>
        <v>0.1517594870744525</v>
      </c>
      <c r="AD14" s="148">
        <v>324137</v>
      </c>
      <c r="AE14" s="148">
        <v>274559</v>
      </c>
      <c r="AF14" s="148">
        <v>0</v>
      </c>
      <c r="AG14" s="148">
        <v>118175</v>
      </c>
      <c r="AH14" s="148">
        <v>216423</v>
      </c>
      <c r="AI14" s="149">
        <f t="shared" si="21"/>
        <v>0.83137719483816364</v>
      </c>
      <c r="AJ14" s="150">
        <f t="shared" si="10"/>
        <v>-0.21174319545161513</v>
      </c>
      <c r="AK14" s="149">
        <f t="shared" si="22"/>
        <v>9.3312402073350245E-2</v>
      </c>
      <c r="AL14" s="151">
        <f t="shared" si="3"/>
        <v>0.56110435587450647</v>
      </c>
      <c r="AM14" s="148">
        <v>64734</v>
      </c>
      <c r="AN14" s="148">
        <v>59059</v>
      </c>
      <c r="AO14" s="148">
        <v>0</v>
      </c>
      <c r="AP14" s="148">
        <v>38155</v>
      </c>
      <c r="AQ14" s="148">
        <v>57883</v>
      </c>
      <c r="AR14" s="149">
        <f t="shared" si="23"/>
        <v>0.5170488795701742</v>
      </c>
      <c r="AS14" s="150">
        <f t="shared" si="11"/>
        <v>-1.9912291098731827E-2</v>
      </c>
      <c r="AT14" s="149">
        <f t="shared" si="24"/>
        <v>7.3731421612835843E-2</v>
      </c>
      <c r="AU14" s="151">
        <f t="shared" si="4"/>
        <v>0.15006909353942999</v>
      </c>
      <c r="AV14" s="148">
        <v>486325</v>
      </c>
      <c r="AW14" s="148">
        <v>415961</v>
      </c>
      <c r="AX14" s="148">
        <v>117084</v>
      </c>
      <c r="AY14" s="148">
        <v>194551</v>
      </c>
      <c r="AZ14" s="148">
        <v>339027</v>
      </c>
      <c r="BA14" s="149">
        <f t="shared" si="25"/>
        <v>0.74261247693406873</v>
      </c>
      <c r="BB14" s="150">
        <f t="shared" si="12"/>
        <v>-0.18495483951620462</v>
      </c>
      <c r="BC14" s="149">
        <f t="shared" si="5"/>
        <v>9.7546751357593109E-2</v>
      </c>
      <c r="BD14" s="151">
        <f t="shared" si="6"/>
        <v>0.30355527094260182</v>
      </c>
      <c r="BE14" s="148">
        <v>580856</v>
      </c>
      <c r="BF14" s="148">
        <v>491040</v>
      </c>
      <c r="BG14" s="148">
        <v>138922</v>
      </c>
      <c r="BH14" s="148">
        <v>222501</v>
      </c>
      <c r="BI14" s="148">
        <v>385709</v>
      </c>
      <c r="BJ14" s="149">
        <f t="shared" si="26"/>
        <v>0.73351580442335096</v>
      </c>
      <c r="BK14" s="150">
        <f t="shared" si="13"/>
        <v>-0.21450594656239819</v>
      </c>
      <c r="BL14" s="149">
        <f t="shared" si="27"/>
        <v>8.1070764908044532E-2</v>
      </c>
      <c r="BM14" s="151">
        <f t="shared" si="14"/>
        <v>1</v>
      </c>
    </row>
    <row r="15" spans="1:65" x14ac:dyDescent="0.25">
      <c r="A15" s="152" t="s">
        <v>180</v>
      </c>
      <c r="B15" s="147" t="s">
        <v>180</v>
      </c>
      <c r="C15" s="148">
        <v>3627</v>
      </c>
      <c r="D15" s="148">
        <v>3188</v>
      </c>
      <c r="E15" s="148">
        <v>0</v>
      </c>
      <c r="F15" s="148">
        <v>880</v>
      </c>
      <c r="G15" s="148">
        <v>1639</v>
      </c>
      <c r="H15" s="149">
        <f t="shared" si="15"/>
        <v>0.86250000000000004</v>
      </c>
      <c r="I15" s="150">
        <f t="shared" si="7"/>
        <v>-0.48588456712672523</v>
      </c>
      <c r="J15" s="149">
        <f t="shared" si="16"/>
        <v>4.9192628609160211E-2</v>
      </c>
      <c r="K15" s="151">
        <f t="shared" si="0"/>
        <v>8.3079886455798869E-3</v>
      </c>
      <c r="L15" s="148">
        <v>7772</v>
      </c>
      <c r="M15" s="148">
        <v>4523</v>
      </c>
      <c r="N15" s="148">
        <v>0</v>
      </c>
      <c r="O15" s="148">
        <v>1602</v>
      </c>
      <c r="P15" s="148">
        <v>3676</v>
      </c>
      <c r="Q15" s="149">
        <f t="shared" si="17"/>
        <v>1.2946317103620473</v>
      </c>
      <c r="R15" s="150">
        <f t="shared" si="8"/>
        <v>-0.18726508954233911</v>
      </c>
      <c r="S15" s="149">
        <f t="shared" si="18"/>
        <v>3.8551487630174193E-2</v>
      </c>
      <c r="T15" s="151">
        <f t="shared" si="1"/>
        <v>1.8633414436334143E-2</v>
      </c>
      <c r="U15" s="148">
        <v>18664</v>
      </c>
      <c r="V15" s="148">
        <v>23509</v>
      </c>
      <c r="W15" s="148">
        <v>0</v>
      </c>
      <c r="X15" s="148">
        <v>19016</v>
      </c>
      <c r="Y15" s="148">
        <v>26683</v>
      </c>
      <c r="Z15" s="149">
        <f t="shared" si="19"/>
        <v>0.4031867900715187</v>
      </c>
      <c r="AA15" s="150">
        <f t="shared" si="9"/>
        <v>0.13501212301671695</v>
      </c>
      <c r="AB15" s="149">
        <f t="shared" si="20"/>
        <v>4.9066589188910874E-2</v>
      </c>
      <c r="AC15" s="151">
        <f t="shared" si="2"/>
        <v>0.1352544606650446</v>
      </c>
      <c r="AD15" s="148">
        <v>86506</v>
      </c>
      <c r="AE15" s="148">
        <v>87411</v>
      </c>
      <c r="AF15" s="148">
        <v>0</v>
      </c>
      <c r="AG15" s="148">
        <v>60143</v>
      </c>
      <c r="AH15" s="148">
        <v>99285</v>
      </c>
      <c r="AI15" s="149">
        <f t="shared" si="21"/>
        <v>0.65081555625758614</v>
      </c>
      <c r="AJ15" s="150">
        <f t="shared" si="10"/>
        <v>0.13584102687304811</v>
      </c>
      <c r="AK15" s="149">
        <f t="shared" si="22"/>
        <v>4.2807473511838293E-2</v>
      </c>
      <c r="AL15" s="151">
        <f t="shared" si="3"/>
        <v>0.50326946472019463</v>
      </c>
      <c r="AM15" s="148">
        <v>16574</v>
      </c>
      <c r="AN15" s="148">
        <v>20439</v>
      </c>
      <c r="AO15" s="148">
        <v>0</v>
      </c>
      <c r="AP15" s="148">
        <v>23593</v>
      </c>
      <c r="AQ15" s="148">
        <v>35147</v>
      </c>
      <c r="AR15" s="149">
        <f t="shared" si="23"/>
        <v>0.48972152757173748</v>
      </c>
      <c r="AS15" s="150">
        <f t="shared" si="11"/>
        <v>0.71960467733255062</v>
      </c>
      <c r="AT15" s="149">
        <f t="shared" si="24"/>
        <v>4.4770282732863556E-2</v>
      </c>
      <c r="AU15" s="151">
        <f t="shared" si="4"/>
        <v>0.17815794809407948</v>
      </c>
      <c r="AV15" s="148">
        <v>133143</v>
      </c>
      <c r="AW15" s="148">
        <v>139070</v>
      </c>
      <c r="AX15" s="148">
        <v>48786</v>
      </c>
      <c r="AY15" s="148">
        <v>105234</v>
      </c>
      <c r="AZ15" s="148">
        <v>166430</v>
      </c>
      <c r="BA15" s="149">
        <f t="shared" si="25"/>
        <v>0.58152308189368451</v>
      </c>
      <c r="BB15" s="150">
        <f t="shared" si="12"/>
        <v>0.19673545696411887</v>
      </c>
      <c r="BC15" s="149">
        <f t="shared" si="5"/>
        <v>4.0645312867100006E-2</v>
      </c>
      <c r="BD15" s="151">
        <f t="shared" si="6"/>
        <v>0.24729318734793188</v>
      </c>
      <c r="BE15" s="148">
        <v>162041</v>
      </c>
      <c r="BF15" s="148">
        <v>166950</v>
      </c>
      <c r="BG15" s="148">
        <v>58766</v>
      </c>
      <c r="BH15" s="148">
        <v>128102</v>
      </c>
      <c r="BI15" s="148">
        <v>197280</v>
      </c>
      <c r="BJ15" s="149">
        <f t="shared" si="26"/>
        <v>0.54002279433576361</v>
      </c>
      <c r="BK15" s="150">
        <f t="shared" si="13"/>
        <v>0.18167115902964959</v>
      </c>
      <c r="BL15" s="149">
        <f t="shared" si="27"/>
        <v>4.1465562123411751E-2</v>
      </c>
      <c r="BM15" s="151">
        <f t="shared" si="14"/>
        <v>1</v>
      </c>
    </row>
    <row r="16" spans="1:65" x14ac:dyDescent="0.25">
      <c r="A16" s="152" t="s">
        <v>189</v>
      </c>
      <c r="B16" s="147" t="s">
        <v>189</v>
      </c>
      <c r="C16" s="148">
        <v>268</v>
      </c>
      <c r="D16" s="148">
        <v>501</v>
      </c>
      <c r="E16" s="148">
        <v>0</v>
      </c>
      <c r="F16" s="148">
        <v>52</v>
      </c>
      <c r="G16" s="148">
        <v>256</v>
      </c>
      <c r="H16" s="149">
        <f t="shared" si="15"/>
        <v>3.9230769230769234</v>
      </c>
      <c r="I16" s="150">
        <f t="shared" si="7"/>
        <v>-0.48902195608782439</v>
      </c>
      <c r="J16" s="149">
        <f t="shared" si="16"/>
        <v>7.6835344258358845E-3</v>
      </c>
      <c r="K16" s="151">
        <f t="shared" si="0"/>
        <v>1.5095852768260969E-3</v>
      </c>
      <c r="L16" s="148">
        <v>2653</v>
      </c>
      <c r="M16" s="148">
        <v>1766</v>
      </c>
      <c r="N16" s="148">
        <v>0</v>
      </c>
      <c r="O16" s="148">
        <v>723</v>
      </c>
      <c r="P16" s="148">
        <v>1640</v>
      </c>
      <c r="Q16" s="149">
        <f t="shared" si="17"/>
        <v>1.268326417704011</v>
      </c>
      <c r="R16" s="150">
        <f t="shared" si="8"/>
        <v>-7.1347678369195977E-2</v>
      </c>
      <c r="S16" s="149">
        <f t="shared" si="18"/>
        <v>1.7199249105953666E-2</v>
      </c>
      <c r="T16" s="151">
        <f t="shared" si="1"/>
        <v>9.670780679667184E-3</v>
      </c>
      <c r="U16" s="148">
        <v>15130</v>
      </c>
      <c r="V16" s="148">
        <v>13153</v>
      </c>
      <c r="W16" s="148">
        <v>0</v>
      </c>
      <c r="X16" s="148">
        <v>9301</v>
      </c>
      <c r="Y16" s="148">
        <v>17439</v>
      </c>
      <c r="Z16" s="149">
        <f t="shared" si="19"/>
        <v>0.87495968175465011</v>
      </c>
      <c r="AA16" s="150">
        <f t="shared" si="9"/>
        <v>0.3258572188854254</v>
      </c>
      <c r="AB16" s="149">
        <f t="shared" si="20"/>
        <v>3.2068067641022997E-2</v>
      </c>
      <c r="AC16" s="151">
        <f t="shared" si="2"/>
        <v>0.10283460016629026</v>
      </c>
      <c r="AD16" s="148">
        <v>69349</v>
      </c>
      <c r="AE16" s="148">
        <v>63564</v>
      </c>
      <c r="AF16" s="148">
        <v>0</v>
      </c>
      <c r="AG16" s="148">
        <v>44381</v>
      </c>
      <c r="AH16" s="148">
        <v>81669</v>
      </c>
      <c r="AI16" s="149">
        <f t="shared" si="21"/>
        <v>0.84017935603073379</v>
      </c>
      <c r="AJ16" s="150">
        <f t="shared" si="10"/>
        <v>0.28483103643571828</v>
      </c>
      <c r="AK16" s="149">
        <f t="shared" si="22"/>
        <v>3.5212202792348504E-2</v>
      </c>
      <c r="AL16" s="151">
        <f t="shared" si="3"/>
        <v>0.48158718739496292</v>
      </c>
      <c r="AM16" s="148">
        <v>12944</v>
      </c>
      <c r="AN16" s="148">
        <v>12774</v>
      </c>
      <c r="AO16" s="148">
        <v>0</v>
      </c>
      <c r="AP16" s="148">
        <v>12565</v>
      </c>
      <c r="AQ16" s="148">
        <v>22447</v>
      </c>
      <c r="AR16" s="149">
        <f t="shared" si="23"/>
        <v>0.78647035415837641</v>
      </c>
      <c r="AS16" s="150">
        <f t="shared" si="11"/>
        <v>0.75724127133239394</v>
      </c>
      <c r="AT16" s="149">
        <f t="shared" si="24"/>
        <v>2.8593010399311128E-2</v>
      </c>
      <c r="AU16" s="151">
        <f t="shared" si="4"/>
        <v>0.13236586214420076</v>
      </c>
      <c r="AV16" s="148">
        <v>100344</v>
      </c>
      <c r="AW16" s="148">
        <v>91758</v>
      </c>
      <c r="AX16" s="148">
        <v>27554</v>
      </c>
      <c r="AY16" s="148">
        <v>67022</v>
      </c>
      <c r="AZ16" s="148">
        <v>123451</v>
      </c>
      <c r="BA16" s="149">
        <f t="shared" si="25"/>
        <v>0.84194742025006719</v>
      </c>
      <c r="BB16" s="150">
        <f t="shared" si="12"/>
        <v>0.34539767649687225</v>
      </c>
      <c r="BC16" s="149">
        <f t="shared" si="5"/>
        <v>2.2956195440086778E-2</v>
      </c>
      <c r="BD16" s="151">
        <f t="shared" si="6"/>
        <v>0.16248090905338389</v>
      </c>
      <c r="BE16" s="148">
        <v>146606</v>
      </c>
      <c r="BF16" s="148">
        <v>137818</v>
      </c>
      <c r="BG16" s="148">
        <v>39662</v>
      </c>
      <c r="BH16" s="148">
        <v>93209</v>
      </c>
      <c r="BI16" s="148">
        <v>169583</v>
      </c>
      <c r="BJ16" s="149">
        <f t="shared" si="26"/>
        <v>0.8193843942108594</v>
      </c>
      <c r="BK16" s="150">
        <f t="shared" si="13"/>
        <v>0.2304851325661379</v>
      </c>
      <c r="BL16" s="149">
        <f t="shared" si="27"/>
        <v>3.5644030928500284E-2</v>
      </c>
      <c r="BM16" s="151">
        <f t="shared" si="14"/>
        <v>1</v>
      </c>
    </row>
    <row r="17" spans="1:65" x14ac:dyDescent="0.25">
      <c r="A17" s="152" t="s">
        <v>184</v>
      </c>
      <c r="B17" s="147" t="s">
        <v>184</v>
      </c>
      <c r="C17" s="148">
        <v>265</v>
      </c>
      <c r="D17" s="148">
        <v>386</v>
      </c>
      <c r="E17" s="148">
        <v>0</v>
      </c>
      <c r="F17" s="148">
        <v>76</v>
      </c>
      <c r="G17" s="148">
        <v>284</v>
      </c>
      <c r="H17" s="149">
        <f t="shared" si="15"/>
        <v>2.736842105263158</v>
      </c>
      <c r="I17" s="150">
        <f t="shared" si="7"/>
        <v>-0.26424870466321249</v>
      </c>
      <c r="J17" s="149">
        <f t="shared" si="16"/>
        <v>8.5239210036616841E-3</v>
      </c>
      <c r="K17" s="151">
        <f t="shared" si="0"/>
        <v>1.9434350899523037E-3</v>
      </c>
      <c r="L17" s="148">
        <v>1941</v>
      </c>
      <c r="M17" s="148">
        <v>1886</v>
      </c>
      <c r="N17" s="148">
        <v>0</v>
      </c>
      <c r="O17" s="148">
        <v>759</v>
      </c>
      <c r="P17" s="148">
        <v>1595</v>
      </c>
      <c r="Q17" s="149">
        <f t="shared" si="17"/>
        <v>1.1014492753623188</v>
      </c>
      <c r="R17" s="150">
        <f t="shared" si="8"/>
        <v>-0.15429480381760341</v>
      </c>
      <c r="S17" s="149">
        <f t="shared" si="18"/>
        <v>1.6727318490241522E-2</v>
      </c>
      <c r="T17" s="151">
        <f t="shared" si="1"/>
        <v>1.0914714677725087E-2</v>
      </c>
      <c r="U17" s="148">
        <v>10419</v>
      </c>
      <c r="V17" s="148">
        <v>10018</v>
      </c>
      <c r="W17" s="148">
        <v>0</v>
      </c>
      <c r="X17" s="148">
        <v>5459</v>
      </c>
      <c r="Y17" s="148">
        <v>8532</v>
      </c>
      <c r="Z17" s="149">
        <f t="shared" si="19"/>
        <v>0.56292361238322042</v>
      </c>
      <c r="AA17" s="150">
        <f t="shared" si="9"/>
        <v>-0.14833300059892196</v>
      </c>
      <c r="AB17" s="149">
        <f t="shared" si="20"/>
        <v>1.5689245548093828E-2</v>
      </c>
      <c r="AC17" s="151">
        <f t="shared" si="2"/>
        <v>5.8385169674200897E-2</v>
      </c>
      <c r="AD17" s="148">
        <v>80551</v>
      </c>
      <c r="AE17" s="148">
        <v>79296</v>
      </c>
      <c r="AF17" s="148">
        <v>0</v>
      </c>
      <c r="AG17" s="148">
        <v>54044</v>
      </c>
      <c r="AH17" s="148">
        <v>85996</v>
      </c>
      <c r="AI17" s="149">
        <f t="shared" si="21"/>
        <v>0.59122196728591514</v>
      </c>
      <c r="AJ17" s="150">
        <f t="shared" si="10"/>
        <v>8.449354317998381E-2</v>
      </c>
      <c r="AK17" s="149">
        <f t="shared" si="22"/>
        <v>3.7077821343848981E-2</v>
      </c>
      <c r="AL17" s="151">
        <f t="shared" si="3"/>
        <v>0.58847761970259971</v>
      </c>
      <c r="AM17" s="148">
        <v>26967</v>
      </c>
      <c r="AN17" s="148">
        <v>27268</v>
      </c>
      <c r="AO17" s="148">
        <v>0</v>
      </c>
      <c r="AP17" s="148">
        <v>23387</v>
      </c>
      <c r="AQ17" s="148">
        <v>34101</v>
      </c>
      <c r="AR17" s="149">
        <f t="shared" si="23"/>
        <v>0.4581177577286526</v>
      </c>
      <c r="AS17" s="150">
        <f t="shared" si="11"/>
        <v>0.25058676837318461</v>
      </c>
      <c r="AT17" s="149">
        <f t="shared" si="24"/>
        <v>4.3437886917044984E-2</v>
      </c>
      <c r="AU17" s="151">
        <f t="shared" si="4"/>
        <v>0.23335591550163207</v>
      </c>
      <c r="AV17" s="148">
        <v>120143</v>
      </c>
      <c r="AW17" s="148">
        <v>118854</v>
      </c>
      <c r="AX17" s="148">
        <v>48656</v>
      </c>
      <c r="AY17" s="148">
        <v>83725</v>
      </c>
      <c r="AZ17" s="148">
        <v>130508</v>
      </c>
      <c r="BA17" s="149">
        <f t="shared" si="25"/>
        <v>0.55876978202448502</v>
      </c>
      <c r="BB17" s="150">
        <f t="shared" si="12"/>
        <v>9.8053073518771017E-2</v>
      </c>
      <c r="BC17" s="149">
        <f t="shared" si="5"/>
        <v>4.0537005347058952E-2</v>
      </c>
      <c r="BD17" s="151">
        <f t="shared" si="6"/>
        <v>0.33295696386168766</v>
      </c>
      <c r="BE17" s="148">
        <v>136223</v>
      </c>
      <c r="BF17" s="148">
        <v>133862</v>
      </c>
      <c r="BG17" s="148">
        <v>55544</v>
      </c>
      <c r="BH17" s="148">
        <v>93337</v>
      </c>
      <c r="BI17" s="148">
        <v>146133</v>
      </c>
      <c r="BJ17" s="149">
        <f t="shared" si="26"/>
        <v>0.56564920663831053</v>
      </c>
      <c r="BK17" s="150">
        <f t="shared" si="13"/>
        <v>9.1669032286982199E-2</v>
      </c>
      <c r="BL17" s="149">
        <f t="shared" si="27"/>
        <v>3.0715161140412256E-2</v>
      </c>
      <c r="BM17" s="151">
        <f t="shared" si="14"/>
        <v>1</v>
      </c>
    </row>
    <row r="18" spans="1:65" x14ac:dyDescent="0.25">
      <c r="A18" s="152" t="s">
        <v>193</v>
      </c>
      <c r="B18" s="147" t="s">
        <v>193</v>
      </c>
      <c r="C18" s="148">
        <v>3795</v>
      </c>
      <c r="D18" s="148">
        <v>2611</v>
      </c>
      <c r="E18" s="148">
        <v>0</v>
      </c>
      <c r="F18" s="148">
        <v>742</v>
      </c>
      <c r="G18" s="148">
        <v>1381</v>
      </c>
      <c r="H18" s="149">
        <f t="shared" si="15"/>
        <v>0.86118598382749334</v>
      </c>
      <c r="I18" s="150">
        <f t="shared" si="7"/>
        <v>-0.4710838759096132</v>
      </c>
      <c r="J18" s="149">
        <f t="shared" si="16"/>
        <v>4.1449066570622486E-2</v>
      </c>
      <c r="K18" s="151">
        <f t="shared" si="0"/>
        <v>9.2210515070176146E-3</v>
      </c>
      <c r="L18" s="148">
        <v>5088</v>
      </c>
      <c r="M18" s="148">
        <v>4678</v>
      </c>
      <c r="N18" s="148">
        <v>0</v>
      </c>
      <c r="O18" s="148">
        <v>1762</v>
      </c>
      <c r="P18" s="148">
        <v>5835</v>
      </c>
      <c r="Q18" s="149">
        <f t="shared" si="17"/>
        <v>2.3115777525539158</v>
      </c>
      <c r="R18" s="150">
        <f t="shared" si="8"/>
        <v>0.24732791791363828</v>
      </c>
      <c r="S18" s="149">
        <f t="shared" si="18"/>
        <v>6.1193669837341251E-2</v>
      </c>
      <c r="T18" s="151">
        <f t="shared" si="1"/>
        <v>3.8960778814951323E-2</v>
      </c>
      <c r="U18" s="148">
        <v>24768</v>
      </c>
      <c r="V18" s="148">
        <v>22137</v>
      </c>
      <c r="W18" s="148">
        <v>0</v>
      </c>
      <c r="X18" s="148">
        <v>11589</v>
      </c>
      <c r="Y18" s="148">
        <v>24482</v>
      </c>
      <c r="Z18" s="149">
        <f t="shared" si="19"/>
        <v>1.1125204935714903</v>
      </c>
      <c r="AA18" s="150">
        <f t="shared" si="9"/>
        <v>0.10593124632967421</v>
      </c>
      <c r="AB18" s="149">
        <f t="shared" si="20"/>
        <v>4.501923458842394E-2</v>
      </c>
      <c r="AC18" s="151">
        <f t="shared" si="2"/>
        <v>0.16346834394989518</v>
      </c>
      <c r="AD18" s="148">
        <v>58155</v>
      </c>
      <c r="AE18" s="148">
        <v>60462</v>
      </c>
      <c r="AF18" s="148">
        <v>0</v>
      </c>
      <c r="AG18" s="148">
        <v>34222</v>
      </c>
      <c r="AH18" s="148">
        <v>67239</v>
      </c>
      <c r="AI18" s="149">
        <f t="shared" si="21"/>
        <v>0.96478873239436624</v>
      </c>
      <c r="AJ18" s="150">
        <f t="shared" si="10"/>
        <v>0.11208693063411723</v>
      </c>
      <c r="AK18" s="149">
        <f t="shared" si="22"/>
        <v>2.8990599903938107E-2</v>
      </c>
      <c r="AL18" s="151">
        <f t="shared" si="3"/>
        <v>0.44896037818997636</v>
      </c>
      <c r="AM18" s="148">
        <v>11149</v>
      </c>
      <c r="AN18" s="148">
        <v>12627</v>
      </c>
      <c r="AO18" s="148">
        <v>0</v>
      </c>
      <c r="AP18" s="148">
        <v>8173</v>
      </c>
      <c r="AQ18" s="148">
        <v>14127</v>
      </c>
      <c r="AR18" s="149">
        <f t="shared" si="23"/>
        <v>0.72849626820017122</v>
      </c>
      <c r="AS18" s="150">
        <f t="shared" si="11"/>
        <v>0.11879306248515076</v>
      </c>
      <c r="AT18" s="149">
        <f t="shared" si="24"/>
        <v>1.7994986319377571E-2</v>
      </c>
      <c r="AU18" s="151">
        <f t="shared" si="4"/>
        <v>9.4327150354553108E-2</v>
      </c>
      <c r="AV18" s="148">
        <v>102955</v>
      </c>
      <c r="AW18" s="148">
        <v>102515</v>
      </c>
      <c r="AX18" s="148">
        <v>28316</v>
      </c>
      <c r="AY18" s="148">
        <v>56488</v>
      </c>
      <c r="AZ18" s="148">
        <v>113064</v>
      </c>
      <c r="BA18" s="149">
        <f t="shared" si="25"/>
        <v>1.0015578529953264</v>
      </c>
      <c r="BB18" s="150">
        <f t="shared" si="12"/>
        <v>0.10290201433936508</v>
      </c>
      <c r="BC18" s="149">
        <f t="shared" si="5"/>
        <v>2.3591044134481282E-2</v>
      </c>
      <c r="BD18" s="151">
        <f t="shared" si="6"/>
        <v>0.18906827984989918</v>
      </c>
      <c r="BE18" s="148">
        <v>135496</v>
      </c>
      <c r="BF18" s="148">
        <v>132707</v>
      </c>
      <c r="BG18" s="148">
        <v>36101</v>
      </c>
      <c r="BH18" s="148">
        <v>74068</v>
      </c>
      <c r="BI18" s="148">
        <v>149766</v>
      </c>
      <c r="BJ18" s="149">
        <f t="shared" si="26"/>
        <v>1.0220068045579738</v>
      </c>
      <c r="BK18" s="150">
        <f t="shared" si="13"/>
        <v>0.12854634646250762</v>
      </c>
      <c r="BL18" s="149">
        <f t="shared" si="27"/>
        <v>3.1478768131462311E-2</v>
      </c>
      <c r="BM18" s="151">
        <f t="shared" si="14"/>
        <v>1</v>
      </c>
    </row>
    <row r="19" spans="1:65" x14ac:dyDescent="0.25">
      <c r="A19" s="152" t="s">
        <v>197</v>
      </c>
      <c r="B19" s="147" t="s">
        <v>197</v>
      </c>
      <c r="C19" s="148">
        <v>219</v>
      </c>
      <c r="D19" s="148">
        <v>118</v>
      </c>
      <c r="E19" s="148">
        <v>0</v>
      </c>
      <c r="F19" s="148">
        <v>16</v>
      </c>
      <c r="G19" s="148">
        <v>216</v>
      </c>
      <c r="H19" s="149">
        <f t="shared" si="15"/>
        <v>12.5</v>
      </c>
      <c r="I19" s="150">
        <f t="shared" si="7"/>
        <v>0.83050847457627119</v>
      </c>
      <c r="J19" s="149">
        <f t="shared" si="16"/>
        <v>6.4829821717990272E-3</v>
      </c>
      <c r="K19" s="151">
        <f t="shared" si="0"/>
        <v>1.6003912067394251E-3</v>
      </c>
      <c r="L19" s="148">
        <v>4832</v>
      </c>
      <c r="M19" s="148">
        <v>4305</v>
      </c>
      <c r="N19" s="148">
        <v>0</v>
      </c>
      <c r="O19" s="148">
        <v>1650</v>
      </c>
      <c r="P19" s="148">
        <v>5328</v>
      </c>
      <c r="Q19" s="149">
        <f t="shared" si="17"/>
        <v>2.229090909090909</v>
      </c>
      <c r="R19" s="150">
        <f t="shared" si="8"/>
        <v>0.23763066202090588</v>
      </c>
      <c r="S19" s="149">
        <f t="shared" si="18"/>
        <v>5.5876584900317765E-2</v>
      </c>
      <c r="T19" s="151">
        <f t="shared" si="1"/>
        <v>3.947631643290582E-2</v>
      </c>
      <c r="U19" s="148">
        <v>13211</v>
      </c>
      <c r="V19" s="148">
        <v>12979</v>
      </c>
      <c r="W19" s="148">
        <v>0</v>
      </c>
      <c r="X19" s="148">
        <v>4308</v>
      </c>
      <c r="Y19" s="148">
        <v>12400</v>
      </c>
      <c r="Z19" s="149">
        <f t="shared" si="19"/>
        <v>1.8783658310120708</v>
      </c>
      <c r="AA19" s="150">
        <f t="shared" si="9"/>
        <v>-4.4610524693736053E-2</v>
      </c>
      <c r="AB19" s="149">
        <f t="shared" si="20"/>
        <v>2.2801997749222157E-2</v>
      </c>
      <c r="AC19" s="151">
        <f t="shared" si="2"/>
        <v>9.1874310016522562E-2</v>
      </c>
      <c r="AD19" s="148">
        <v>32574</v>
      </c>
      <c r="AE19" s="148">
        <v>39475</v>
      </c>
      <c r="AF19" s="148">
        <v>0</v>
      </c>
      <c r="AG19" s="148">
        <v>17369</v>
      </c>
      <c r="AH19" s="148">
        <v>55659</v>
      </c>
      <c r="AI19" s="149">
        <f t="shared" si="21"/>
        <v>2.2045022741666185</v>
      </c>
      <c r="AJ19" s="150">
        <f t="shared" si="10"/>
        <v>0.40998100063331222</v>
      </c>
      <c r="AK19" s="149">
        <f t="shared" si="22"/>
        <v>2.3997795922802111E-2</v>
      </c>
      <c r="AL19" s="151">
        <f t="shared" si="3"/>
        <v>0.41238969525884106</v>
      </c>
      <c r="AM19" s="148">
        <v>13378</v>
      </c>
      <c r="AN19" s="148">
        <v>16331</v>
      </c>
      <c r="AO19" s="148">
        <v>0</v>
      </c>
      <c r="AP19" s="148">
        <v>7933</v>
      </c>
      <c r="AQ19" s="148">
        <v>26168</v>
      </c>
      <c r="AR19" s="149">
        <f t="shared" si="23"/>
        <v>2.2986259926887684</v>
      </c>
      <c r="AS19" s="150">
        <f t="shared" si="11"/>
        <v>0.6023513563162084</v>
      </c>
      <c r="AT19" s="149">
        <f t="shared" si="24"/>
        <v>3.3332823812944876E-2</v>
      </c>
      <c r="AU19" s="151">
        <f t="shared" si="4"/>
        <v>0.19388443100906147</v>
      </c>
      <c r="AV19" s="148">
        <v>64214</v>
      </c>
      <c r="AW19" s="148">
        <v>73208</v>
      </c>
      <c r="AX19" s="148">
        <v>19744</v>
      </c>
      <c r="AY19" s="148">
        <v>31276</v>
      </c>
      <c r="AZ19" s="148">
        <v>99771</v>
      </c>
      <c r="BA19" s="149">
        <f t="shared" si="25"/>
        <v>2.1900179051029545</v>
      </c>
      <c r="BB19" s="150">
        <f t="shared" si="12"/>
        <v>0.36284285870396671</v>
      </c>
      <c r="BC19" s="149">
        <f t="shared" si="5"/>
        <v>1.6449412889927899E-2</v>
      </c>
      <c r="BD19" s="151">
        <f t="shared" si="6"/>
        <v>0.14628761104566301</v>
      </c>
      <c r="BE19" s="148">
        <v>103187</v>
      </c>
      <c r="BF19" s="148">
        <v>111075</v>
      </c>
      <c r="BG19" s="148">
        <v>27214</v>
      </c>
      <c r="BH19" s="148">
        <v>42715</v>
      </c>
      <c r="BI19" s="148">
        <v>134967</v>
      </c>
      <c r="BJ19" s="149">
        <f t="shared" si="26"/>
        <v>2.1597097038511062</v>
      </c>
      <c r="BK19" s="150">
        <f t="shared" si="13"/>
        <v>0.2150979068197163</v>
      </c>
      <c r="BL19" s="149">
        <f t="shared" si="27"/>
        <v>2.8368220413171705E-2</v>
      </c>
      <c r="BM19" s="151">
        <f t="shared" si="14"/>
        <v>1</v>
      </c>
    </row>
    <row r="20" spans="1:65" x14ac:dyDescent="0.25">
      <c r="A20" s="152" t="s">
        <v>217</v>
      </c>
      <c r="B20" s="147" t="s">
        <v>217</v>
      </c>
      <c r="C20" s="148">
        <v>167</v>
      </c>
      <c r="D20" s="148">
        <v>166</v>
      </c>
      <c r="E20" s="148">
        <v>0</v>
      </c>
      <c r="F20" s="148">
        <v>3</v>
      </c>
      <c r="G20" s="148">
        <v>145</v>
      </c>
      <c r="H20" s="149">
        <f t="shared" si="15"/>
        <v>47.333333333333336</v>
      </c>
      <c r="I20" s="150">
        <f t="shared" si="7"/>
        <v>-0.12650602409638556</v>
      </c>
      <c r="J20" s="149">
        <f t="shared" si="16"/>
        <v>4.3520019208836067E-3</v>
      </c>
      <c r="K20" s="151">
        <f t="shared" si="0"/>
        <v>1.5887799265874103E-3</v>
      </c>
      <c r="L20" s="148">
        <v>1550</v>
      </c>
      <c r="M20" s="148">
        <v>1495</v>
      </c>
      <c r="N20" s="148">
        <v>0</v>
      </c>
      <c r="O20" s="148">
        <v>338</v>
      </c>
      <c r="P20" s="148">
        <v>1379</v>
      </c>
      <c r="Q20" s="149">
        <f t="shared" si="17"/>
        <v>3.0798816568047336</v>
      </c>
      <c r="R20" s="150">
        <f t="shared" si="8"/>
        <v>-7.7591973244147128E-2</v>
      </c>
      <c r="S20" s="149">
        <f t="shared" si="18"/>
        <v>1.4462051534823236E-2</v>
      </c>
      <c r="T20" s="151">
        <f t="shared" si="1"/>
        <v>1.5109844956993371E-2</v>
      </c>
      <c r="U20" s="148">
        <v>7823</v>
      </c>
      <c r="V20" s="148">
        <v>5972</v>
      </c>
      <c r="W20" s="148">
        <v>0</v>
      </c>
      <c r="X20" s="148">
        <v>3535</v>
      </c>
      <c r="Y20" s="148">
        <v>7173</v>
      </c>
      <c r="Z20" s="149">
        <f t="shared" si="19"/>
        <v>1.0291371994342291</v>
      </c>
      <c r="AA20" s="150">
        <f t="shared" si="9"/>
        <v>0.20110515740120571</v>
      </c>
      <c r="AB20" s="149">
        <f t="shared" si="20"/>
        <v>1.3190220149610528E-2</v>
      </c>
      <c r="AC20" s="151">
        <f t="shared" si="2"/>
        <v>7.8595299402837895E-2</v>
      </c>
      <c r="AD20" s="148">
        <v>27100</v>
      </c>
      <c r="AE20" s="148">
        <v>30746</v>
      </c>
      <c r="AF20" s="148">
        <v>0</v>
      </c>
      <c r="AG20" s="148">
        <v>37138</v>
      </c>
      <c r="AH20" s="148">
        <v>52163</v>
      </c>
      <c r="AI20" s="149">
        <f t="shared" si="21"/>
        <v>0.40457213635629286</v>
      </c>
      <c r="AJ20" s="150">
        <f t="shared" si="10"/>
        <v>0.69657841670461207</v>
      </c>
      <c r="AK20" s="149">
        <f t="shared" si="22"/>
        <v>2.2490469263212177E-2</v>
      </c>
      <c r="AL20" s="151">
        <f t="shared" si="3"/>
        <v>0.57155536076261437</v>
      </c>
      <c r="AM20" s="148">
        <v>3934</v>
      </c>
      <c r="AN20" s="148">
        <v>2698</v>
      </c>
      <c r="AO20" s="148">
        <v>0</v>
      </c>
      <c r="AP20" s="148">
        <v>8189</v>
      </c>
      <c r="AQ20" s="148">
        <v>13329</v>
      </c>
      <c r="AR20" s="149">
        <f t="shared" si="23"/>
        <v>0.62767126633288561</v>
      </c>
      <c r="AS20" s="150">
        <f t="shared" si="11"/>
        <v>3.9403261675315049</v>
      </c>
      <c r="AT20" s="149">
        <f t="shared" si="24"/>
        <v>1.6978493144403174E-2</v>
      </c>
      <c r="AU20" s="151">
        <f t="shared" si="4"/>
        <v>0.14604722511367993</v>
      </c>
      <c r="AV20" s="148">
        <v>40574</v>
      </c>
      <c r="AW20" s="148">
        <v>41077</v>
      </c>
      <c r="AX20" s="148">
        <v>23734</v>
      </c>
      <c r="AY20" s="148">
        <v>49203</v>
      </c>
      <c r="AZ20" s="148">
        <v>74189</v>
      </c>
      <c r="BA20" s="149">
        <f t="shared" si="25"/>
        <v>0.50781456415259241</v>
      </c>
      <c r="BB20" s="150">
        <f t="shared" si="12"/>
        <v>0.80609586873432826</v>
      </c>
      <c r="BC20" s="149">
        <f t="shared" si="5"/>
        <v>1.9773620620418802E-2</v>
      </c>
      <c r="BD20" s="151">
        <f t="shared" si="6"/>
        <v>0.26005588122500412</v>
      </c>
      <c r="BE20" s="148">
        <v>56137</v>
      </c>
      <c r="BF20" s="148">
        <v>53107</v>
      </c>
      <c r="BG20" s="148">
        <v>29463</v>
      </c>
      <c r="BH20" s="148">
        <v>60951</v>
      </c>
      <c r="BI20" s="148">
        <v>91265</v>
      </c>
      <c r="BJ20" s="149">
        <f t="shared" si="26"/>
        <v>0.49735033059342748</v>
      </c>
      <c r="BK20" s="150">
        <f t="shared" si="13"/>
        <v>0.71851168395880016</v>
      </c>
      <c r="BL20" s="149">
        <f t="shared" si="27"/>
        <v>1.9182656768010814E-2</v>
      </c>
      <c r="BM20" s="151">
        <f t="shared" si="14"/>
        <v>1</v>
      </c>
    </row>
    <row r="21" spans="1:65" x14ac:dyDescent="0.25">
      <c r="A21" s="152" t="s">
        <v>207</v>
      </c>
      <c r="B21" s="147" t="s">
        <v>207</v>
      </c>
      <c r="C21" s="148">
        <v>502</v>
      </c>
      <c r="D21" s="148">
        <v>439</v>
      </c>
      <c r="E21" s="148">
        <v>0</v>
      </c>
      <c r="F21" s="148">
        <v>11</v>
      </c>
      <c r="G21" s="148">
        <v>84</v>
      </c>
      <c r="H21" s="149">
        <f t="shared" si="15"/>
        <v>6.6363636363636367</v>
      </c>
      <c r="I21" s="150">
        <f t="shared" si="7"/>
        <v>-0.80865603644646922</v>
      </c>
      <c r="J21" s="149">
        <f t="shared" si="16"/>
        <v>2.5211597334773997E-3</v>
      </c>
      <c r="K21" s="151">
        <f t="shared" si="0"/>
        <v>1.3474494706448509E-3</v>
      </c>
      <c r="L21" s="148">
        <v>3880</v>
      </c>
      <c r="M21" s="148">
        <v>4323</v>
      </c>
      <c r="N21" s="148">
        <v>0</v>
      </c>
      <c r="O21" s="148">
        <v>170</v>
      </c>
      <c r="P21" s="148">
        <v>451</v>
      </c>
      <c r="Q21" s="149">
        <f t="shared" si="17"/>
        <v>1.6529411764705881</v>
      </c>
      <c r="R21" s="150">
        <f t="shared" si="8"/>
        <v>-0.89567430025445294</v>
      </c>
      <c r="S21" s="149">
        <f t="shared" si="18"/>
        <v>4.7297935041372583E-3</v>
      </c>
      <c r="T21" s="151">
        <f t="shared" si="1"/>
        <v>7.2345203721527109E-3</v>
      </c>
      <c r="U21" s="148">
        <v>9146</v>
      </c>
      <c r="V21" s="148">
        <v>7634</v>
      </c>
      <c r="W21" s="148">
        <v>0</v>
      </c>
      <c r="X21" s="148">
        <v>1968</v>
      </c>
      <c r="Y21" s="148">
        <v>5060</v>
      </c>
      <c r="Z21" s="149">
        <f t="shared" si="19"/>
        <v>1.571138211382114</v>
      </c>
      <c r="AA21" s="150">
        <f t="shared" si="9"/>
        <v>-0.33717579250720464</v>
      </c>
      <c r="AB21" s="149">
        <f t="shared" si="20"/>
        <v>9.3046861783116219E-3</v>
      </c>
      <c r="AC21" s="151">
        <f t="shared" si="2"/>
        <v>8.1167789541225541E-2</v>
      </c>
      <c r="AD21" s="148">
        <v>23880</v>
      </c>
      <c r="AE21" s="148">
        <v>28904</v>
      </c>
      <c r="AF21" s="148">
        <v>0</v>
      </c>
      <c r="AG21" s="148">
        <v>10200</v>
      </c>
      <c r="AH21" s="148">
        <v>29706</v>
      </c>
      <c r="AI21" s="149">
        <f t="shared" si="21"/>
        <v>1.9123529411764704</v>
      </c>
      <c r="AJ21" s="150">
        <f t="shared" si="10"/>
        <v>2.7747024633268724E-2</v>
      </c>
      <c r="AK21" s="149">
        <f t="shared" si="22"/>
        <v>1.2807965031401202E-2</v>
      </c>
      <c r="AL21" s="151">
        <f t="shared" si="3"/>
        <v>0.47651588065447548</v>
      </c>
      <c r="AM21" s="148">
        <v>3135</v>
      </c>
      <c r="AN21" s="148">
        <v>3163</v>
      </c>
      <c r="AO21" s="148">
        <v>0</v>
      </c>
      <c r="AP21" s="148">
        <v>2622</v>
      </c>
      <c r="AQ21" s="148">
        <v>5634</v>
      </c>
      <c r="AR21" s="149">
        <f t="shared" si="23"/>
        <v>1.1487414187643021</v>
      </c>
      <c r="AS21" s="150">
        <f t="shared" si="11"/>
        <v>0.78122036041732534</v>
      </c>
      <c r="AT21" s="149">
        <f t="shared" si="24"/>
        <v>7.1765946714357773E-3</v>
      </c>
      <c r="AU21" s="151">
        <f t="shared" si="4"/>
        <v>9.037536092396535E-2</v>
      </c>
      <c r="AV21" s="148">
        <v>40543</v>
      </c>
      <c r="AW21" s="148">
        <v>44463</v>
      </c>
      <c r="AX21" s="148">
        <v>18286</v>
      </c>
      <c r="AY21" s="148">
        <v>14971</v>
      </c>
      <c r="AZ21" s="148">
        <v>40935</v>
      </c>
      <c r="BA21" s="149">
        <f t="shared" si="25"/>
        <v>1.7342862868211877</v>
      </c>
      <c r="BB21" s="150">
        <f t="shared" si="12"/>
        <v>-7.9346872680655878E-2</v>
      </c>
      <c r="BC21" s="149">
        <f t="shared" si="5"/>
        <v>1.5234702395928969E-2</v>
      </c>
      <c r="BD21" s="151">
        <f t="shared" si="6"/>
        <v>0.29332691690728263</v>
      </c>
      <c r="BE21" s="148">
        <v>68669</v>
      </c>
      <c r="BF21" s="148">
        <v>74390</v>
      </c>
      <c r="BG21" s="148">
        <v>28784</v>
      </c>
      <c r="BH21" s="148">
        <v>25400</v>
      </c>
      <c r="BI21" s="148">
        <v>62340</v>
      </c>
      <c r="BJ21" s="149">
        <f t="shared" si="26"/>
        <v>1.4543307086614172</v>
      </c>
      <c r="BK21" s="150">
        <f t="shared" si="13"/>
        <v>-0.16198413765291031</v>
      </c>
      <c r="BL21" s="149">
        <f t="shared" si="27"/>
        <v>1.3103016741552558E-2</v>
      </c>
      <c r="BM21" s="151">
        <f t="shared" si="14"/>
        <v>1</v>
      </c>
    </row>
    <row r="22" spans="1:65" x14ac:dyDescent="0.25">
      <c r="A22" s="152" t="s">
        <v>219</v>
      </c>
      <c r="B22" s="147" t="s">
        <v>219</v>
      </c>
      <c r="C22" s="148">
        <v>3</v>
      </c>
      <c r="D22" s="148">
        <v>13</v>
      </c>
      <c r="E22" s="148">
        <v>0</v>
      </c>
      <c r="F22" s="148">
        <v>0</v>
      </c>
      <c r="G22" s="148">
        <v>137</v>
      </c>
      <c r="H22" s="149" t="str">
        <f t="shared" si="15"/>
        <v>-</v>
      </c>
      <c r="I22" s="150">
        <f t="shared" si="7"/>
        <v>9.5384615384615383</v>
      </c>
      <c r="J22" s="149">
        <f t="shared" si="16"/>
        <v>4.1118914700762352E-3</v>
      </c>
      <c r="K22" s="151">
        <f t="shared" si="0"/>
        <v>2.6830128079589517E-3</v>
      </c>
      <c r="L22" s="148">
        <v>1898</v>
      </c>
      <c r="M22" s="148">
        <v>909</v>
      </c>
      <c r="N22" s="148">
        <v>0</v>
      </c>
      <c r="O22" s="148">
        <v>463</v>
      </c>
      <c r="P22" s="148">
        <v>1313</v>
      </c>
      <c r="Q22" s="149">
        <f t="shared" si="17"/>
        <v>1.83585313174946</v>
      </c>
      <c r="R22" s="150">
        <f t="shared" si="8"/>
        <v>0.44444444444444442</v>
      </c>
      <c r="S22" s="149">
        <f t="shared" si="18"/>
        <v>1.376988663177876E-2</v>
      </c>
      <c r="T22" s="151">
        <f t="shared" si="1"/>
        <v>2.5713838079197839E-2</v>
      </c>
      <c r="U22" s="148">
        <v>2063</v>
      </c>
      <c r="V22" s="148">
        <v>1606</v>
      </c>
      <c r="W22" s="148">
        <v>0</v>
      </c>
      <c r="X22" s="148">
        <v>640</v>
      </c>
      <c r="Y22" s="148">
        <v>2587</v>
      </c>
      <c r="Z22" s="149">
        <f t="shared" si="19"/>
        <v>3.0421874999999998</v>
      </c>
      <c r="AA22" s="150">
        <f t="shared" si="9"/>
        <v>0.61083437110834371</v>
      </c>
      <c r="AB22" s="149">
        <f t="shared" si="20"/>
        <v>4.7571587239707844E-3</v>
      </c>
      <c r="AC22" s="151">
        <f t="shared" si="2"/>
        <v>5.0663898789706632E-2</v>
      </c>
      <c r="AD22" s="148">
        <v>8729</v>
      </c>
      <c r="AE22" s="148">
        <v>11750</v>
      </c>
      <c r="AF22" s="148">
        <v>0</v>
      </c>
      <c r="AG22" s="148">
        <v>8334</v>
      </c>
      <c r="AH22" s="148">
        <v>23167</v>
      </c>
      <c r="AI22" s="149">
        <f t="shared" si="21"/>
        <v>1.7798176145908329</v>
      </c>
      <c r="AJ22" s="150">
        <f t="shared" si="10"/>
        <v>0.97165957446808515</v>
      </c>
      <c r="AK22" s="149">
        <f t="shared" si="22"/>
        <v>9.9886260648512637E-3</v>
      </c>
      <c r="AL22" s="151">
        <f t="shared" si="3"/>
        <v>0.45370334103638715</v>
      </c>
      <c r="AM22" s="148">
        <v>1059</v>
      </c>
      <c r="AN22" s="148">
        <v>1464</v>
      </c>
      <c r="AO22" s="148">
        <v>0</v>
      </c>
      <c r="AP22" s="148">
        <v>3868</v>
      </c>
      <c r="AQ22" s="148">
        <v>7842</v>
      </c>
      <c r="AR22" s="149">
        <f t="shared" si="23"/>
        <v>1.0274043433298861</v>
      </c>
      <c r="AS22" s="150">
        <f t="shared" si="11"/>
        <v>4.3565573770491799</v>
      </c>
      <c r="AT22" s="149">
        <f t="shared" si="24"/>
        <v>9.9891472157258368E-3</v>
      </c>
      <c r="AU22" s="151">
        <f t="shared" si="4"/>
        <v>0.15357800321178175</v>
      </c>
      <c r="AV22" s="148">
        <v>13752</v>
      </c>
      <c r="AW22" s="148">
        <v>15742</v>
      </c>
      <c r="AX22" s="148">
        <v>5212</v>
      </c>
      <c r="AY22" s="148">
        <v>13305</v>
      </c>
      <c r="AZ22" s="148">
        <v>35046</v>
      </c>
      <c r="BA22" s="149">
        <f t="shared" si="25"/>
        <v>1.6340473506200675</v>
      </c>
      <c r="BB22" s="150">
        <f t="shared" si="12"/>
        <v>1.2262736628128574</v>
      </c>
      <c r="BC22" s="149">
        <f t="shared" si="5"/>
        <v>4.3422984188768348E-3</v>
      </c>
      <c r="BD22" s="151">
        <f t="shared" si="6"/>
        <v>0.10207199091300771</v>
      </c>
      <c r="BE22" s="148">
        <v>21450</v>
      </c>
      <c r="BF22" s="148">
        <v>25367</v>
      </c>
      <c r="BG22" s="148">
        <v>8090</v>
      </c>
      <c r="BH22" s="148">
        <v>20409</v>
      </c>
      <c r="BI22" s="148">
        <v>51062</v>
      </c>
      <c r="BJ22" s="149">
        <f t="shared" si="26"/>
        <v>1.5019354206477535</v>
      </c>
      <c r="BK22" s="150">
        <f t="shared" si="13"/>
        <v>1.0129301848858754</v>
      </c>
      <c r="BL22" s="149">
        <f t="shared" si="27"/>
        <v>1.0732535143682335E-2</v>
      </c>
      <c r="BM22" s="151">
        <f t="shared" si="14"/>
        <v>1</v>
      </c>
    </row>
    <row r="23" spans="1:65" x14ac:dyDescent="0.25">
      <c r="A23" s="152" t="s">
        <v>200</v>
      </c>
      <c r="B23" s="147" t="s">
        <v>200</v>
      </c>
      <c r="C23" s="148">
        <v>228</v>
      </c>
      <c r="D23" s="148">
        <v>233</v>
      </c>
      <c r="E23" s="148">
        <v>0</v>
      </c>
      <c r="F23" s="148">
        <v>54</v>
      </c>
      <c r="G23" s="148">
        <v>170</v>
      </c>
      <c r="H23" s="149">
        <f t="shared" si="15"/>
        <v>2.1481481481481484</v>
      </c>
      <c r="I23" s="150">
        <f t="shared" si="7"/>
        <v>-0.27038626609442062</v>
      </c>
      <c r="J23" s="149">
        <f t="shared" si="16"/>
        <v>5.1023470796566417E-3</v>
      </c>
      <c r="K23" s="151">
        <f t="shared" si="0"/>
        <v>3.8438927327816216E-3</v>
      </c>
      <c r="L23" s="148">
        <v>1402</v>
      </c>
      <c r="M23" s="148">
        <v>909</v>
      </c>
      <c r="N23" s="148">
        <v>0</v>
      </c>
      <c r="O23" s="148">
        <v>474</v>
      </c>
      <c r="P23" s="148">
        <v>975</v>
      </c>
      <c r="Q23" s="149">
        <f t="shared" si="17"/>
        <v>1.0569620253164556</v>
      </c>
      <c r="R23" s="150">
        <f t="shared" si="8"/>
        <v>7.2607260726072598E-2</v>
      </c>
      <c r="S23" s="149">
        <f t="shared" si="18"/>
        <v>1.0225163340429772E-2</v>
      </c>
      <c r="T23" s="151">
        <f t="shared" si="1"/>
        <v>2.2045855379188711E-2</v>
      </c>
      <c r="U23" s="148">
        <v>4468</v>
      </c>
      <c r="V23" s="148">
        <v>3783</v>
      </c>
      <c r="W23" s="148">
        <v>0</v>
      </c>
      <c r="X23" s="148">
        <v>2169</v>
      </c>
      <c r="Y23" s="148">
        <v>3409</v>
      </c>
      <c r="Z23" s="149">
        <f t="shared" si="19"/>
        <v>0.57169202397418162</v>
      </c>
      <c r="AA23" s="150">
        <f t="shared" si="9"/>
        <v>-9.886333597673802E-2</v>
      </c>
      <c r="AB23" s="149">
        <f t="shared" si="20"/>
        <v>6.2687105102498661E-3</v>
      </c>
      <c r="AC23" s="151">
        <f t="shared" si="2"/>
        <v>7.7081354859132631E-2</v>
      </c>
      <c r="AD23" s="148">
        <v>21362</v>
      </c>
      <c r="AE23" s="148">
        <v>19230</v>
      </c>
      <c r="AF23" s="148">
        <v>0</v>
      </c>
      <c r="AG23" s="148">
        <v>14214</v>
      </c>
      <c r="AH23" s="148">
        <v>21095</v>
      </c>
      <c r="AI23" s="149">
        <f t="shared" si="21"/>
        <v>0.48410018291824963</v>
      </c>
      <c r="AJ23" s="150">
        <f t="shared" si="10"/>
        <v>9.6983879355174274E-2</v>
      </c>
      <c r="AK23" s="149">
        <f t="shared" si="22"/>
        <v>9.0952677013872059E-3</v>
      </c>
      <c r="AL23" s="151">
        <f t="shared" si="3"/>
        <v>0.47698186587075475</v>
      </c>
      <c r="AM23" s="148">
        <v>12231</v>
      </c>
      <c r="AN23" s="148">
        <v>11581</v>
      </c>
      <c r="AO23" s="148">
        <v>0</v>
      </c>
      <c r="AP23" s="148">
        <v>10260</v>
      </c>
      <c r="AQ23" s="148">
        <v>13297</v>
      </c>
      <c r="AR23" s="149">
        <f t="shared" si="23"/>
        <v>0.2960038986354776</v>
      </c>
      <c r="AS23" s="150">
        <f t="shared" si="11"/>
        <v>0.14817373283826951</v>
      </c>
      <c r="AT23" s="149">
        <f t="shared" si="24"/>
        <v>1.6937731513326507E-2</v>
      </c>
      <c r="AU23" s="151">
        <f t="shared" si="4"/>
        <v>0.30066024510468953</v>
      </c>
      <c r="AV23" s="148">
        <v>39691</v>
      </c>
      <c r="AW23" s="148">
        <v>35736</v>
      </c>
      <c r="AX23" s="148">
        <v>10240</v>
      </c>
      <c r="AY23" s="148">
        <v>27171</v>
      </c>
      <c r="AZ23" s="148">
        <v>38946</v>
      </c>
      <c r="BA23" s="149">
        <f t="shared" si="25"/>
        <v>0.43336645688417796</v>
      </c>
      <c r="BB23" s="150">
        <f t="shared" si="12"/>
        <v>8.9825386165211629E-2</v>
      </c>
      <c r="BC23" s="149">
        <f t="shared" si="5"/>
        <v>8.5313000401570967E-3</v>
      </c>
      <c r="BD23" s="151">
        <f t="shared" si="6"/>
        <v>0.23153800931578708</v>
      </c>
      <c r="BE23" s="148">
        <v>47361</v>
      </c>
      <c r="BF23" s="148">
        <v>41827</v>
      </c>
      <c r="BG23" s="148">
        <v>11898</v>
      </c>
      <c r="BH23" s="148">
        <v>31225</v>
      </c>
      <c r="BI23" s="148">
        <v>44226</v>
      </c>
      <c r="BJ23" s="149">
        <f t="shared" si="26"/>
        <v>0.41636509207365902</v>
      </c>
      <c r="BK23" s="150">
        <f t="shared" si="13"/>
        <v>5.7355296817845014E-2</v>
      </c>
      <c r="BL23" s="149">
        <f t="shared" si="27"/>
        <v>9.2957012898925804E-3</v>
      </c>
      <c r="BM23" s="151">
        <f t="shared" si="14"/>
        <v>1</v>
      </c>
    </row>
    <row r="24" spans="1:65" x14ac:dyDescent="0.25">
      <c r="A24" s="152" t="s">
        <v>213</v>
      </c>
      <c r="B24" s="147" t="s">
        <v>213</v>
      </c>
      <c r="C24" s="148">
        <v>496</v>
      </c>
      <c r="D24" s="148">
        <v>382</v>
      </c>
      <c r="E24" s="148">
        <v>0</v>
      </c>
      <c r="F24" s="148">
        <v>30</v>
      </c>
      <c r="G24" s="148">
        <v>78</v>
      </c>
      <c r="H24" s="149">
        <f t="shared" si="15"/>
        <v>1.6</v>
      </c>
      <c r="I24" s="150">
        <f t="shared" si="7"/>
        <v>-0.79581151832460728</v>
      </c>
      <c r="J24" s="149">
        <f t="shared" si="16"/>
        <v>2.3410768953718709E-3</v>
      </c>
      <c r="K24" s="151">
        <f t="shared" si="0"/>
        <v>1.3744009021708487E-3</v>
      </c>
      <c r="L24" s="148">
        <v>2568</v>
      </c>
      <c r="M24" s="148">
        <v>1698</v>
      </c>
      <c r="N24" s="148">
        <v>0</v>
      </c>
      <c r="O24" s="148">
        <v>152</v>
      </c>
      <c r="P24" s="148">
        <v>423</v>
      </c>
      <c r="Q24" s="149">
        <f t="shared" si="17"/>
        <v>1.7828947368421053</v>
      </c>
      <c r="R24" s="150">
        <f t="shared" si="8"/>
        <v>-0.75088339222614842</v>
      </c>
      <c r="S24" s="149">
        <f t="shared" si="18"/>
        <v>4.4361477876941474E-3</v>
      </c>
      <c r="T24" s="151">
        <f t="shared" si="1"/>
        <v>7.4534818156188325E-3</v>
      </c>
      <c r="U24" s="148">
        <v>11893</v>
      </c>
      <c r="V24" s="148">
        <v>8870</v>
      </c>
      <c r="W24" s="148">
        <v>0</v>
      </c>
      <c r="X24" s="148">
        <v>1581</v>
      </c>
      <c r="Y24" s="148">
        <v>2952</v>
      </c>
      <c r="Z24" s="149">
        <f t="shared" si="19"/>
        <v>0.86717267552182165</v>
      </c>
      <c r="AA24" s="150">
        <f t="shared" si="9"/>
        <v>-0.66719278466741827</v>
      </c>
      <c r="AB24" s="149">
        <f t="shared" si="20"/>
        <v>5.4283465609438553E-3</v>
      </c>
      <c r="AC24" s="151">
        <f t="shared" si="2"/>
        <v>5.2015787989850577E-2</v>
      </c>
      <c r="AD24" s="148">
        <v>45539</v>
      </c>
      <c r="AE24" s="148">
        <v>42581</v>
      </c>
      <c r="AF24" s="148">
        <v>0</v>
      </c>
      <c r="AG24" s="148">
        <v>8542</v>
      </c>
      <c r="AH24" s="148">
        <v>26059</v>
      </c>
      <c r="AI24" s="149">
        <f t="shared" si="21"/>
        <v>2.0506907047529852</v>
      </c>
      <c r="AJ24" s="150">
        <f t="shared" si="10"/>
        <v>-0.38801343322138981</v>
      </c>
      <c r="AK24" s="149">
        <f t="shared" si="22"/>
        <v>1.1235533587601289E-2</v>
      </c>
      <c r="AL24" s="151">
        <f t="shared" si="3"/>
        <v>0.45917324499577106</v>
      </c>
      <c r="AM24" s="148">
        <v>7063</v>
      </c>
      <c r="AN24" s="148">
        <v>6570</v>
      </c>
      <c r="AO24" s="148">
        <v>0</v>
      </c>
      <c r="AP24" s="148">
        <v>2179</v>
      </c>
      <c r="AQ24" s="148">
        <v>5762</v>
      </c>
      <c r="AR24" s="149">
        <f t="shared" si="23"/>
        <v>1.6443322625057366</v>
      </c>
      <c r="AS24" s="150">
        <f t="shared" si="11"/>
        <v>-0.12298325722983261</v>
      </c>
      <c r="AT24" s="149">
        <f t="shared" si="24"/>
        <v>7.3396411957424475E-3</v>
      </c>
      <c r="AU24" s="151">
        <f t="shared" si="4"/>
        <v>0.10152946151677474</v>
      </c>
      <c r="AV24" s="148">
        <v>67559</v>
      </c>
      <c r="AW24" s="148">
        <v>60101</v>
      </c>
      <c r="AX24" s="148">
        <v>25540</v>
      </c>
      <c r="AY24" s="148">
        <v>12484</v>
      </c>
      <c r="AZ24" s="148">
        <v>35274</v>
      </c>
      <c r="BA24" s="149">
        <f t="shared" si="25"/>
        <v>1.8255366869593077</v>
      </c>
      <c r="BB24" s="150">
        <f t="shared" si="12"/>
        <v>-0.41308796858621322</v>
      </c>
      <c r="BC24" s="149">
        <f t="shared" si="5"/>
        <v>2.1278262014219944E-2</v>
      </c>
      <c r="BD24" s="151">
        <f t="shared" si="6"/>
        <v>0.4500281928390189</v>
      </c>
      <c r="BE24" s="148">
        <v>119807</v>
      </c>
      <c r="BF24" s="148">
        <v>106028</v>
      </c>
      <c r="BG24" s="148">
        <v>42711</v>
      </c>
      <c r="BH24" s="148">
        <v>22147</v>
      </c>
      <c r="BI24" s="148">
        <v>56752</v>
      </c>
      <c r="BJ24" s="149">
        <f t="shared" si="26"/>
        <v>1.5625141102632409</v>
      </c>
      <c r="BK24" s="150">
        <f t="shared" si="13"/>
        <v>-0.4647451616554118</v>
      </c>
      <c r="BL24" s="149">
        <f t="shared" si="27"/>
        <v>1.1928495446207745E-2</v>
      </c>
      <c r="BM24" s="151">
        <f t="shared" si="14"/>
        <v>1</v>
      </c>
    </row>
    <row r="25" spans="1:65" x14ac:dyDescent="0.25">
      <c r="A25" s="152" t="s">
        <v>234</v>
      </c>
      <c r="B25" s="147" t="s">
        <v>369</v>
      </c>
      <c r="C25" s="148">
        <v>203</v>
      </c>
      <c r="D25" s="148">
        <v>234</v>
      </c>
      <c r="E25" s="148">
        <v>0</v>
      </c>
      <c r="F25" s="148">
        <v>12</v>
      </c>
      <c r="G25" s="148">
        <v>173</v>
      </c>
      <c r="H25" s="149">
        <f t="shared" si="15"/>
        <v>13.416666666666666</v>
      </c>
      <c r="I25" s="150">
        <f t="shared" si="7"/>
        <v>-0.26068376068376065</v>
      </c>
      <c r="J25" s="149">
        <f t="shared" si="16"/>
        <v>5.1923884987094063E-3</v>
      </c>
      <c r="K25" s="151">
        <f t="shared" si="0"/>
        <v>6.5265778850869581E-3</v>
      </c>
      <c r="L25" s="148">
        <v>814</v>
      </c>
      <c r="M25" s="148">
        <v>687</v>
      </c>
      <c r="N25" s="148">
        <v>0</v>
      </c>
      <c r="O25" s="148">
        <v>94</v>
      </c>
      <c r="P25" s="148">
        <v>487</v>
      </c>
      <c r="Q25" s="149">
        <f t="shared" si="17"/>
        <v>4.1808510638297873</v>
      </c>
      <c r="R25" s="150">
        <f t="shared" si="8"/>
        <v>-0.29112081513828236</v>
      </c>
      <c r="S25" s="149">
        <f t="shared" si="18"/>
        <v>5.107337996706973E-3</v>
      </c>
      <c r="T25" s="151">
        <f t="shared" si="1"/>
        <v>1.837250537593843E-2</v>
      </c>
      <c r="U25" s="148">
        <v>1728</v>
      </c>
      <c r="V25" s="148">
        <v>1469</v>
      </c>
      <c r="W25" s="148">
        <v>0</v>
      </c>
      <c r="X25" s="148">
        <v>778</v>
      </c>
      <c r="Y25" s="148">
        <v>2045</v>
      </c>
      <c r="Z25" s="149">
        <f t="shared" si="19"/>
        <v>1.6285347043701801</v>
      </c>
      <c r="AA25" s="150">
        <f t="shared" si="9"/>
        <v>0.39210347174948934</v>
      </c>
      <c r="AB25" s="149">
        <f t="shared" si="20"/>
        <v>3.7604907578354285E-3</v>
      </c>
      <c r="AC25" s="151">
        <f t="shared" si="2"/>
        <v>7.7149432225449885E-2</v>
      </c>
      <c r="AD25" s="148">
        <v>4862</v>
      </c>
      <c r="AE25" s="148">
        <v>5525</v>
      </c>
      <c r="AF25" s="148">
        <v>0</v>
      </c>
      <c r="AG25" s="148">
        <v>2884</v>
      </c>
      <c r="AH25" s="148">
        <v>8599</v>
      </c>
      <c r="AI25" s="149">
        <f t="shared" si="21"/>
        <v>1.9816227461858529</v>
      </c>
      <c r="AJ25" s="150">
        <f t="shared" si="10"/>
        <v>0.55638009049773762</v>
      </c>
      <c r="AK25" s="149">
        <f t="shared" si="22"/>
        <v>3.707523439878103E-3</v>
      </c>
      <c r="AL25" s="151">
        <f t="shared" si="3"/>
        <v>0.32440487418417774</v>
      </c>
      <c r="AM25" s="148">
        <v>6531</v>
      </c>
      <c r="AN25" s="148">
        <v>5261</v>
      </c>
      <c r="AO25" s="148">
        <v>0</v>
      </c>
      <c r="AP25" s="148">
        <v>2765</v>
      </c>
      <c r="AQ25" s="148">
        <v>10902</v>
      </c>
      <c r="AR25" s="149">
        <f t="shared" si="23"/>
        <v>2.9428571428571431</v>
      </c>
      <c r="AS25" s="150">
        <f t="shared" si="11"/>
        <v>1.072229614141798</v>
      </c>
      <c r="AT25" s="149">
        <f t="shared" si="24"/>
        <v>1.388697818743217E-2</v>
      </c>
      <c r="AU25" s="151">
        <f t="shared" si="4"/>
        <v>0.41128758441166485</v>
      </c>
      <c r="AV25" s="148">
        <v>14138</v>
      </c>
      <c r="AW25" s="148">
        <v>13176</v>
      </c>
      <c r="AX25" s="148">
        <v>3740</v>
      </c>
      <c r="AY25" s="148">
        <v>6533</v>
      </c>
      <c r="AZ25" s="148">
        <v>22206</v>
      </c>
      <c r="BA25" s="149">
        <f t="shared" si="25"/>
        <v>2.3990509719883666</v>
      </c>
      <c r="BB25" s="150">
        <f t="shared" si="12"/>
        <v>0.68533697632058277</v>
      </c>
      <c r="BC25" s="149">
        <f t="shared" si="5"/>
        <v>3.1159240381042519E-3</v>
      </c>
      <c r="BD25" s="151">
        <f t="shared" si="6"/>
        <v>0.14109480514581055</v>
      </c>
      <c r="BE25" s="148">
        <v>17417</v>
      </c>
      <c r="BF25" s="148">
        <v>17037</v>
      </c>
      <c r="BG25" s="148">
        <v>4482</v>
      </c>
      <c r="BH25" s="148">
        <v>7560</v>
      </c>
      <c r="BI25" s="148">
        <v>26507</v>
      </c>
      <c r="BJ25" s="149">
        <f t="shared" si="26"/>
        <v>2.5062169312169313</v>
      </c>
      <c r="BK25" s="150">
        <f t="shared" si="13"/>
        <v>0.55584903445442269</v>
      </c>
      <c r="BL25" s="149">
        <f t="shared" si="27"/>
        <v>5.5714094444711849E-3</v>
      </c>
      <c r="BM25" s="151">
        <f t="shared" si="14"/>
        <v>1</v>
      </c>
    </row>
    <row r="26" spans="1:65" x14ac:dyDescent="0.25">
      <c r="A26" s="152" t="s">
        <v>209</v>
      </c>
      <c r="B26" s="147" t="s">
        <v>209</v>
      </c>
      <c r="C26" s="148">
        <v>366</v>
      </c>
      <c r="D26" s="148">
        <v>114</v>
      </c>
      <c r="E26" s="148">
        <v>0</v>
      </c>
      <c r="F26" s="148">
        <v>5</v>
      </c>
      <c r="G26" s="148">
        <v>103</v>
      </c>
      <c r="H26" s="149">
        <f t="shared" si="15"/>
        <v>19.600000000000001</v>
      </c>
      <c r="I26" s="150">
        <f t="shared" si="7"/>
        <v>-9.6491228070175405E-2</v>
      </c>
      <c r="J26" s="149">
        <f t="shared" si="16"/>
        <v>3.0914220541449068E-3</v>
      </c>
      <c r="K26" s="151">
        <f t="shared" si="0"/>
        <v>1.8511529267985838E-3</v>
      </c>
      <c r="L26" s="148">
        <v>1639</v>
      </c>
      <c r="M26" s="148">
        <v>1235</v>
      </c>
      <c r="N26" s="148">
        <v>0</v>
      </c>
      <c r="O26" s="148">
        <v>321</v>
      </c>
      <c r="P26" s="148">
        <v>760</v>
      </c>
      <c r="Q26" s="149">
        <f t="shared" si="17"/>
        <v>1.3676012461059188</v>
      </c>
      <c r="R26" s="150">
        <f t="shared" si="8"/>
        <v>-0.38461538461538458</v>
      </c>
      <c r="S26" s="149">
        <f t="shared" si="18"/>
        <v>7.9703837320273096E-3</v>
      </c>
      <c r="T26" s="151">
        <f t="shared" si="1"/>
        <v>1.3658992469581783E-2</v>
      </c>
      <c r="U26" s="148">
        <v>9365</v>
      </c>
      <c r="V26" s="148">
        <v>9449</v>
      </c>
      <c r="W26" s="148">
        <v>0</v>
      </c>
      <c r="X26" s="148">
        <v>2047</v>
      </c>
      <c r="Y26" s="148">
        <v>4429</v>
      </c>
      <c r="Z26" s="149">
        <f t="shared" si="19"/>
        <v>1.1636541279921837</v>
      </c>
      <c r="AA26" s="150">
        <f t="shared" si="9"/>
        <v>-0.53127315059794689</v>
      </c>
      <c r="AB26" s="149">
        <f t="shared" si="20"/>
        <v>8.1443587122020118E-3</v>
      </c>
      <c r="AC26" s="151">
        <f t="shared" si="2"/>
        <v>7.9599575852339108E-2</v>
      </c>
      <c r="AD26" s="148">
        <v>24396</v>
      </c>
      <c r="AE26" s="148">
        <v>26930</v>
      </c>
      <c r="AF26" s="148">
        <v>0</v>
      </c>
      <c r="AG26" s="148">
        <v>6978</v>
      </c>
      <c r="AH26" s="148">
        <v>21619</v>
      </c>
      <c r="AI26" s="149">
        <f t="shared" si="21"/>
        <v>2.098165663513901</v>
      </c>
      <c r="AJ26" s="150">
        <f t="shared" si="10"/>
        <v>-0.19721500185666541</v>
      </c>
      <c r="AK26" s="149">
        <f t="shared" si="22"/>
        <v>9.3211942373211659E-3</v>
      </c>
      <c r="AL26" s="151">
        <f t="shared" si="3"/>
        <v>0.38854441868406392</v>
      </c>
      <c r="AM26" s="148">
        <v>4078</v>
      </c>
      <c r="AN26" s="148">
        <v>3853</v>
      </c>
      <c r="AO26" s="148">
        <v>0</v>
      </c>
      <c r="AP26" s="148">
        <v>1910</v>
      </c>
      <c r="AQ26" s="148">
        <v>6692</v>
      </c>
      <c r="AR26" s="149">
        <f t="shared" si="23"/>
        <v>2.5036649214659685</v>
      </c>
      <c r="AS26" s="150">
        <f t="shared" si="11"/>
        <v>0.73682844536724623</v>
      </c>
      <c r="AT26" s="149">
        <f t="shared" si="24"/>
        <v>8.5242760989080978E-3</v>
      </c>
      <c r="AU26" s="151">
        <f t="shared" si="4"/>
        <v>0.12027102316637012</v>
      </c>
      <c r="AV26" s="148">
        <v>39844</v>
      </c>
      <c r="AW26" s="148">
        <v>41581</v>
      </c>
      <c r="AX26" s="148">
        <v>18654</v>
      </c>
      <c r="AY26" s="148">
        <v>11261</v>
      </c>
      <c r="AZ26" s="148">
        <v>33603</v>
      </c>
      <c r="BA26" s="149">
        <f t="shared" si="25"/>
        <v>1.9840156291625966</v>
      </c>
      <c r="BB26" s="150">
        <f t="shared" si="12"/>
        <v>-0.19186647747769414</v>
      </c>
      <c r="BC26" s="149">
        <f t="shared" si="5"/>
        <v>1.5541295991122115E-2</v>
      </c>
      <c r="BD26" s="151">
        <f t="shared" si="6"/>
        <v>0.33525637569418237</v>
      </c>
      <c r="BE26" s="148">
        <v>84450</v>
      </c>
      <c r="BF26" s="148">
        <v>84811</v>
      </c>
      <c r="BG26" s="148">
        <v>33820</v>
      </c>
      <c r="BH26" s="148">
        <v>19710</v>
      </c>
      <c r="BI26" s="148">
        <v>55641</v>
      </c>
      <c r="BJ26" s="149">
        <f t="shared" si="26"/>
        <v>1.8229832572298328</v>
      </c>
      <c r="BK26" s="150">
        <f t="shared" si="13"/>
        <v>-0.34394123403803756</v>
      </c>
      <c r="BL26" s="149">
        <f t="shared" si="27"/>
        <v>1.1694978417015172E-2</v>
      </c>
      <c r="BM26" s="151">
        <f t="shared" si="14"/>
        <v>1</v>
      </c>
    </row>
    <row r="27" spans="1:65" x14ac:dyDescent="0.25">
      <c r="A27" s="152" t="s">
        <v>231</v>
      </c>
      <c r="B27" s="147" t="s">
        <v>232</v>
      </c>
      <c r="C27" s="148">
        <v>14</v>
      </c>
      <c r="D27" s="148">
        <v>31</v>
      </c>
      <c r="E27" s="148">
        <v>0</v>
      </c>
      <c r="F27" s="148">
        <v>0</v>
      </c>
      <c r="G27" s="148">
        <v>107</v>
      </c>
      <c r="H27" s="149" t="str">
        <f t="shared" si="15"/>
        <v>-</v>
      </c>
      <c r="I27" s="150">
        <f t="shared" si="7"/>
        <v>2.4516129032258065</v>
      </c>
      <c r="J27" s="149">
        <f t="shared" si="16"/>
        <v>3.2114772795485925E-3</v>
      </c>
      <c r="K27" s="151">
        <f t="shared" si="0"/>
        <v>3.7857345032550243E-3</v>
      </c>
      <c r="L27" s="148">
        <v>823</v>
      </c>
      <c r="M27" s="148">
        <v>791</v>
      </c>
      <c r="N27" s="148">
        <v>0</v>
      </c>
      <c r="O27" s="148">
        <v>302</v>
      </c>
      <c r="P27" s="148">
        <v>779</v>
      </c>
      <c r="Q27" s="149">
        <f t="shared" si="17"/>
        <v>1.5794701986754967</v>
      </c>
      <c r="R27" s="150">
        <f t="shared" si="8"/>
        <v>-1.5170670037926715E-2</v>
      </c>
      <c r="S27" s="149">
        <f t="shared" si="18"/>
        <v>8.169643325327991E-3</v>
      </c>
      <c r="T27" s="151">
        <f t="shared" si="1"/>
        <v>2.7561562411548259E-2</v>
      </c>
      <c r="U27" s="148">
        <v>2348</v>
      </c>
      <c r="V27" s="148">
        <v>1817</v>
      </c>
      <c r="W27" s="148">
        <v>0</v>
      </c>
      <c r="X27" s="148">
        <v>1362</v>
      </c>
      <c r="Y27" s="148">
        <v>3323</v>
      </c>
      <c r="Z27" s="149">
        <f t="shared" si="19"/>
        <v>1.4397944199706316</v>
      </c>
      <c r="AA27" s="150">
        <f t="shared" si="9"/>
        <v>0.82883874518436973</v>
      </c>
      <c r="AB27" s="149">
        <f t="shared" si="20"/>
        <v>6.110567622634293E-3</v>
      </c>
      <c r="AC27" s="151">
        <f t="shared" si="2"/>
        <v>0.11757005377865837</v>
      </c>
      <c r="AD27" s="148">
        <v>5597</v>
      </c>
      <c r="AE27" s="148">
        <v>9031</v>
      </c>
      <c r="AF27" s="148">
        <v>0</v>
      </c>
      <c r="AG27" s="148">
        <v>7179</v>
      </c>
      <c r="AH27" s="148">
        <v>14076</v>
      </c>
      <c r="AI27" s="149">
        <f t="shared" si="21"/>
        <v>0.96071876305892179</v>
      </c>
      <c r="AJ27" s="150">
        <f t="shared" si="10"/>
        <v>0.5586313807994685</v>
      </c>
      <c r="AK27" s="149">
        <f t="shared" si="22"/>
        <v>6.0689731294015789E-3</v>
      </c>
      <c r="AL27" s="151">
        <f t="shared" si="3"/>
        <v>0.49801868100764224</v>
      </c>
      <c r="AM27" s="148">
        <v>1200</v>
      </c>
      <c r="AN27" s="148">
        <v>1356</v>
      </c>
      <c r="AO27" s="148">
        <v>0</v>
      </c>
      <c r="AP27" s="148">
        <v>1719</v>
      </c>
      <c r="AQ27" s="148">
        <v>3607</v>
      </c>
      <c r="AR27" s="149">
        <f t="shared" si="23"/>
        <v>1.0983129726585226</v>
      </c>
      <c r="AS27" s="150">
        <f t="shared" si="11"/>
        <v>1.6600294985250739</v>
      </c>
      <c r="AT27" s="149">
        <f t="shared" si="24"/>
        <v>4.5946001029231187E-3</v>
      </c>
      <c r="AU27" s="151">
        <f t="shared" si="4"/>
        <v>0.12761817152561564</v>
      </c>
      <c r="AV27" s="148">
        <v>9982</v>
      </c>
      <c r="AW27" s="148">
        <v>13026</v>
      </c>
      <c r="AX27" s="148">
        <v>4841</v>
      </c>
      <c r="AY27" s="148">
        <v>10562</v>
      </c>
      <c r="AZ27" s="148">
        <v>21892</v>
      </c>
      <c r="BA27" s="149">
        <f t="shared" si="25"/>
        <v>1.0727135012308273</v>
      </c>
      <c r="BB27" s="150">
        <f t="shared" si="12"/>
        <v>0.68063872255489022</v>
      </c>
      <c r="BC27" s="149">
        <f t="shared" si="5"/>
        <v>4.0332054193750492E-3</v>
      </c>
      <c r="BD27" s="151">
        <f t="shared" si="6"/>
        <v>0.17127795075007077</v>
      </c>
      <c r="BE27" s="148">
        <v>14538</v>
      </c>
      <c r="BF27" s="148">
        <v>17159</v>
      </c>
      <c r="BG27" s="148">
        <v>6665</v>
      </c>
      <c r="BH27" s="148">
        <v>13296</v>
      </c>
      <c r="BI27" s="148">
        <v>28264</v>
      </c>
      <c r="BJ27" s="149">
        <f t="shared" si="26"/>
        <v>1.1257521058965101</v>
      </c>
      <c r="BK27" s="150">
        <f t="shared" si="13"/>
        <v>0.64718223672708208</v>
      </c>
      <c r="BL27" s="149">
        <f t="shared" si="27"/>
        <v>5.9407068524741985E-3</v>
      </c>
      <c r="BM27" s="151">
        <f t="shared" si="14"/>
        <v>1</v>
      </c>
    </row>
    <row r="28" spans="1:65" x14ac:dyDescent="0.25">
      <c r="A28" s="152" t="s">
        <v>223</v>
      </c>
      <c r="B28" s="147" t="s">
        <v>223</v>
      </c>
      <c r="C28" s="148">
        <v>0</v>
      </c>
      <c r="D28" s="148">
        <v>15</v>
      </c>
      <c r="E28" s="148">
        <v>0</v>
      </c>
      <c r="F28" s="148">
        <v>0</v>
      </c>
      <c r="G28" s="148">
        <v>51</v>
      </c>
      <c r="H28" s="149" t="str">
        <f t="shared" si="15"/>
        <v>-</v>
      </c>
      <c r="I28" s="150">
        <f t="shared" si="7"/>
        <v>2.4</v>
      </c>
      <c r="J28" s="149">
        <f t="shared" si="16"/>
        <v>1.5307041238969926E-3</v>
      </c>
      <c r="K28" s="151">
        <f t="shared" si="0"/>
        <v>2.4174053182917004E-3</v>
      </c>
      <c r="L28" s="148">
        <v>528</v>
      </c>
      <c r="M28" s="148">
        <v>369</v>
      </c>
      <c r="N28" s="148">
        <v>0</v>
      </c>
      <c r="O28" s="148">
        <v>119</v>
      </c>
      <c r="P28" s="148">
        <v>502</v>
      </c>
      <c r="Q28" s="149">
        <f t="shared" si="17"/>
        <v>3.2184873949579833</v>
      </c>
      <c r="R28" s="150">
        <f t="shared" si="8"/>
        <v>0.36043360433604343</v>
      </c>
      <c r="S28" s="149">
        <f t="shared" si="18"/>
        <v>5.2646482019443538E-3</v>
      </c>
      <c r="T28" s="151">
        <f t="shared" si="1"/>
        <v>2.3794852348675167E-2</v>
      </c>
      <c r="U28" s="148">
        <v>2177</v>
      </c>
      <c r="V28" s="148">
        <v>1315</v>
      </c>
      <c r="W28" s="148">
        <v>0</v>
      </c>
      <c r="X28" s="148">
        <v>913</v>
      </c>
      <c r="Y28" s="148">
        <v>2227</v>
      </c>
      <c r="Z28" s="149">
        <f t="shared" si="19"/>
        <v>1.4392113910186199</v>
      </c>
      <c r="AA28" s="150">
        <f t="shared" si="9"/>
        <v>0.69353612167300382</v>
      </c>
      <c r="AB28" s="149">
        <f t="shared" si="20"/>
        <v>4.0951652409288502E-3</v>
      </c>
      <c r="AC28" s="151">
        <f t="shared" si="2"/>
        <v>0.10556003223207092</v>
      </c>
      <c r="AD28" s="148">
        <v>3054</v>
      </c>
      <c r="AE28" s="148">
        <v>4139</v>
      </c>
      <c r="AF28" s="148">
        <v>0</v>
      </c>
      <c r="AG28" s="148">
        <v>5438</v>
      </c>
      <c r="AH28" s="148">
        <v>9437</v>
      </c>
      <c r="AI28" s="149">
        <f t="shared" si="21"/>
        <v>0.73538065465244573</v>
      </c>
      <c r="AJ28" s="150">
        <f t="shared" si="10"/>
        <v>1.2800193283401788</v>
      </c>
      <c r="AK28" s="149">
        <f t="shared" si="22"/>
        <v>4.0688334343679106E-3</v>
      </c>
      <c r="AL28" s="151">
        <f t="shared" si="3"/>
        <v>0.44731478409252501</v>
      </c>
      <c r="AM28" s="148">
        <v>505</v>
      </c>
      <c r="AN28" s="148">
        <v>536</v>
      </c>
      <c r="AO28" s="148">
        <v>0</v>
      </c>
      <c r="AP28" s="148">
        <v>2037</v>
      </c>
      <c r="AQ28" s="148">
        <v>3016</v>
      </c>
      <c r="AR28" s="149">
        <f t="shared" si="23"/>
        <v>0.48060873834069717</v>
      </c>
      <c r="AS28" s="150">
        <f t="shared" si="11"/>
        <v>4.6268656716417906</v>
      </c>
      <c r="AT28" s="149">
        <f t="shared" si="24"/>
        <v>3.8417837289759149E-3</v>
      </c>
      <c r="AU28" s="151">
        <f t="shared" si="4"/>
        <v>0.14295871450917191</v>
      </c>
      <c r="AV28" s="148">
        <v>6264</v>
      </c>
      <c r="AW28" s="148">
        <v>6374</v>
      </c>
      <c r="AX28" s="148">
        <v>2810</v>
      </c>
      <c r="AY28" s="148">
        <v>8507</v>
      </c>
      <c r="AZ28" s="148">
        <v>15233</v>
      </c>
      <c r="BA28" s="149">
        <f t="shared" si="25"/>
        <v>0.79064299988244979</v>
      </c>
      <c r="BB28" s="150">
        <f t="shared" si="12"/>
        <v>1.3898650768748038</v>
      </c>
      <c r="BC28" s="149">
        <f t="shared" si="5"/>
        <v>2.3411087024259218E-3</v>
      </c>
      <c r="BD28" s="151">
        <f t="shared" si="6"/>
        <v>0.13319429302744465</v>
      </c>
      <c r="BE28" s="148">
        <v>10072</v>
      </c>
      <c r="BF28" s="148">
        <v>10476</v>
      </c>
      <c r="BG28" s="148">
        <v>4167</v>
      </c>
      <c r="BH28" s="148">
        <v>12573</v>
      </c>
      <c r="BI28" s="148">
        <v>21097</v>
      </c>
      <c r="BJ28" s="149">
        <f t="shared" si="26"/>
        <v>0.67796070945677256</v>
      </c>
      <c r="BK28" s="150">
        <f t="shared" si="13"/>
        <v>1.013841160748377</v>
      </c>
      <c r="BL28" s="149">
        <f t="shared" si="27"/>
        <v>4.4343013185199603E-3</v>
      </c>
      <c r="BM28" s="151">
        <f t="shared" si="14"/>
        <v>1</v>
      </c>
    </row>
    <row r="29" spans="1:65" x14ac:dyDescent="0.25">
      <c r="A29" s="152" t="s">
        <v>211</v>
      </c>
      <c r="B29" s="147" t="s">
        <v>211</v>
      </c>
      <c r="C29" s="148">
        <v>139</v>
      </c>
      <c r="D29" s="148">
        <v>138</v>
      </c>
      <c r="E29" s="148">
        <v>0</v>
      </c>
      <c r="F29" s="148">
        <v>5</v>
      </c>
      <c r="G29" s="148">
        <v>47</v>
      </c>
      <c r="H29" s="149">
        <f t="shared" si="15"/>
        <v>8.4</v>
      </c>
      <c r="I29" s="150">
        <f t="shared" si="7"/>
        <v>-0.65942028985507251</v>
      </c>
      <c r="J29" s="149">
        <f t="shared" si="16"/>
        <v>1.4106488984933069E-3</v>
      </c>
      <c r="K29" s="151">
        <f t="shared" si="0"/>
        <v>1.3656042072231747E-3</v>
      </c>
      <c r="L29" s="148">
        <v>1888</v>
      </c>
      <c r="M29" s="148">
        <v>1451</v>
      </c>
      <c r="N29" s="148">
        <v>0</v>
      </c>
      <c r="O29" s="148">
        <v>111</v>
      </c>
      <c r="P29" s="148">
        <v>510</v>
      </c>
      <c r="Q29" s="149">
        <f t="shared" si="17"/>
        <v>3.5945945945945947</v>
      </c>
      <c r="R29" s="150">
        <f t="shared" si="8"/>
        <v>-0.64851826326671258</v>
      </c>
      <c r="S29" s="149">
        <f t="shared" si="18"/>
        <v>5.3485469780709576E-3</v>
      </c>
      <c r="T29" s="151">
        <f t="shared" si="1"/>
        <v>1.481825841880466E-2</v>
      </c>
      <c r="U29" s="148">
        <v>6542</v>
      </c>
      <c r="V29" s="148">
        <v>5535</v>
      </c>
      <c r="W29" s="148">
        <v>0</v>
      </c>
      <c r="X29" s="148">
        <v>551</v>
      </c>
      <c r="Y29" s="148">
        <v>3077</v>
      </c>
      <c r="Z29" s="149">
        <f t="shared" si="19"/>
        <v>4.5843920145190564</v>
      </c>
      <c r="AA29" s="150">
        <f t="shared" si="9"/>
        <v>-0.4440831074977416</v>
      </c>
      <c r="AB29" s="149">
        <f t="shared" si="20"/>
        <v>5.6582054092223048E-3</v>
      </c>
      <c r="AC29" s="151">
        <f t="shared" si="2"/>
        <v>8.9403492460121456E-2</v>
      </c>
      <c r="AD29" s="148">
        <v>15032</v>
      </c>
      <c r="AE29" s="148">
        <v>19032</v>
      </c>
      <c r="AF29" s="148">
        <v>0</v>
      </c>
      <c r="AG29" s="148">
        <v>2845</v>
      </c>
      <c r="AH29" s="148">
        <v>14363</v>
      </c>
      <c r="AI29" s="149">
        <f t="shared" si="21"/>
        <v>4.0485061511423552</v>
      </c>
      <c r="AJ29" s="150">
        <f t="shared" si="10"/>
        <v>-0.24532366540563266</v>
      </c>
      <c r="AK29" s="149">
        <f t="shared" si="22"/>
        <v>6.1927153351516682E-3</v>
      </c>
      <c r="AL29" s="151">
        <f t="shared" si="3"/>
        <v>0.41732283464566927</v>
      </c>
      <c r="AM29" s="148">
        <v>3577</v>
      </c>
      <c r="AN29" s="148">
        <v>3488</v>
      </c>
      <c r="AO29" s="148">
        <v>0</v>
      </c>
      <c r="AP29" s="148">
        <v>820</v>
      </c>
      <c r="AQ29" s="148">
        <v>2814</v>
      </c>
      <c r="AR29" s="149">
        <f t="shared" si="23"/>
        <v>2.4317073170731707</v>
      </c>
      <c r="AS29" s="150">
        <f t="shared" si="11"/>
        <v>-0.19323394495412849</v>
      </c>
      <c r="AT29" s="149">
        <f t="shared" si="24"/>
        <v>3.584475932804451E-3</v>
      </c>
      <c r="AU29" s="151">
        <f t="shared" si="4"/>
        <v>8.1761919981404543E-2</v>
      </c>
      <c r="AV29" s="148">
        <v>27178</v>
      </c>
      <c r="AW29" s="148">
        <v>29644</v>
      </c>
      <c r="AX29" s="148">
        <v>10911</v>
      </c>
      <c r="AY29" s="148">
        <v>4332</v>
      </c>
      <c r="AZ29" s="148">
        <v>20811</v>
      </c>
      <c r="BA29" s="149">
        <f t="shared" si="25"/>
        <v>3.804016620498615</v>
      </c>
      <c r="BB29" s="150">
        <f t="shared" si="12"/>
        <v>-0.29796923492106331</v>
      </c>
      <c r="BC29" s="149">
        <f t="shared" si="5"/>
        <v>9.0903334705228593E-3</v>
      </c>
      <c r="BD29" s="151">
        <f t="shared" si="6"/>
        <v>0.31702356393642678</v>
      </c>
      <c r="BE29" s="148">
        <v>58644</v>
      </c>
      <c r="BF29" s="148">
        <v>61542</v>
      </c>
      <c r="BG29" s="148">
        <v>20813</v>
      </c>
      <c r="BH29" s="148">
        <v>8200</v>
      </c>
      <c r="BI29" s="148">
        <v>34417</v>
      </c>
      <c r="BJ29" s="149">
        <f t="shared" si="26"/>
        <v>3.1971951219512196</v>
      </c>
      <c r="BK29" s="150">
        <f t="shared" si="13"/>
        <v>-0.44075590653537422</v>
      </c>
      <c r="BL29" s="149">
        <f t="shared" si="27"/>
        <v>7.2339834326919216E-3</v>
      </c>
      <c r="BM29" s="151">
        <f t="shared" si="14"/>
        <v>1</v>
      </c>
    </row>
    <row r="30" spans="1:65" x14ac:dyDescent="0.25">
      <c r="A30" s="152" t="s">
        <v>203</v>
      </c>
      <c r="B30" s="147" t="s">
        <v>203</v>
      </c>
      <c r="C30" s="148">
        <v>112</v>
      </c>
      <c r="D30" s="148">
        <v>79</v>
      </c>
      <c r="E30" s="148">
        <v>0</v>
      </c>
      <c r="F30" s="148">
        <v>13</v>
      </c>
      <c r="G30" s="148">
        <v>79</v>
      </c>
      <c r="H30" s="149">
        <f t="shared" si="15"/>
        <v>5.0769230769230766</v>
      </c>
      <c r="I30" s="150">
        <f t="shared" si="7"/>
        <v>0</v>
      </c>
      <c r="J30" s="149">
        <f t="shared" si="16"/>
        <v>2.3710907017227925E-3</v>
      </c>
      <c r="K30" s="151">
        <f t="shared" si="0"/>
        <v>3.096824774598197E-3</v>
      </c>
      <c r="L30" s="148">
        <v>637</v>
      </c>
      <c r="M30" s="148">
        <v>530</v>
      </c>
      <c r="N30" s="148">
        <v>0</v>
      </c>
      <c r="O30" s="148">
        <v>179</v>
      </c>
      <c r="P30" s="148">
        <v>496</v>
      </c>
      <c r="Q30" s="149">
        <f t="shared" si="17"/>
        <v>1.7709497206703912</v>
      </c>
      <c r="R30" s="150">
        <f t="shared" si="8"/>
        <v>-6.4150943396226401E-2</v>
      </c>
      <c r="S30" s="149">
        <f t="shared" si="18"/>
        <v>5.2017241198494017E-3</v>
      </c>
      <c r="T30" s="151">
        <f t="shared" si="1"/>
        <v>1.9443355546844374E-2</v>
      </c>
      <c r="U30" s="148">
        <v>2996</v>
      </c>
      <c r="V30" s="148">
        <v>2572</v>
      </c>
      <c r="W30" s="148">
        <v>0</v>
      </c>
      <c r="X30" s="148">
        <v>1523</v>
      </c>
      <c r="Y30" s="148">
        <v>2855</v>
      </c>
      <c r="Z30" s="149">
        <f t="shared" si="19"/>
        <v>0.8745896257386736</v>
      </c>
      <c r="AA30" s="150">
        <f t="shared" si="9"/>
        <v>0.11003110419906692</v>
      </c>
      <c r="AB30" s="149">
        <f t="shared" si="20"/>
        <v>5.2499760946797787E-3</v>
      </c>
      <c r="AC30" s="151">
        <f t="shared" si="2"/>
        <v>0.11191689533516268</v>
      </c>
      <c r="AD30" s="148">
        <v>14440</v>
      </c>
      <c r="AE30" s="148">
        <v>15097</v>
      </c>
      <c r="AF30" s="148">
        <v>0</v>
      </c>
      <c r="AG30" s="148">
        <v>7098</v>
      </c>
      <c r="AH30" s="148">
        <v>13655</v>
      </c>
      <c r="AI30" s="149">
        <f t="shared" si="21"/>
        <v>0.92378134685826985</v>
      </c>
      <c r="AJ30" s="150">
        <f t="shared" si="10"/>
        <v>-9.5515665363979596E-2</v>
      </c>
      <c r="AK30" s="149">
        <f t="shared" si="22"/>
        <v>5.8874558171340269E-3</v>
      </c>
      <c r="AL30" s="151">
        <f t="shared" si="3"/>
        <v>0.53528028224225799</v>
      </c>
      <c r="AM30" s="148">
        <v>6846</v>
      </c>
      <c r="AN30" s="148">
        <v>4756</v>
      </c>
      <c r="AO30" s="148">
        <v>0</v>
      </c>
      <c r="AP30" s="148">
        <v>3032</v>
      </c>
      <c r="AQ30" s="148">
        <v>4894</v>
      </c>
      <c r="AR30" s="149">
        <f t="shared" si="23"/>
        <v>0.61411609498680741</v>
      </c>
      <c r="AS30" s="150">
        <f t="shared" si="11"/>
        <v>2.9015979814970505E-2</v>
      </c>
      <c r="AT30" s="149">
        <f t="shared" si="24"/>
        <v>6.2339819527878412E-3</v>
      </c>
      <c r="AU30" s="151">
        <f t="shared" si="4"/>
        <v>0.19184633477067817</v>
      </c>
      <c r="AV30" s="148">
        <v>25031</v>
      </c>
      <c r="AW30" s="148">
        <v>23034</v>
      </c>
      <c r="AX30" s="148">
        <v>6708</v>
      </c>
      <c r="AY30" s="148">
        <v>11845</v>
      </c>
      <c r="AZ30" s="148">
        <v>21979</v>
      </c>
      <c r="BA30" s="149">
        <f t="shared" si="25"/>
        <v>0.85555086534402691</v>
      </c>
      <c r="BB30" s="150">
        <f t="shared" si="12"/>
        <v>-4.5801858122775041E-2</v>
      </c>
      <c r="BC30" s="149">
        <f t="shared" si="5"/>
        <v>5.588668034118535E-3</v>
      </c>
      <c r="BD30" s="151">
        <f t="shared" si="6"/>
        <v>0.26295570364562915</v>
      </c>
      <c r="BE30" s="148">
        <v>29690</v>
      </c>
      <c r="BF30" s="148">
        <v>27683</v>
      </c>
      <c r="BG30" s="148">
        <v>8544</v>
      </c>
      <c r="BH30" s="148">
        <v>14012</v>
      </c>
      <c r="BI30" s="148">
        <v>25510</v>
      </c>
      <c r="BJ30" s="149">
        <f t="shared" si="26"/>
        <v>0.82058235797887535</v>
      </c>
      <c r="BK30" s="150">
        <f t="shared" si="13"/>
        <v>-7.8495827764331949E-2</v>
      </c>
      <c r="BL30" s="149">
        <f t="shared" si="27"/>
        <v>5.3618536585981029E-3</v>
      </c>
      <c r="BM30" s="151">
        <f t="shared" si="14"/>
        <v>1</v>
      </c>
    </row>
    <row r="31" spans="1:65" x14ac:dyDescent="0.25">
      <c r="A31" s="152" t="s">
        <v>229</v>
      </c>
      <c r="B31" s="147" t="s">
        <v>229</v>
      </c>
      <c r="C31" s="148">
        <v>2</v>
      </c>
      <c r="D31" s="148">
        <v>40</v>
      </c>
      <c r="E31" s="148">
        <v>0</v>
      </c>
      <c r="F31" s="148">
        <v>0</v>
      </c>
      <c r="G31" s="148">
        <v>104</v>
      </c>
      <c r="H31" s="149" t="str">
        <f t="shared" si="15"/>
        <v>-</v>
      </c>
      <c r="I31" s="150">
        <f t="shared" si="7"/>
        <v>1.6</v>
      </c>
      <c r="J31" s="149">
        <f t="shared" si="16"/>
        <v>3.1214358604958279E-3</v>
      </c>
      <c r="K31" s="151">
        <f t="shared" si="0"/>
        <v>3.765387400434468E-3</v>
      </c>
      <c r="L31" s="148">
        <v>302</v>
      </c>
      <c r="M31" s="148">
        <v>261</v>
      </c>
      <c r="N31" s="148">
        <v>0</v>
      </c>
      <c r="O31" s="148">
        <v>135</v>
      </c>
      <c r="P31" s="148">
        <v>413</v>
      </c>
      <c r="Q31" s="149">
        <f t="shared" si="17"/>
        <v>2.0592592592592593</v>
      </c>
      <c r="R31" s="150">
        <f t="shared" si="8"/>
        <v>0.58237547892720309</v>
      </c>
      <c r="S31" s="149">
        <f t="shared" si="18"/>
        <v>4.331274317535893E-3</v>
      </c>
      <c r="T31" s="151">
        <f t="shared" si="1"/>
        <v>1.495293265749457E-2</v>
      </c>
      <c r="U31" s="148">
        <v>1154</v>
      </c>
      <c r="V31" s="148">
        <v>1207</v>
      </c>
      <c r="W31" s="148">
        <v>0</v>
      </c>
      <c r="X31" s="148">
        <v>1339</v>
      </c>
      <c r="Y31" s="148">
        <v>2307</v>
      </c>
      <c r="Z31" s="149">
        <f t="shared" si="19"/>
        <v>0.72292755787901419</v>
      </c>
      <c r="AA31" s="150">
        <f t="shared" si="9"/>
        <v>0.91135045567522788</v>
      </c>
      <c r="AB31" s="149">
        <f t="shared" si="20"/>
        <v>4.2422749038270582E-3</v>
      </c>
      <c r="AC31" s="151">
        <f t="shared" si="2"/>
        <v>8.352643012309921E-2</v>
      </c>
      <c r="AD31" s="148">
        <v>3987</v>
      </c>
      <c r="AE31" s="148">
        <v>5262</v>
      </c>
      <c r="AF31" s="148">
        <v>0</v>
      </c>
      <c r="AG31" s="148">
        <v>10093</v>
      </c>
      <c r="AH31" s="148">
        <v>14155</v>
      </c>
      <c r="AI31" s="149">
        <f t="shared" si="21"/>
        <v>0.40245714851877534</v>
      </c>
      <c r="AJ31" s="150">
        <f t="shared" si="10"/>
        <v>1.6900418091980236</v>
      </c>
      <c r="AK31" s="149">
        <f t="shared" si="22"/>
        <v>6.1030345727962031E-3</v>
      </c>
      <c r="AL31" s="151">
        <f t="shared" si="3"/>
        <v>0.51249094858797972</v>
      </c>
      <c r="AM31" s="148">
        <v>831</v>
      </c>
      <c r="AN31" s="148">
        <v>832</v>
      </c>
      <c r="AO31" s="148">
        <v>0</v>
      </c>
      <c r="AP31" s="148">
        <v>2415</v>
      </c>
      <c r="AQ31" s="148">
        <v>4408</v>
      </c>
      <c r="AR31" s="149">
        <f t="shared" si="23"/>
        <v>0.82525879917184275</v>
      </c>
      <c r="AS31" s="150">
        <f t="shared" si="11"/>
        <v>4.2980769230769234</v>
      </c>
      <c r="AT31" s="149">
        <f t="shared" si="24"/>
        <v>5.6149146808109522E-3</v>
      </c>
      <c r="AU31" s="151">
        <f t="shared" si="4"/>
        <v>0.15959449674149168</v>
      </c>
      <c r="AV31" s="148">
        <v>6276</v>
      </c>
      <c r="AW31" s="148">
        <v>7602</v>
      </c>
      <c r="AX31" s="148">
        <v>4203</v>
      </c>
      <c r="AY31" s="148">
        <v>13982</v>
      </c>
      <c r="AZ31" s="148">
        <v>21387</v>
      </c>
      <c r="BA31" s="149">
        <f t="shared" si="25"/>
        <v>0.52960949792590473</v>
      </c>
      <c r="BB31" s="150">
        <f t="shared" si="12"/>
        <v>1.813338595106551</v>
      </c>
      <c r="BC31" s="149">
        <f t="shared" si="5"/>
        <v>3.5016654364043234E-3</v>
      </c>
      <c r="BD31" s="151">
        <f t="shared" si="6"/>
        <v>0.15217233888486603</v>
      </c>
      <c r="BE31" s="148">
        <v>9852</v>
      </c>
      <c r="BF31" s="148">
        <v>10674</v>
      </c>
      <c r="BG31" s="148">
        <v>6155</v>
      </c>
      <c r="BH31" s="148">
        <v>20489</v>
      </c>
      <c r="BI31" s="148">
        <v>27620</v>
      </c>
      <c r="BJ31" s="149">
        <f t="shared" si="26"/>
        <v>0.34804041192835178</v>
      </c>
      <c r="BK31" s="150">
        <f t="shared" si="13"/>
        <v>1.5875960277309349</v>
      </c>
      <c r="BL31" s="149">
        <f t="shared" si="27"/>
        <v>5.8053468463535717E-3</v>
      </c>
      <c r="BM31" s="151">
        <f t="shared" si="14"/>
        <v>1</v>
      </c>
    </row>
    <row r="32" spans="1:65" x14ac:dyDescent="0.25">
      <c r="A32" s="152" t="s">
        <v>215</v>
      </c>
      <c r="B32" s="147" t="s">
        <v>215</v>
      </c>
      <c r="C32" s="148">
        <v>33</v>
      </c>
      <c r="D32" s="148">
        <v>32</v>
      </c>
      <c r="E32" s="148">
        <v>0</v>
      </c>
      <c r="F32" s="148">
        <v>0</v>
      </c>
      <c r="G32" s="148">
        <v>65</v>
      </c>
      <c r="H32" s="149" t="str">
        <f t="shared" si="15"/>
        <v>-</v>
      </c>
      <c r="I32" s="150">
        <f t="shared" si="7"/>
        <v>1.03125</v>
      </c>
      <c r="J32" s="149">
        <f t="shared" si="16"/>
        <v>1.9508974128098927E-3</v>
      </c>
      <c r="K32" s="151">
        <f t="shared" si="0"/>
        <v>3.1467854376452361E-3</v>
      </c>
      <c r="L32" s="148">
        <v>362</v>
      </c>
      <c r="M32" s="148">
        <v>431</v>
      </c>
      <c r="N32" s="148">
        <v>0</v>
      </c>
      <c r="O32" s="148">
        <v>164</v>
      </c>
      <c r="P32" s="148">
        <v>422</v>
      </c>
      <c r="Q32" s="149">
        <f t="shared" si="17"/>
        <v>1.5731707317073171</v>
      </c>
      <c r="R32" s="150">
        <f t="shared" si="8"/>
        <v>-2.0881670533642649E-2</v>
      </c>
      <c r="S32" s="149">
        <f t="shared" si="18"/>
        <v>4.4256604406783216E-3</v>
      </c>
      <c r="T32" s="151">
        <f t="shared" si="1"/>
        <v>2.0429899302865994E-2</v>
      </c>
      <c r="U32" s="148">
        <v>2479</v>
      </c>
      <c r="V32" s="148">
        <v>1692</v>
      </c>
      <c r="W32" s="148">
        <v>0</v>
      </c>
      <c r="X32" s="148">
        <v>995</v>
      </c>
      <c r="Y32" s="148">
        <v>2558</v>
      </c>
      <c r="Z32" s="149">
        <f t="shared" si="19"/>
        <v>1.5708542713567839</v>
      </c>
      <c r="AA32" s="150">
        <f t="shared" si="9"/>
        <v>0.51182033096926705</v>
      </c>
      <c r="AB32" s="149">
        <f t="shared" si="20"/>
        <v>4.7038314711701839E-3</v>
      </c>
      <c r="AC32" s="151">
        <f t="shared" si="2"/>
        <v>0.12383810999225407</v>
      </c>
      <c r="AD32" s="148">
        <v>5173</v>
      </c>
      <c r="AE32" s="148">
        <v>7955</v>
      </c>
      <c r="AF32" s="148">
        <v>0</v>
      </c>
      <c r="AG32" s="148">
        <v>5516</v>
      </c>
      <c r="AH32" s="148">
        <v>11784</v>
      </c>
      <c r="AI32" s="149">
        <f t="shared" si="21"/>
        <v>1.1363306744017403</v>
      </c>
      <c r="AJ32" s="150">
        <f t="shared" si="10"/>
        <v>0.48133249528598365</v>
      </c>
      <c r="AK32" s="149">
        <f t="shared" si="22"/>
        <v>5.0807601134461641E-3</v>
      </c>
      <c r="AL32" s="151">
        <f t="shared" si="3"/>
        <v>0.57048799380325332</v>
      </c>
      <c r="AM32" s="148">
        <v>855</v>
      </c>
      <c r="AN32" s="148">
        <v>1113</v>
      </c>
      <c r="AO32" s="148">
        <v>0</v>
      </c>
      <c r="AP32" s="148">
        <v>1236</v>
      </c>
      <c r="AQ32" s="148">
        <v>2216</v>
      </c>
      <c r="AR32" s="149">
        <f t="shared" si="23"/>
        <v>0.79288025889967639</v>
      </c>
      <c r="AS32" s="150">
        <f t="shared" si="11"/>
        <v>0.99101527403414202</v>
      </c>
      <c r="AT32" s="149">
        <f t="shared" si="24"/>
        <v>2.8227429520592266E-3</v>
      </c>
      <c r="AU32" s="151">
        <f t="shared" si="4"/>
        <v>0.10728117738187451</v>
      </c>
      <c r="AV32" s="148">
        <v>8902</v>
      </c>
      <c r="AW32" s="148">
        <v>11223</v>
      </c>
      <c r="AX32" s="148">
        <v>2891</v>
      </c>
      <c r="AY32" s="148">
        <v>7911</v>
      </c>
      <c r="AZ32" s="148">
        <v>17045</v>
      </c>
      <c r="BA32" s="149">
        <f t="shared" si="25"/>
        <v>1.1545948679054483</v>
      </c>
      <c r="BB32" s="150">
        <f t="shared" si="12"/>
        <v>0.51875612581306241</v>
      </c>
      <c r="BC32" s="149">
        <f t="shared" si="5"/>
        <v>2.4085926187591956E-3</v>
      </c>
      <c r="BD32" s="151">
        <f t="shared" si="6"/>
        <v>0.13995933384972889</v>
      </c>
      <c r="BE32" s="148">
        <v>10610</v>
      </c>
      <c r="BF32" s="148">
        <v>13370</v>
      </c>
      <c r="BG32" s="148">
        <v>3627</v>
      </c>
      <c r="BH32" s="148">
        <v>9571</v>
      </c>
      <c r="BI32" s="148">
        <v>20656</v>
      </c>
      <c r="BJ32" s="149">
        <f t="shared" si="26"/>
        <v>1.1581861874412289</v>
      </c>
      <c r="BK32" s="150">
        <f t="shared" si="13"/>
        <v>0.5449513836948392</v>
      </c>
      <c r="BL32" s="149">
        <f t="shared" si="27"/>
        <v>4.3416091404156181E-3</v>
      </c>
      <c r="BM32" s="151">
        <f t="shared" si="14"/>
        <v>1</v>
      </c>
    </row>
    <row r="33" spans="1:65" x14ac:dyDescent="0.25">
      <c r="A33" s="152" t="s">
        <v>225</v>
      </c>
      <c r="B33" s="147" t="s">
        <v>225</v>
      </c>
      <c r="C33" s="148">
        <v>3</v>
      </c>
      <c r="D33" s="148">
        <v>0</v>
      </c>
      <c r="E33" s="148">
        <v>0</v>
      </c>
      <c r="F33" s="148">
        <v>0</v>
      </c>
      <c r="G33" s="148">
        <v>73</v>
      </c>
      <c r="H33" s="149" t="str">
        <f t="shared" si="15"/>
        <v>-</v>
      </c>
      <c r="I33" s="150" t="str">
        <f t="shared" si="7"/>
        <v>-</v>
      </c>
      <c r="J33" s="149">
        <f t="shared" si="16"/>
        <v>2.1910078636172641E-3</v>
      </c>
      <c r="K33" s="151">
        <f t="shared" si="0"/>
        <v>4.7893977168350609E-3</v>
      </c>
      <c r="L33" s="148">
        <v>707</v>
      </c>
      <c r="M33" s="148">
        <v>571</v>
      </c>
      <c r="N33" s="148">
        <v>0</v>
      </c>
      <c r="O33" s="148">
        <v>326</v>
      </c>
      <c r="P33" s="148">
        <v>651</v>
      </c>
      <c r="Q33" s="149">
        <f t="shared" si="17"/>
        <v>0.99693251533742333</v>
      </c>
      <c r="R33" s="150">
        <f t="shared" si="8"/>
        <v>0.14010507880910672</v>
      </c>
      <c r="S33" s="149">
        <f t="shared" si="18"/>
        <v>6.8272629073023398E-3</v>
      </c>
      <c r="T33" s="151">
        <f t="shared" si="1"/>
        <v>4.2710930324104446E-2</v>
      </c>
      <c r="U33" s="148">
        <v>1764</v>
      </c>
      <c r="V33" s="148">
        <v>1691</v>
      </c>
      <c r="W33" s="148">
        <v>0</v>
      </c>
      <c r="X33" s="148">
        <v>810</v>
      </c>
      <c r="Y33" s="148">
        <v>1875</v>
      </c>
      <c r="Z33" s="149">
        <f t="shared" si="19"/>
        <v>1.3148148148148149</v>
      </c>
      <c r="AA33" s="150">
        <f t="shared" si="9"/>
        <v>0.10881135422826738</v>
      </c>
      <c r="AB33" s="149">
        <f t="shared" si="20"/>
        <v>3.4478827241767374E-3</v>
      </c>
      <c r="AC33" s="151">
        <f t="shared" si="2"/>
        <v>0.12301535231596904</v>
      </c>
      <c r="AD33" s="148">
        <v>3162</v>
      </c>
      <c r="AE33" s="148">
        <v>4169</v>
      </c>
      <c r="AF33" s="148">
        <v>0</v>
      </c>
      <c r="AG33" s="148">
        <v>4034</v>
      </c>
      <c r="AH33" s="148">
        <v>7125</v>
      </c>
      <c r="AI33" s="149">
        <f t="shared" si="21"/>
        <v>0.7662369856222111</v>
      </c>
      <c r="AJ33" s="150">
        <f t="shared" si="10"/>
        <v>0.70904293595586476</v>
      </c>
      <c r="AK33" s="149">
        <f t="shared" si="22"/>
        <v>3.071997268186008E-3</v>
      </c>
      <c r="AL33" s="151">
        <f t="shared" si="3"/>
        <v>0.46745833880068233</v>
      </c>
      <c r="AM33" s="148">
        <v>675</v>
      </c>
      <c r="AN33" s="148">
        <v>769</v>
      </c>
      <c r="AO33" s="148">
        <v>0</v>
      </c>
      <c r="AP33" s="148">
        <v>963</v>
      </c>
      <c r="AQ33" s="148">
        <v>1895</v>
      </c>
      <c r="AR33" s="149">
        <f t="shared" si="23"/>
        <v>0.96780893042575289</v>
      </c>
      <c r="AS33" s="150">
        <f t="shared" si="11"/>
        <v>1.4642392717815347</v>
      </c>
      <c r="AT33" s="149">
        <f t="shared" si="24"/>
        <v>2.4138528403214055E-3</v>
      </c>
      <c r="AU33" s="151">
        <f t="shared" si="4"/>
        <v>0.12432751607400604</v>
      </c>
      <c r="AV33" s="148">
        <v>6311</v>
      </c>
      <c r="AW33" s="148">
        <v>7200</v>
      </c>
      <c r="AX33" s="148">
        <v>2288</v>
      </c>
      <c r="AY33" s="148">
        <v>6133</v>
      </c>
      <c r="AZ33" s="148">
        <v>11619</v>
      </c>
      <c r="BA33" s="149">
        <f t="shared" si="25"/>
        <v>0.89450513614870375</v>
      </c>
      <c r="BB33" s="150">
        <f t="shared" si="12"/>
        <v>0.61375000000000002</v>
      </c>
      <c r="BC33" s="149">
        <f t="shared" si="5"/>
        <v>1.9062123527226011E-3</v>
      </c>
      <c r="BD33" s="151">
        <f t="shared" si="6"/>
        <v>0.15011153391943313</v>
      </c>
      <c r="BE33" s="148">
        <v>9788</v>
      </c>
      <c r="BF33" s="148">
        <v>10652</v>
      </c>
      <c r="BG33" s="148">
        <v>3538</v>
      </c>
      <c r="BH33" s="148">
        <v>8256</v>
      </c>
      <c r="BI33" s="148">
        <v>15242</v>
      </c>
      <c r="BJ33" s="149">
        <f t="shared" si="26"/>
        <v>0.84617248062015493</v>
      </c>
      <c r="BK33" s="150">
        <f t="shared" si="13"/>
        <v>0.43090499436725493</v>
      </c>
      <c r="BL33" s="149">
        <f t="shared" si="27"/>
        <v>3.2036602690847624E-3</v>
      </c>
      <c r="BM33" s="151">
        <f t="shared" si="14"/>
        <v>1</v>
      </c>
    </row>
    <row r="34" spans="1:65" x14ac:dyDescent="0.25">
      <c r="A34" s="152" t="s">
        <v>221</v>
      </c>
      <c r="B34" s="147" t="s">
        <v>221</v>
      </c>
      <c r="C34" s="148">
        <v>4</v>
      </c>
      <c r="D34" s="148">
        <v>5</v>
      </c>
      <c r="E34" s="148">
        <v>0</v>
      </c>
      <c r="F34" s="148">
        <v>0</v>
      </c>
      <c r="G34" s="148">
        <v>2</v>
      </c>
      <c r="H34" s="149" t="str">
        <f t="shared" si="15"/>
        <v>-</v>
      </c>
      <c r="I34" s="150">
        <f t="shared" si="7"/>
        <v>-0.6</v>
      </c>
      <c r="J34" s="149">
        <f t="shared" si="16"/>
        <v>6.0027612701842847E-5</v>
      </c>
      <c r="K34" s="151">
        <f t="shared" si="0"/>
        <v>4.0201005025125629E-4</v>
      </c>
      <c r="L34" s="148">
        <v>64</v>
      </c>
      <c r="M34" s="148">
        <v>50</v>
      </c>
      <c r="N34" s="148">
        <v>0</v>
      </c>
      <c r="O34" s="148">
        <v>65</v>
      </c>
      <c r="P34" s="148">
        <v>41</v>
      </c>
      <c r="Q34" s="149">
        <f t="shared" si="17"/>
        <v>-0.36923076923076925</v>
      </c>
      <c r="R34" s="150">
        <f t="shared" si="8"/>
        <v>-0.18000000000000005</v>
      </c>
      <c r="S34" s="149">
        <f t="shared" si="18"/>
        <v>4.2998122764884169E-4</v>
      </c>
      <c r="T34" s="151">
        <f t="shared" si="1"/>
        <v>8.2412060301507543E-3</v>
      </c>
      <c r="U34" s="148">
        <v>326</v>
      </c>
      <c r="V34" s="148">
        <v>257</v>
      </c>
      <c r="W34" s="148">
        <v>0</v>
      </c>
      <c r="X34" s="148">
        <v>81</v>
      </c>
      <c r="Y34" s="148">
        <v>290</v>
      </c>
      <c r="Z34" s="149">
        <f t="shared" si="19"/>
        <v>2.5802469135802468</v>
      </c>
      <c r="AA34" s="150">
        <f t="shared" si="9"/>
        <v>0.12840466926070038</v>
      </c>
      <c r="AB34" s="149">
        <f t="shared" si="20"/>
        <v>5.3327252800600209E-4</v>
      </c>
      <c r="AC34" s="151">
        <f t="shared" si="2"/>
        <v>5.8291457286432161E-2</v>
      </c>
      <c r="AD34" s="148">
        <v>1247</v>
      </c>
      <c r="AE34" s="148">
        <v>1260</v>
      </c>
      <c r="AF34" s="148">
        <v>0</v>
      </c>
      <c r="AG34" s="148">
        <v>2020</v>
      </c>
      <c r="AH34" s="148">
        <v>2263</v>
      </c>
      <c r="AI34" s="149">
        <f t="shared" si="21"/>
        <v>0.1202970297029704</v>
      </c>
      <c r="AJ34" s="150">
        <f t="shared" si="10"/>
        <v>0.79603174603174609</v>
      </c>
      <c r="AK34" s="149">
        <f t="shared" si="22"/>
        <v>9.7570944812700865E-4</v>
      </c>
      <c r="AL34" s="151">
        <f t="shared" si="3"/>
        <v>0.45487437185929647</v>
      </c>
      <c r="AM34" s="148">
        <v>1122</v>
      </c>
      <c r="AN34" s="148">
        <v>997</v>
      </c>
      <c r="AO34" s="148">
        <v>0</v>
      </c>
      <c r="AP34" s="148">
        <v>1946</v>
      </c>
      <c r="AQ34" s="148">
        <v>2064</v>
      </c>
      <c r="AR34" s="149">
        <f t="shared" si="23"/>
        <v>6.0637204522096644E-2</v>
      </c>
      <c r="AS34" s="150">
        <f t="shared" si="11"/>
        <v>1.0702106318956872</v>
      </c>
      <c r="AT34" s="149">
        <f t="shared" si="24"/>
        <v>2.6291252044450559E-3</v>
      </c>
      <c r="AU34" s="151">
        <f t="shared" si="4"/>
        <v>0.41487437185929649</v>
      </c>
      <c r="AV34" s="148">
        <v>2763</v>
      </c>
      <c r="AW34" s="148">
        <v>2569</v>
      </c>
      <c r="AX34" s="148">
        <v>1599</v>
      </c>
      <c r="AY34" s="148">
        <v>4112</v>
      </c>
      <c r="AZ34" s="148">
        <v>4660</v>
      </c>
      <c r="BA34" s="149">
        <f t="shared" si="25"/>
        <v>0.13326848249027234</v>
      </c>
      <c r="BB34" s="150">
        <f t="shared" si="12"/>
        <v>0.81393538341767235</v>
      </c>
      <c r="BC34" s="149">
        <f t="shared" si="5"/>
        <v>1.3321824965049996E-3</v>
      </c>
      <c r="BD34" s="151">
        <f t="shared" si="6"/>
        <v>0.32140703517587937</v>
      </c>
      <c r="BE34" s="148">
        <v>2990</v>
      </c>
      <c r="BF34" s="148">
        <v>2802</v>
      </c>
      <c r="BG34" s="148">
        <v>1721</v>
      </c>
      <c r="BH34" s="148">
        <v>4449</v>
      </c>
      <c r="BI34" s="148">
        <v>4975</v>
      </c>
      <c r="BJ34" s="149">
        <f t="shared" si="26"/>
        <v>0.11822881546414932</v>
      </c>
      <c r="BK34" s="150">
        <f t="shared" si="13"/>
        <v>0.77551748750892213</v>
      </c>
      <c r="BL34" s="149">
        <f t="shared" si="27"/>
        <v>1.0456770659163295E-3</v>
      </c>
      <c r="BM34" s="151">
        <f t="shared" si="14"/>
        <v>1</v>
      </c>
    </row>
    <row r="35" spans="1:65" x14ac:dyDescent="0.25">
      <c r="A35" s="152" t="s">
        <v>227</v>
      </c>
      <c r="B35" s="147" t="s">
        <v>227</v>
      </c>
      <c r="C35" s="148">
        <v>784</v>
      </c>
      <c r="D35" s="148">
        <v>887</v>
      </c>
      <c r="E35" s="148">
        <v>0</v>
      </c>
      <c r="F35" s="148">
        <v>3</v>
      </c>
      <c r="G35" s="148">
        <v>49</v>
      </c>
      <c r="H35" s="149">
        <f t="shared" si="15"/>
        <v>15.333333333333332</v>
      </c>
      <c r="I35" s="150">
        <f t="shared" si="7"/>
        <v>-0.94475760992108226</v>
      </c>
      <c r="J35" s="149">
        <f t="shared" si="16"/>
        <v>1.4706765111951498E-3</v>
      </c>
      <c r="K35" s="151">
        <f t="shared" si="0"/>
        <v>6.2380649267982178E-3</v>
      </c>
      <c r="L35" s="148">
        <v>1880</v>
      </c>
      <c r="M35" s="148">
        <v>2392</v>
      </c>
      <c r="N35" s="148">
        <v>0</v>
      </c>
      <c r="O35" s="148">
        <v>95</v>
      </c>
      <c r="P35" s="148">
        <v>265</v>
      </c>
      <c r="Q35" s="149">
        <f t="shared" si="17"/>
        <v>1.7894736842105261</v>
      </c>
      <c r="R35" s="150">
        <f t="shared" si="8"/>
        <v>-0.88921404682274252</v>
      </c>
      <c r="S35" s="149">
        <f t="shared" si="18"/>
        <v>2.7791469591937328E-3</v>
      </c>
      <c r="T35" s="151">
        <f t="shared" si="1"/>
        <v>3.373647358370465E-2</v>
      </c>
      <c r="U35" s="148">
        <v>9654</v>
      </c>
      <c r="V35" s="148">
        <v>8330</v>
      </c>
      <c r="W35" s="148">
        <v>0</v>
      </c>
      <c r="X35" s="148">
        <v>545</v>
      </c>
      <c r="Y35" s="148">
        <v>828</v>
      </c>
      <c r="Z35" s="149">
        <f t="shared" si="19"/>
        <v>0.51926605504587164</v>
      </c>
      <c r="AA35" s="150">
        <f t="shared" si="9"/>
        <v>-0.90060024009603845</v>
      </c>
      <c r="AB35" s="149">
        <f t="shared" si="20"/>
        <v>1.5225850109964474E-3</v>
      </c>
      <c r="AC35" s="151">
        <f t="shared" si="2"/>
        <v>0.1054105665181413</v>
      </c>
      <c r="AD35" s="148">
        <v>15934</v>
      </c>
      <c r="AE35" s="148">
        <v>21487</v>
      </c>
      <c r="AF35" s="148">
        <v>0</v>
      </c>
      <c r="AG35" s="148">
        <v>2571</v>
      </c>
      <c r="AH35" s="148">
        <v>3297</v>
      </c>
      <c r="AI35" s="149">
        <f t="shared" si="21"/>
        <v>0.2823803967327887</v>
      </c>
      <c r="AJ35" s="150">
        <f t="shared" si="10"/>
        <v>-0.846558384139247</v>
      </c>
      <c r="AK35" s="149">
        <f t="shared" si="22"/>
        <v>1.4215263148363887E-3</v>
      </c>
      <c r="AL35" s="151">
        <f t="shared" si="3"/>
        <v>0.41973265436028007</v>
      </c>
      <c r="AM35" s="148">
        <v>7853</v>
      </c>
      <c r="AN35" s="148">
        <v>8318</v>
      </c>
      <c r="AO35" s="148">
        <v>0</v>
      </c>
      <c r="AP35" s="148">
        <v>892</v>
      </c>
      <c r="AQ35" s="148">
        <v>1524</v>
      </c>
      <c r="AR35" s="149">
        <f t="shared" si="23"/>
        <v>0.70852017937219736</v>
      </c>
      <c r="AS35" s="150">
        <f t="shared" si="11"/>
        <v>-0.81678288050012027</v>
      </c>
      <c r="AT35" s="149">
        <f t="shared" si="24"/>
        <v>1.9412726800262913E-3</v>
      </c>
      <c r="AU35" s="151">
        <f t="shared" si="4"/>
        <v>0.19401654996817314</v>
      </c>
      <c r="AV35" s="148">
        <v>36105</v>
      </c>
      <c r="AW35" s="148">
        <v>41414</v>
      </c>
      <c r="AX35" s="148">
        <v>8281</v>
      </c>
      <c r="AY35" s="148">
        <v>4106</v>
      </c>
      <c r="AZ35" s="148">
        <v>5963</v>
      </c>
      <c r="BA35" s="149">
        <f t="shared" si="25"/>
        <v>0.45226497808085719</v>
      </c>
      <c r="BB35" s="150">
        <f t="shared" si="12"/>
        <v>-0.8560148741971314</v>
      </c>
      <c r="BC35" s="149">
        <f t="shared" si="5"/>
        <v>6.8991890266153237E-3</v>
      </c>
      <c r="BD35" s="151">
        <f t="shared" si="6"/>
        <v>1.0542329726288988</v>
      </c>
      <c r="BE35" s="148">
        <v>53207</v>
      </c>
      <c r="BF35" s="148">
        <v>58773</v>
      </c>
      <c r="BG35" s="148">
        <v>11884</v>
      </c>
      <c r="BH35" s="148">
        <v>5998</v>
      </c>
      <c r="BI35" s="148">
        <v>7855</v>
      </c>
      <c r="BJ35" s="149">
        <f t="shared" si="26"/>
        <v>0.30960320106702244</v>
      </c>
      <c r="BK35" s="150">
        <f t="shared" si="13"/>
        <v>-0.8663501948173481</v>
      </c>
      <c r="BL35" s="149">
        <f t="shared" si="27"/>
        <v>1.6510137392508075E-3</v>
      </c>
      <c r="BM35" s="151">
        <f t="shared" si="14"/>
        <v>1</v>
      </c>
    </row>
    <row r="36" spans="1:65" x14ac:dyDescent="0.25">
      <c r="A36" s="152" t="s">
        <v>205</v>
      </c>
      <c r="B36" s="147" t="s">
        <v>205</v>
      </c>
      <c r="C36" s="148">
        <v>34</v>
      </c>
      <c r="D36" s="148">
        <v>75</v>
      </c>
      <c r="E36" s="148">
        <v>0</v>
      </c>
      <c r="F36" s="148">
        <v>0</v>
      </c>
      <c r="G36" s="148">
        <v>73</v>
      </c>
      <c r="H36" s="149" t="str">
        <f t="shared" si="15"/>
        <v>-</v>
      </c>
      <c r="I36" s="150">
        <f t="shared" si="7"/>
        <v>-2.6666666666666616E-2</v>
      </c>
      <c r="J36" s="149">
        <f t="shared" si="16"/>
        <v>2.1910078636172641E-3</v>
      </c>
      <c r="K36" s="151">
        <f t="shared" si="0"/>
        <v>1.6463689670726207E-2</v>
      </c>
      <c r="L36" s="148">
        <v>165</v>
      </c>
      <c r="M36" s="148">
        <v>220</v>
      </c>
      <c r="N36" s="148">
        <v>0</v>
      </c>
      <c r="O36" s="148">
        <v>20</v>
      </c>
      <c r="P36" s="148">
        <v>217</v>
      </c>
      <c r="Q36" s="149">
        <f t="shared" si="17"/>
        <v>9.85</v>
      </c>
      <c r="R36" s="150">
        <f t="shared" si="8"/>
        <v>-1.3636363636363669E-2</v>
      </c>
      <c r="S36" s="149">
        <f t="shared" si="18"/>
        <v>2.2757543024341134E-3</v>
      </c>
      <c r="T36" s="151">
        <f t="shared" si="1"/>
        <v>4.8940009021199819E-2</v>
      </c>
      <c r="U36" s="148">
        <v>350</v>
      </c>
      <c r="V36" s="148">
        <v>303</v>
      </c>
      <c r="W36" s="148">
        <v>0</v>
      </c>
      <c r="X36" s="148">
        <v>149</v>
      </c>
      <c r="Y36" s="148">
        <v>358</v>
      </c>
      <c r="Z36" s="149">
        <f t="shared" si="19"/>
        <v>1.4026845637583891</v>
      </c>
      <c r="AA36" s="150">
        <f t="shared" si="9"/>
        <v>0.18151815181518161</v>
      </c>
      <c r="AB36" s="149">
        <f t="shared" si="20"/>
        <v>6.583157414694784E-4</v>
      </c>
      <c r="AC36" s="151">
        <f t="shared" si="2"/>
        <v>8.0739738385205234E-2</v>
      </c>
      <c r="AD36" s="148">
        <v>789</v>
      </c>
      <c r="AE36" s="148">
        <v>1211</v>
      </c>
      <c r="AF36" s="148">
        <v>0</v>
      </c>
      <c r="AG36" s="148">
        <v>427</v>
      </c>
      <c r="AH36" s="148">
        <v>1753</v>
      </c>
      <c r="AI36" s="149">
        <f t="shared" si="21"/>
        <v>3.105386416861827</v>
      </c>
      <c r="AJ36" s="150">
        <f t="shared" si="10"/>
        <v>0.44756399669694469</v>
      </c>
      <c r="AK36" s="149">
        <f t="shared" si="22"/>
        <v>7.5581911735158908E-4</v>
      </c>
      <c r="AL36" s="151">
        <f t="shared" si="3"/>
        <v>0.39535408209291834</v>
      </c>
      <c r="AM36" s="148">
        <v>722</v>
      </c>
      <c r="AN36" s="148">
        <v>692</v>
      </c>
      <c r="AO36" s="148">
        <v>0</v>
      </c>
      <c r="AP36" s="148">
        <v>322</v>
      </c>
      <c r="AQ36" s="148">
        <v>1223</v>
      </c>
      <c r="AR36" s="149">
        <f t="shared" si="23"/>
        <v>2.798136645962733</v>
      </c>
      <c r="AS36" s="150">
        <f t="shared" si="11"/>
        <v>0.76734104046242768</v>
      </c>
      <c r="AT36" s="149">
        <f t="shared" si="24"/>
        <v>1.5578585877113872E-3</v>
      </c>
      <c r="AU36" s="151">
        <f t="shared" si="4"/>
        <v>0.27582318448353632</v>
      </c>
      <c r="AV36" s="148">
        <v>2060</v>
      </c>
      <c r="AW36" s="148">
        <v>2501</v>
      </c>
      <c r="AX36" s="148">
        <v>1073</v>
      </c>
      <c r="AY36" s="148">
        <v>918</v>
      </c>
      <c r="AZ36" s="148">
        <v>3624</v>
      </c>
      <c r="BA36" s="149">
        <f t="shared" si="25"/>
        <v>2.9477124183006538</v>
      </c>
      <c r="BB36" s="150">
        <f t="shared" si="12"/>
        <v>0.4490203918432627</v>
      </c>
      <c r="BC36" s="149">
        <f t="shared" si="5"/>
        <v>8.9395360772349258E-4</v>
      </c>
      <c r="BD36" s="151">
        <f t="shared" si="6"/>
        <v>0.24199368516012629</v>
      </c>
      <c r="BE36" s="148">
        <v>2829</v>
      </c>
      <c r="BF36" s="148">
        <v>3482</v>
      </c>
      <c r="BG36" s="148">
        <v>1448</v>
      </c>
      <c r="BH36" s="148">
        <v>1141</v>
      </c>
      <c r="BI36" s="148">
        <v>4434</v>
      </c>
      <c r="BJ36" s="149">
        <f t="shared" si="26"/>
        <v>2.8860648553900088</v>
      </c>
      <c r="BK36" s="150">
        <f t="shared" si="13"/>
        <v>0.27340608845491099</v>
      </c>
      <c r="BL36" s="149">
        <f t="shared" si="27"/>
        <v>9.31966253321207E-4</v>
      </c>
      <c r="BM36" s="151">
        <f t="shared" si="14"/>
        <v>1</v>
      </c>
    </row>
    <row r="37" spans="1:65" x14ac:dyDescent="0.25">
      <c r="A37" s="153" t="s">
        <v>371</v>
      </c>
      <c r="B37" s="154" t="s">
        <v>371</v>
      </c>
      <c r="C37" s="155">
        <f>C12-SUM(C13:C36)</f>
        <v>5908</v>
      </c>
      <c r="D37" s="155">
        <f>D12-SUM(D13:D36)</f>
        <v>5159</v>
      </c>
      <c r="E37" s="155">
        <f>E12-SUM(E13:E36)</f>
        <v>0</v>
      </c>
      <c r="F37" s="155">
        <f>F12-SUM(F13:F36)</f>
        <v>1313</v>
      </c>
      <c r="G37" s="155">
        <f>G12-SUM(G13:G36)</f>
        <v>2697</v>
      </c>
      <c r="H37" s="156">
        <f t="shared" si="15"/>
        <v>1.0540746382330539</v>
      </c>
      <c r="I37" s="157">
        <f t="shared" si="7"/>
        <v>-0.4772242682690444</v>
      </c>
      <c r="J37" s="156">
        <f t="shared" si="16"/>
        <v>8.0947235728435082E-2</v>
      </c>
      <c r="K37" s="158">
        <f t="shared" si="0"/>
        <v>1.0488123570861915E-2</v>
      </c>
      <c r="L37" s="155">
        <f>L12-SUM(L13:L36)</f>
        <v>26751</v>
      </c>
      <c r="M37" s="155">
        <f>M12-SUM(M13:M36)</f>
        <v>30727</v>
      </c>
      <c r="N37" s="155">
        <f>N12-SUM(N13:N36)</f>
        <v>0</v>
      </c>
      <c r="O37" s="155">
        <f>O12-SUM(O13:O36)</f>
        <v>2457</v>
      </c>
      <c r="P37" s="155">
        <f>P12-SUM(P13:P36)</f>
        <v>11255</v>
      </c>
      <c r="Q37" s="156">
        <f t="shared" si="17"/>
        <v>3.5807895807895811</v>
      </c>
      <c r="R37" s="157">
        <f t="shared" si="8"/>
        <v>-0.63370976665473355</v>
      </c>
      <c r="S37" s="156">
        <f t="shared" si="18"/>
        <v>0.11803509066311495</v>
      </c>
      <c r="T37" s="158">
        <f t="shared" si="1"/>
        <v>4.3768569073062986E-2</v>
      </c>
      <c r="U37" s="155">
        <f>U12-SUM(U13:U36)</f>
        <v>41754</v>
      </c>
      <c r="V37" s="155">
        <f>V12-SUM(V13:V36)</f>
        <v>48314</v>
      </c>
      <c r="W37" s="155">
        <f>W12-SUM(W13:W36)</f>
        <v>0</v>
      </c>
      <c r="X37" s="155">
        <f>X12-SUM(X13:X36)</f>
        <v>36968</v>
      </c>
      <c r="Y37" s="155">
        <f>Y12-SUM(Y13:Y36)</f>
        <v>64371</v>
      </c>
      <c r="Z37" s="156">
        <f t="shared" si="19"/>
        <v>0.74126271369833363</v>
      </c>
      <c r="AA37" s="157">
        <f t="shared" si="9"/>
        <v>0.33234673179616681</v>
      </c>
      <c r="AB37" s="156">
        <f t="shared" si="20"/>
        <v>0.11836995138025641</v>
      </c>
      <c r="AC37" s="158">
        <f t="shared" si="2"/>
        <v>0.250326660133464</v>
      </c>
      <c r="AD37" s="155">
        <f>AD12-SUM(AD13:AD36)</f>
        <v>117999</v>
      </c>
      <c r="AE37" s="155">
        <f>AE12-SUM(AE13:AE36)</f>
        <v>108559</v>
      </c>
      <c r="AF37" s="155">
        <f>AF12-SUM(AF13:AF36)</f>
        <v>0</v>
      </c>
      <c r="AG37" s="155">
        <f>AG12-SUM(AG13:AG36)</f>
        <v>50899</v>
      </c>
      <c r="AH37" s="155">
        <f>AH12-SUM(AH13:AH36)</f>
        <v>90488</v>
      </c>
      <c r="AI37" s="156">
        <f t="shared" si="21"/>
        <v>0.77779524155680857</v>
      </c>
      <c r="AJ37" s="157">
        <f t="shared" si="10"/>
        <v>-0.16646247662561375</v>
      </c>
      <c r="AK37" s="156">
        <f t="shared" si="22"/>
        <v>3.9014580884717966E-2</v>
      </c>
      <c r="AL37" s="158">
        <f t="shared" si="3"/>
        <v>0.35189073996297854</v>
      </c>
      <c r="AM37" s="155">
        <f>AM12-SUM(AM13:AM36)</f>
        <v>20817</v>
      </c>
      <c r="AN37" s="155">
        <f>AN12-SUM(AN13:AN36)</f>
        <v>20685</v>
      </c>
      <c r="AO37" s="155">
        <f>AO12-SUM(AO13:AO36)</f>
        <v>0</v>
      </c>
      <c r="AP37" s="155">
        <f>AP12-SUM(AP13:AP36)</f>
        <v>15316</v>
      </c>
      <c r="AQ37" s="155">
        <f>AQ12-SUM(AQ13:AQ36)</f>
        <v>31233</v>
      </c>
      <c r="AR37" s="156">
        <f t="shared" si="23"/>
        <v>1.039240010446592</v>
      </c>
      <c r="AS37" s="157">
        <f t="shared" si="11"/>
        <v>0.50993473531544597</v>
      </c>
      <c r="AT37" s="156">
        <f t="shared" si="24"/>
        <v>3.978462573179866E-2</v>
      </c>
      <c r="AU37" s="158">
        <f t="shared" si="4"/>
        <v>0.12145923748191703</v>
      </c>
      <c r="AV37" s="155">
        <f>AV12-SUM(AV13:AV36)</f>
        <v>213229</v>
      </c>
      <c r="AW37" s="155">
        <f>AW12-SUM(AW13:AW36)</f>
        <v>213444</v>
      </c>
      <c r="AX37" s="155">
        <f>AX12-SUM(AX13:AX36)</f>
        <v>65783</v>
      </c>
      <c r="AY37" s="155">
        <f>AY12-SUM(AY13:AY36)</f>
        <v>106953</v>
      </c>
      <c r="AZ37" s="155">
        <f>AZ12-SUM(AZ13:AZ36)</f>
        <v>200044</v>
      </c>
      <c r="BA37" s="156">
        <f t="shared" si="25"/>
        <v>0.87039166736790929</v>
      </c>
      <c r="BB37" s="157">
        <f t="shared" si="12"/>
        <v>-6.2779932909802993E-2</v>
      </c>
      <c r="BC37" s="156">
        <f t="shared" si="5"/>
        <v>5.4806104545083424E-2</v>
      </c>
      <c r="BD37" s="158">
        <f t="shared" si="6"/>
        <v>0.25581766142454931</v>
      </c>
      <c r="BE37" s="155">
        <f>BE12-SUM(BE13:BE36)</f>
        <v>269630</v>
      </c>
      <c r="BF37" s="155">
        <f>BF12-SUM(BF13:BF36)</f>
        <v>270305</v>
      </c>
      <c r="BG37" s="155">
        <f>BG12-SUM(BG13:BG36)</f>
        <v>88464</v>
      </c>
      <c r="BH37" s="155">
        <f>BH12-SUM(BH13:BH36)</f>
        <v>149773</v>
      </c>
      <c r="BI37" s="155">
        <f>BI12-SUM(BI13:BI36)</f>
        <v>257148</v>
      </c>
      <c r="BJ37" s="156">
        <f t="shared" si="26"/>
        <v>0.71691826964806737</v>
      </c>
      <c r="BK37" s="157">
        <f t="shared" si="13"/>
        <v>-4.8674645308077857E-2</v>
      </c>
      <c r="BL37" s="156">
        <f t="shared" si="27"/>
        <v>5.4048998220352217E-2</v>
      </c>
      <c r="BM37" s="158">
        <f t="shared" si="14"/>
        <v>1</v>
      </c>
    </row>
    <row r="38" spans="1:65" ht="6" customHeight="1" x14ac:dyDescent="0.25">
      <c r="C38" s="124"/>
      <c r="D38" s="124"/>
      <c r="E38" s="124"/>
      <c r="F38" s="124"/>
      <c r="G38" s="124"/>
      <c r="H38" s="124"/>
      <c r="L38" s="124"/>
      <c r="M38" s="124"/>
      <c r="N38" s="124"/>
      <c r="O38" s="124"/>
      <c r="P38" s="124"/>
      <c r="Q38" s="124"/>
      <c r="U38" s="124"/>
      <c r="V38" s="124"/>
      <c r="W38" s="124"/>
      <c r="X38" s="124"/>
      <c r="Y38" s="124"/>
      <c r="Z38" s="124"/>
      <c r="AD38" s="124"/>
      <c r="AE38" s="124"/>
      <c r="AF38" s="124"/>
      <c r="AG38" s="124"/>
      <c r="AH38" s="124"/>
      <c r="AI38" s="124"/>
      <c r="AM38" s="124"/>
      <c r="AN38" s="124"/>
      <c r="AO38" s="124"/>
      <c r="AP38" s="124"/>
      <c r="AQ38" s="124"/>
      <c r="AR38" s="124"/>
      <c r="AV38" s="124"/>
      <c r="AW38" s="124"/>
      <c r="AX38" s="124"/>
      <c r="AY38" s="124"/>
      <c r="AZ38" s="124"/>
      <c r="BA38" s="124"/>
      <c r="BE38" s="124"/>
      <c r="BF38" s="124"/>
      <c r="BG38" s="124"/>
      <c r="BH38" s="124"/>
      <c r="BI38" s="124"/>
      <c r="BJ38" s="124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108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4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B1D71-353F-475C-B935-315959011C60}">
  <dimension ref="A1:AE1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382</v>
      </c>
      <c r="C1" s="1"/>
      <c r="D1" s="1"/>
      <c r="F1" s="163"/>
      <c r="G1" s="163"/>
      <c r="H1" s="163"/>
      <c r="J1" s="163"/>
    </row>
    <row r="3" spans="1:31" s="4" customFormat="1" ht="25.5" customHeight="1" thickBot="1" x14ac:dyDescent="0.3">
      <c r="B3" s="101" t="s">
        <v>383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AE3" s="1"/>
    </row>
    <row r="4" spans="1:31" s="4" customFormat="1" ht="6" customHeight="1" x14ac:dyDescent="0.25">
      <c r="AE4" s="1"/>
    </row>
    <row r="5" spans="1:31" s="4" customFormat="1" ht="45" x14ac:dyDescent="0.25">
      <c r="C5" s="134" t="s">
        <v>507</v>
      </c>
      <c r="D5" s="134" t="s">
        <v>503</v>
      </c>
      <c r="E5" s="134" t="s">
        <v>508</v>
      </c>
      <c r="F5" s="134" t="s">
        <v>504</v>
      </c>
      <c r="G5" s="135" t="str">
        <f>CONCATENATE("var. ",RIGHT(F5,2),"/",RIGHT(E5,2))</f>
        <v>var. 21/20</v>
      </c>
      <c r="H5" s="135" t="str">
        <f>CONCATENATE("dif. ",RIGHT(F5,2),"/",RIGHT(E5,2))</f>
        <v>dif. 21/20</v>
      </c>
      <c r="I5" s="135" t="str">
        <f>CONCATENATE("%/s total España ",RIGHT(F5,4))</f>
        <v>%/s total España 2021</v>
      </c>
      <c r="J5" s="134" t="s">
        <v>505</v>
      </c>
      <c r="K5" s="135" t="str">
        <f>CONCATENATE("var. ",RIGHT(J5,2),"/",RIGHT(F5,2))</f>
        <v>var. 22/21</v>
      </c>
      <c r="L5" s="135" t="str">
        <f>CONCATENATE("dif. ",RIGHT(J5,2),"/",RIGHT(F5,2))</f>
        <v>dif. 22/21</v>
      </c>
      <c r="M5" s="135" t="str">
        <f>CONCATENATE("%/s total España ",RIGHT(J5,4))</f>
        <v>%/s total España 2022</v>
      </c>
      <c r="N5" s="134" t="s">
        <v>506</v>
      </c>
      <c r="O5" s="135" t="str">
        <f>CONCATENATE("var. ",RIGHT(N5,2),"/",RIGHT(J5,2))</f>
        <v>var. 23/22</v>
      </c>
      <c r="P5" s="135" t="str">
        <f>CONCATENATE("dif. ",RIGHT(N5,2),"/",RIGHT(J5,2))</f>
        <v>dif. 23/22</v>
      </c>
      <c r="Q5" s="135" t="str">
        <f>CONCATENATE("var. ",RIGHT(N5,2),"/",RIGHT(D5,2))</f>
        <v>var. 23/19</v>
      </c>
      <c r="R5" s="135" t="str">
        <f>CONCATENATE("dif. ",RIGHT(N5,2),"/",RIGHT(D5,2))</f>
        <v>dif. 23/19</v>
      </c>
      <c r="S5" s="135" t="str">
        <f>CONCATENATE("%/s total España ",RIGHT(N5,4))</f>
        <v>%/s total España 2023</v>
      </c>
      <c r="T5" s="135" t="str">
        <f>CONCATENATE("%/s total Turistas ",RIGHT(N5,4))</f>
        <v>%/s total Turistas 2023</v>
      </c>
      <c r="AE5" s="1"/>
    </row>
    <row r="6" spans="1:31" s="4" customFormat="1" ht="18.75" x14ac:dyDescent="0.3">
      <c r="B6" s="164" t="s">
        <v>384</v>
      </c>
      <c r="C6" s="165">
        <v>732301</v>
      </c>
      <c r="D6" s="165">
        <v>737730</v>
      </c>
      <c r="E6" s="165">
        <v>790860</v>
      </c>
      <c r="F6" s="165">
        <v>103153</v>
      </c>
      <c r="G6" s="166">
        <f t="shared" ref="G6:G11" si="0">F6/E6-1</f>
        <v>-0.86956857092279294</v>
      </c>
      <c r="H6" s="165">
        <f t="shared" ref="H6:H11" si="1">F6-E6</f>
        <v>-687707</v>
      </c>
      <c r="I6" s="166"/>
      <c r="J6" s="165">
        <v>622796</v>
      </c>
      <c r="K6" s="166">
        <f t="shared" ref="K6:K11" si="2">J6/F6-1</f>
        <v>5.0375946409702097</v>
      </c>
      <c r="L6" s="165">
        <f t="shared" ref="L6:L11" si="3">J6-F6</f>
        <v>519643</v>
      </c>
      <c r="M6" s="166"/>
      <c r="N6" s="165">
        <v>814759</v>
      </c>
      <c r="O6" s="166">
        <f t="shared" ref="O6:O11" si="4">N6/J6-1</f>
        <v>0.30822773428217265</v>
      </c>
      <c r="P6" s="165">
        <f t="shared" ref="P6:P11" si="5">N6-J6</f>
        <v>191963</v>
      </c>
      <c r="Q6" s="166">
        <f t="shared" ref="Q6:Q11" si="6">N6/D6-1</f>
        <v>0.10441353882856874</v>
      </c>
      <c r="R6" s="165">
        <f t="shared" ref="R6:R11" si="7">N6-D6</f>
        <v>77029</v>
      </c>
      <c r="S6" s="166"/>
      <c r="T6" s="166"/>
      <c r="V6" s="69"/>
      <c r="AE6" s="1"/>
    </row>
    <row r="7" spans="1:31" ht="18.75" x14ac:dyDescent="0.3">
      <c r="A7" s="4"/>
      <c r="B7" s="164" t="s">
        <v>385</v>
      </c>
      <c r="C7" s="165">
        <v>100287</v>
      </c>
      <c r="D7" s="165">
        <v>98134</v>
      </c>
      <c r="E7" s="165">
        <v>117688</v>
      </c>
      <c r="F7" s="165">
        <v>46227</v>
      </c>
      <c r="G7" s="166">
        <f t="shared" si="0"/>
        <v>-0.60720719189721972</v>
      </c>
      <c r="H7" s="165">
        <f t="shared" si="1"/>
        <v>-71461</v>
      </c>
      <c r="I7" s="166">
        <f>F7/$F$7</f>
        <v>1</v>
      </c>
      <c r="J7" s="165">
        <v>98841</v>
      </c>
      <c r="K7" s="166">
        <f t="shared" si="2"/>
        <v>1.1381660068790964</v>
      </c>
      <c r="L7" s="165">
        <f t="shared" si="3"/>
        <v>52614</v>
      </c>
      <c r="M7" s="166">
        <f>J7/$J$7</f>
        <v>1</v>
      </c>
      <c r="N7" s="165">
        <v>116505</v>
      </c>
      <c r="O7" s="166">
        <f t="shared" si="4"/>
        <v>0.17871126354448053</v>
      </c>
      <c r="P7" s="165">
        <f t="shared" si="5"/>
        <v>17664</v>
      </c>
      <c r="Q7" s="166">
        <f t="shared" si="6"/>
        <v>0.18720321193470157</v>
      </c>
      <c r="R7" s="165">
        <f t="shared" si="7"/>
        <v>18371</v>
      </c>
      <c r="S7" s="166">
        <f>N7/$N$7</f>
        <v>1</v>
      </c>
      <c r="T7" s="166">
        <f>N7/$N$6</f>
        <v>0.14299320412539168</v>
      </c>
      <c r="V7" s="69"/>
      <c r="W7" s="124"/>
      <c r="AE7" s="1" t="s">
        <v>386</v>
      </c>
    </row>
    <row r="8" spans="1:31" ht="15.75" x14ac:dyDescent="0.25">
      <c r="A8" s="4"/>
      <c r="B8" s="167" t="s">
        <v>160</v>
      </c>
      <c r="C8" s="168">
        <v>60079</v>
      </c>
      <c r="D8" s="168">
        <v>63809</v>
      </c>
      <c r="E8" s="168">
        <v>74950</v>
      </c>
      <c r="F8" s="168">
        <v>12489</v>
      </c>
      <c r="G8" s="169">
        <f t="shared" si="0"/>
        <v>-0.83336891260840562</v>
      </c>
      <c r="H8" s="168">
        <f t="shared" si="1"/>
        <v>-62461</v>
      </c>
      <c r="I8" s="169">
        <f>F8/$F$7</f>
        <v>0.27016678564475305</v>
      </c>
      <c r="J8" s="168">
        <v>57484</v>
      </c>
      <c r="K8" s="169">
        <f t="shared" si="2"/>
        <v>3.6027704379854271</v>
      </c>
      <c r="L8" s="168">
        <f t="shared" si="3"/>
        <v>44995</v>
      </c>
      <c r="M8" s="169">
        <f>J8/$J$7</f>
        <v>0.58158051820600765</v>
      </c>
      <c r="N8" s="168">
        <v>71504</v>
      </c>
      <c r="O8" s="169">
        <f t="shared" si="4"/>
        <v>0.24389395309999307</v>
      </c>
      <c r="P8" s="168">
        <f t="shared" si="5"/>
        <v>14020</v>
      </c>
      <c r="Q8" s="169">
        <f t="shared" si="6"/>
        <v>0.12059427353508134</v>
      </c>
      <c r="R8" s="168">
        <f t="shared" si="7"/>
        <v>7695</v>
      </c>
      <c r="S8" s="169">
        <f>N8/$N$7</f>
        <v>0.61374189948929225</v>
      </c>
      <c r="T8" s="169">
        <f>N8/$N$6</f>
        <v>8.7760920713977994E-2</v>
      </c>
      <c r="V8" s="69"/>
      <c r="W8" s="124"/>
      <c r="AE8" s="1" t="s">
        <v>387</v>
      </c>
    </row>
    <row r="9" spans="1:31" s="4" customFormat="1" x14ac:dyDescent="0.25">
      <c r="B9" s="170" t="s">
        <v>98</v>
      </c>
      <c r="C9" s="171">
        <v>40208</v>
      </c>
      <c r="D9" s="171">
        <v>34325</v>
      </c>
      <c r="E9" s="171">
        <v>42738</v>
      </c>
      <c r="F9" s="171">
        <v>33738</v>
      </c>
      <c r="G9" s="172">
        <f t="shared" si="0"/>
        <v>-0.2105854274884178</v>
      </c>
      <c r="H9" s="173">
        <f t="shared" si="1"/>
        <v>-9000</v>
      </c>
      <c r="I9" s="174">
        <f>F9/$F$7</f>
        <v>0.72983321435524695</v>
      </c>
      <c r="J9" s="171">
        <v>41357</v>
      </c>
      <c r="K9" s="172">
        <f t="shared" si="2"/>
        <v>0.22582844270555458</v>
      </c>
      <c r="L9" s="173">
        <f t="shared" si="3"/>
        <v>7619</v>
      </c>
      <c r="M9" s="174">
        <f>J9/$J$7</f>
        <v>0.41841948179399235</v>
      </c>
      <c r="N9" s="171">
        <v>45001</v>
      </c>
      <c r="O9" s="172">
        <f t="shared" si="4"/>
        <v>8.8110839761104565E-2</v>
      </c>
      <c r="P9" s="173">
        <f t="shared" si="5"/>
        <v>3644</v>
      </c>
      <c r="Q9" s="172">
        <f t="shared" si="6"/>
        <v>0.31102694828841959</v>
      </c>
      <c r="R9" s="173">
        <f t="shared" si="7"/>
        <v>10676</v>
      </c>
      <c r="S9" s="174">
        <f>N9/$N$7</f>
        <v>0.38625810051070769</v>
      </c>
      <c r="T9" s="174">
        <f>N9/$N$6</f>
        <v>5.5232283411413681E-2</v>
      </c>
      <c r="V9" s="69"/>
      <c r="W9" s="124"/>
      <c r="AE9" s="1" t="s">
        <v>388</v>
      </c>
    </row>
    <row r="10" spans="1:31" s="4" customFormat="1" x14ac:dyDescent="0.25">
      <c r="B10" s="40" t="s">
        <v>389</v>
      </c>
      <c r="C10" s="69">
        <v>21453</v>
      </c>
      <c r="D10" s="69">
        <v>19284</v>
      </c>
      <c r="E10" s="69">
        <v>21456</v>
      </c>
      <c r="F10" s="69">
        <v>19655</v>
      </c>
      <c r="G10" s="61">
        <f t="shared" si="0"/>
        <v>-8.3939224459358641E-2</v>
      </c>
      <c r="H10" s="59">
        <f t="shared" si="1"/>
        <v>-1801</v>
      </c>
      <c r="I10" s="71">
        <f>F10/$F$7</f>
        <v>0.42518441603391954</v>
      </c>
      <c r="J10" s="69">
        <v>18201</v>
      </c>
      <c r="K10" s="61">
        <f t="shared" si="2"/>
        <v>-7.3976087509539545E-2</v>
      </c>
      <c r="L10" s="59">
        <f t="shared" si="3"/>
        <v>-1454</v>
      </c>
      <c r="M10" s="71">
        <f>J10/$J$7</f>
        <v>0.18414423164476279</v>
      </c>
      <c r="N10" s="69">
        <v>28557</v>
      </c>
      <c r="O10" s="61">
        <f t="shared" si="4"/>
        <v>0.56897972638866001</v>
      </c>
      <c r="P10" s="59">
        <f t="shared" si="5"/>
        <v>10356</v>
      </c>
      <c r="Q10" s="61">
        <f t="shared" si="6"/>
        <v>0.48086496577473548</v>
      </c>
      <c r="R10" s="59">
        <f t="shared" si="7"/>
        <v>9273</v>
      </c>
      <c r="S10" s="71">
        <f>N10/$N$7</f>
        <v>0.24511394360757049</v>
      </c>
      <c r="T10" s="71">
        <f>N10/$N$6</f>
        <v>3.5049628172257069E-2</v>
      </c>
      <c r="V10" s="69"/>
      <c r="W10" s="124"/>
      <c r="AE10" s="1" t="s">
        <v>390</v>
      </c>
    </row>
    <row r="11" spans="1:31" s="4" customFormat="1" x14ac:dyDescent="0.25">
      <c r="B11" s="40" t="s">
        <v>391</v>
      </c>
      <c r="C11" s="69">
        <f>C9-C10</f>
        <v>18755</v>
      </c>
      <c r="D11" s="69">
        <f>D9-D10</f>
        <v>15041</v>
      </c>
      <c r="E11" s="69">
        <f>E9-E10</f>
        <v>21282</v>
      </c>
      <c r="F11" s="69">
        <f>F9-F10</f>
        <v>14083</v>
      </c>
      <c r="G11" s="61">
        <f t="shared" si="0"/>
        <v>-0.33826708016163898</v>
      </c>
      <c r="H11" s="59">
        <f t="shared" si="1"/>
        <v>-7199</v>
      </c>
      <c r="I11" s="71">
        <f>F11/$F$7</f>
        <v>0.30464879832132735</v>
      </c>
      <c r="J11" s="69">
        <f>J9-J10</f>
        <v>23156</v>
      </c>
      <c r="K11" s="61">
        <f t="shared" si="2"/>
        <v>0.64425193495704036</v>
      </c>
      <c r="L11" s="59">
        <f t="shared" si="3"/>
        <v>9073</v>
      </c>
      <c r="M11" s="71">
        <f>J11/$J$7</f>
        <v>0.23427525014922956</v>
      </c>
      <c r="N11" s="69">
        <f>N9-N10</f>
        <v>16444</v>
      </c>
      <c r="O11" s="61">
        <f t="shared" si="4"/>
        <v>-0.28986007946104686</v>
      </c>
      <c r="P11" s="59">
        <f t="shared" si="5"/>
        <v>-6712</v>
      </c>
      <c r="Q11" s="61">
        <f t="shared" si="6"/>
        <v>9.3278372448640345E-2</v>
      </c>
      <c r="R11" s="59">
        <f t="shared" si="7"/>
        <v>1403</v>
      </c>
      <c r="S11" s="71">
        <f>N11/$N$7</f>
        <v>0.1411441569031372</v>
      </c>
      <c r="T11" s="71">
        <f>N11/$N$6</f>
        <v>2.0182655239156608E-2</v>
      </c>
      <c r="V11" s="69"/>
      <c r="W11" s="124"/>
      <c r="AE11" s="1" t="s">
        <v>392</v>
      </c>
    </row>
    <row r="12" spans="1:31" s="4" customFormat="1" ht="7.5" customHeight="1" x14ac:dyDescent="0.25"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AE12" s="1" t="s">
        <v>393</v>
      </c>
    </row>
    <row r="13" spans="1:31" s="4" customFormat="1" x14ac:dyDescent="0.25">
      <c r="B13" s="50" t="s">
        <v>394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395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47" t="s">
        <v>396</v>
      </c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128"/>
      <c r="T37" s="128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3">
        <v>2020</v>
      </c>
      <c r="K39" s="53"/>
      <c r="L39" s="53"/>
      <c r="M39" s="53" t="s">
        <v>397</v>
      </c>
      <c r="N39" s="53">
        <v>2021</v>
      </c>
      <c r="O39" s="53" t="s">
        <v>397</v>
      </c>
      <c r="P39" s="53" t="s">
        <v>398</v>
      </c>
      <c r="Q39" s="53" t="s">
        <v>399</v>
      </c>
      <c r="R39" s="53" t="s">
        <v>400</v>
      </c>
      <c r="S39" s="24"/>
      <c r="T39" s="24"/>
      <c r="AE39" s="1"/>
    </row>
    <row r="40" spans="2:31" s="4" customFormat="1" ht="18.75" hidden="1" x14ac:dyDescent="0.3">
      <c r="B40" s="164" t="s">
        <v>384</v>
      </c>
      <c r="C40" s="164"/>
      <c r="D40" s="164"/>
      <c r="E40" s="165"/>
      <c r="F40" s="165"/>
      <c r="G40" s="165"/>
      <c r="H40" s="165"/>
      <c r="I40" s="165"/>
      <c r="J40" s="165">
        <v>1824653</v>
      </c>
      <c r="K40" s="165"/>
      <c r="L40" s="165"/>
      <c r="M40" s="166"/>
      <c r="N40" s="165">
        <v>2354005</v>
      </c>
      <c r="O40" s="166"/>
      <c r="P40" s="166">
        <v>1</v>
      </c>
      <c r="Q40" s="166">
        <v>0.2901110512519367</v>
      </c>
      <c r="R40" s="165">
        <v>529352</v>
      </c>
      <c r="S40" s="176"/>
      <c r="T40" s="176"/>
      <c r="AE40" s="1"/>
    </row>
    <row r="41" spans="2:31" ht="18.75" hidden="1" x14ac:dyDescent="0.3">
      <c r="B41" s="164" t="s">
        <v>385</v>
      </c>
      <c r="C41" s="164"/>
      <c r="D41" s="164"/>
      <c r="E41" s="165"/>
      <c r="F41" s="165"/>
      <c r="G41" s="165"/>
      <c r="H41" s="165"/>
      <c r="I41" s="165"/>
      <c r="J41" s="165">
        <v>603938</v>
      </c>
      <c r="K41" s="165"/>
      <c r="L41" s="165"/>
      <c r="M41" s="166">
        <v>1</v>
      </c>
      <c r="N41" s="165">
        <v>936181</v>
      </c>
      <c r="O41" s="166">
        <v>1</v>
      </c>
      <c r="P41" s="166">
        <v>0.39769711619134201</v>
      </c>
      <c r="Q41" s="166">
        <v>0.55012766211101138</v>
      </c>
      <c r="R41" s="165">
        <v>332243</v>
      </c>
      <c r="S41" s="176"/>
      <c r="T41" s="176"/>
      <c r="AE41" s="1" t="s">
        <v>386</v>
      </c>
    </row>
    <row r="42" spans="2:31" ht="15.75" hidden="1" x14ac:dyDescent="0.25">
      <c r="B42" s="167" t="s">
        <v>160</v>
      </c>
      <c r="C42" s="167"/>
      <c r="D42" s="167"/>
      <c r="E42" s="168"/>
      <c r="F42" s="168"/>
      <c r="G42" s="168"/>
      <c r="H42" s="168"/>
      <c r="I42" s="168"/>
      <c r="J42" s="168">
        <v>276550.36166633503</v>
      </c>
      <c r="K42" s="168"/>
      <c r="L42" s="168"/>
      <c r="M42" s="169">
        <v>0.45791184139155844</v>
      </c>
      <c r="N42" s="168">
        <v>430252.45635520399</v>
      </c>
      <c r="O42" s="169">
        <v>0.4595825554622493</v>
      </c>
      <c r="P42" s="169">
        <v>0.18277465695918402</v>
      </c>
      <c r="Q42" s="169">
        <v>0.55578337978930015</v>
      </c>
      <c r="R42" s="168">
        <v>153702.09468886897</v>
      </c>
      <c r="S42" s="177"/>
      <c r="T42" s="177"/>
      <c r="AE42" s="1" t="s">
        <v>387</v>
      </c>
    </row>
    <row r="43" spans="2:31" s="4" customFormat="1" hidden="1" x14ac:dyDescent="0.25">
      <c r="B43" s="170" t="s">
        <v>98</v>
      </c>
      <c r="C43" s="178"/>
      <c r="D43" s="178"/>
      <c r="E43" s="171"/>
      <c r="F43" s="171"/>
      <c r="G43" s="171"/>
      <c r="H43" s="171"/>
      <c r="I43" s="171"/>
      <c r="J43" s="171">
        <v>327387.63833385095</v>
      </c>
      <c r="K43" s="171"/>
      <c r="L43" s="171"/>
      <c r="M43" s="174">
        <v>0.54208815860874948</v>
      </c>
      <c r="N43" s="171">
        <v>505927.5436448183</v>
      </c>
      <c r="O43" s="174">
        <v>0.54041637636826456</v>
      </c>
      <c r="P43" s="174">
        <v>0.21492203442423372</v>
      </c>
      <c r="Q43" s="172">
        <v>0.54534711884540576</v>
      </c>
      <c r="R43" s="173">
        <v>178539.90531096736</v>
      </c>
      <c r="S43" s="179"/>
      <c r="T43" s="179"/>
      <c r="AE43" s="1" t="s">
        <v>388</v>
      </c>
    </row>
    <row r="44" spans="2:31" s="4" customFormat="1" hidden="1" x14ac:dyDescent="0.25">
      <c r="B44" s="40" t="s">
        <v>389</v>
      </c>
      <c r="C44" s="40"/>
      <c r="D44" s="40"/>
      <c r="E44" s="69"/>
      <c r="F44" s="69"/>
      <c r="G44" s="69"/>
      <c r="H44" s="69"/>
      <c r="I44" s="69"/>
      <c r="J44" s="69">
        <v>242109.12821622068</v>
      </c>
      <c r="K44" s="69"/>
      <c r="L44" s="69"/>
      <c r="M44" s="71">
        <v>0.4008840778626625</v>
      </c>
      <c r="N44" s="69">
        <v>391384.01224089495</v>
      </c>
      <c r="O44" s="71">
        <v>0.41806446855992052</v>
      </c>
      <c r="P44" s="71">
        <v>0.16626303352834634</v>
      </c>
      <c r="Q44" s="61">
        <v>0.61656033014732592</v>
      </c>
      <c r="R44" s="59">
        <v>149274.88402467428</v>
      </c>
      <c r="S44" s="59"/>
      <c r="T44" s="59"/>
      <c r="AE44" s="1" t="s">
        <v>390</v>
      </c>
    </row>
    <row r="45" spans="2:31" s="4" customFormat="1" hidden="1" x14ac:dyDescent="0.25">
      <c r="B45" s="40" t="s">
        <v>391</v>
      </c>
      <c r="C45" s="40"/>
      <c r="D45" s="40"/>
      <c r="E45" s="69"/>
      <c r="F45" s="69"/>
      <c r="G45" s="69"/>
      <c r="H45" s="69"/>
      <c r="I45" s="69"/>
      <c r="J45" s="69">
        <v>85278.510117630256</v>
      </c>
      <c r="K45" s="69"/>
      <c r="L45" s="69"/>
      <c r="M45" s="71">
        <v>0.14120408074608695</v>
      </c>
      <c r="N45" s="69">
        <v>114543.53140392336</v>
      </c>
      <c r="O45" s="71">
        <v>0.12235190780834407</v>
      </c>
      <c r="P45" s="71">
        <v>4.8659000895887379E-2</v>
      </c>
      <c r="Q45" s="61">
        <v>0.34316994100771625</v>
      </c>
      <c r="R45" s="59">
        <v>29265.021286293108</v>
      </c>
      <c r="S45" s="59"/>
      <c r="T45" s="59"/>
      <c r="AE45" s="1" t="s">
        <v>392</v>
      </c>
    </row>
    <row r="46" spans="2:31" s="4" customFormat="1" ht="7.5" hidden="1" customHeight="1" x14ac:dyDescent="0.25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AE46" s="1" t="s">
        <v>393</v>
      </c>
    </row>
    <row r="47" spans="2:31" s="4" customFormat="1" hidden="1" x14ac:dyDescent="0.25">
      <c r="B47" s="246" t="s">
        <v>394</v>
      </c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92"/>
      <c r="T47" s="92"/>
      <c r="AE47" s="1" t="s">
        <v>395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6D429-599C-4C10-9423-6A518F8E3FDA}">
  <dimension ref="A1:AE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401</v>
      </c>
      <c r="G1" s="163"/>
      <c r="H1" s="163"/>
      <c r="I1" s="163"/>
      <c r="K1" s="163"/>
    </row>
    <row r="3" spans="1:31" s="4" customFormat="1" ht="25.5" customHeight="1" thickBot="1" x14ac:dyDescent="0.3">
      <c r="B3" s="101" t="s">
        <v>402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AE3" s="1"/>
    </row>
    <row r="4" spans="1:31" s="4" customFormat="1" ht="6" customHeight="1" x14ac:dyDescent="0.25">
      <c r="AE4" s="1"/>
    </row>
    <row r="5" spans="1:31" s="4" customFormat="1" ht="45" x14ac:dyDescent="0.25">
      <c r="C5" s="180" t="s">
        <v>507</v>
      </c>
      <c r="D5" s="180" t="s">
        <v>503</v>
      </c>
      <c r="E5" s="180" t="s">
        <v>508</v>
      </c>
      <c r="F5" s="181" t="str">
        <f>CONCATENATE("%/s total Tenerife ",RIGHT(E5,4))</f>
        <v>%/s total Tenerife 2020</v>
      </c>
      <c r="G5" s="180" t="s">
        <v>504</v>
      </c>
      <c r="H5" s="181" t="str">
        <f>CONCATENATE("var. ",RIGHT(G5,2),"/",RIGHT(E5,2))</f>
        <v>var. 21/20</v>
      </c>
      <c r="I5" s="181" t="str">
        <f>CONCATENATE("dif. ",RIGHT(G5,2),"/",RIGHT(E5,2))</f>
        <v>dif. 21/20</v>
      </c>
      <c r="J5" s="181" t="str">
        <f>CONCATENATE("%/s total Tenerife ",RIGHT(G5,4))</f>
        <v>%/s total Tenerife 2021</v>
      </c>
      <c r="K5" s="180" t="s">
        <v>505</v>
      </c>
      <c r="L5" s="181" t="str">
        <f>CONCATENATE("var. ",RIGHT(K5,2),"/",RIGHT(G5,2))</f>
        <v>var. 22/21</v>
      </c>
      <c r="M5" s="181" t="str">
        <f>CONCATENATE("dif. ",RIGHT(K5,2),"/",RIGHT(G5,2))</f>
        <v>dif. 22/21</v>
      </c>
      <c r="N5" s="181" t="str">
        <f>CONCATENATE("%/s total Tenerife ",RIGHT(K5,4))</f>
        <v>%/s total Tenerife 2022</v>
      </c>
      <c r="O5" s="180" t="s">
        <v>506</v>
      </c>
      <c r="P5" s="181" t="str">
        <f>CONCATENATE("var. ",RIGHT(O5,2),"/",RIGHT(K5,2))</f>
        <v>var. 23/22</v>
      </c>
      <c r="Q5" s="181" t="str">
        <f>CONCATENATE("dif. ",RIGHT(O5,2),"/",RIGHT(K5,2))</f>
        <v>dif. 23/22</v>
      </c>
      <c r="R5" s="181" t="str">
        <f>CONCATENATE("var. ",RIGHT(O5,2),"/",RIGHT(D5,2))</f>
        <v>var. 23/19</v>
      </c>
      <c r="S5" s="181" t="str">
        <f>CONCATENATE("dif. ",RIGHT(O5,2),"/",RIGHT(E5,2))</f>
        <v>dif. 23/20</v>
      </c>
      <c r="T5" s="181" t="str">
        <f>CONCATENATE("%/s total Tenerife ",RIGHT(O5,4))</f>
        <v>%/s total Tenerife 2023</v>
      </c>
      <c r="AE5" s="1"/>
    </row>
    <row r="6" spans="1:31" ht="18.75" x14ac:dyDescent="0.3">
      <c r="A6" s="4"/>
      <c r="B6" s="164" t="s">
        <v>385</v>
      </c>
      <c r="C6" s="182">
        <v>60079</v>
      </c>
      <c r="D6" s="182">
        <v>63809</v>
      </c>
      <c r="E6" s="182">
        <v>74950</v>
      </c>
      <c r="F6" s="183">
        <f>E6/$E$6</f>
        <v>1</v>
      </c>
      <c r="G6" s="182">
        <v>12489</v>
      </c>
      <c r="H6" s="183">
        <f>G6/E6-1</f>
        <v>-0.83336891260840562</v>
      </c>
      <c r="I6" s="182">
        <f>G6-E6</f>
        <v>-62461</v>
      </c>
      <c r="J6" s="183">
        <f>G6/$G$6</f>
        <v>1</v>
      </c>
      <c r="K6" s="182">
        <v>57484</v>
      </c>
      <c r="L6" s="183">
        <f>K6/G6-1</f>
        <v>3.6027704379854271</v>
      </c>
      <c r="M6" s="182">
        <f>K6-G6</f>
        <v>44995</v>
      </c>
      <c r="N6" s="183">
        <f>K6/$K$6</f>
        <v>1</v>
      </c>
      <c r="O6" s="182">
        <v>71504</v>
      </c>
      <c r="P6" s="183">
        <f>O6/K6-1</f>
        <v>0.24389395309999307</v>
      </c>
      <c r="Q6" s="182">
        <f>O6-K6</f>
        <v>14020</v>
      </c>
      <c r="R6" s="183">
        <f>O6/D6-1</f>
        <v>0.12059427353508134</v>
      </c>
      <c r="S6" s="182">
        <f>O6-E6</f>
        <v>-3446</v>
      </c>
      <c r="T6" s="183">
        <f>O6/$O$6</f>
        <v>1</v>
      </c>
      <c r="V6" s="69"/>
      <c r="W6" s="124"/>
      <c r="AE6" s="1" t="s">
        <v>386</v>
      </c>
    </row>
    <row r="7" spans="1:31" s="4" customFormat="1" x14ac:dyDescent="0.25">
      <c r="B7" s="40" t="s">
        <v>403</v>
      </c>
      <c r="C7" s="184">
        <v>6523</v>
      </c>
      <c r="D7" s="184">
        <v>8332</v>
      </c>
      <c r="E7" s="184">
        <v>9173</v>
      </c>
      <c r="F7" s="185">
        <f t="shared" ref="F7:F16" si="0">E7/$E$6</f>
        <v>0.12238825883922615</v>
      </c>
      <c r="G7" s="184">
        <v>3836</v>
      </c>
      <c r="H7" s="186">
        <f>G7/E7-1</f>
        <v>-0.5818161997165594</v>
      </c>
      <c r="I7" s="187">
        <f>G7-E7</f>
        <v>-5337</v>
      </c>
      <c r="J7" s="185">
        <f>G7/$G$6</f>
        <v>0.30715029225718632</v>
      </c>
      <c r="K7" s="184">
        <v>10000</v>
      </c>
      <c r="L7" s="186">
        <f>K7/G7-1</f>
        <v>1.6068821689259645</v>
      </c>
      <c r="M7" s="187">
        <f>K7-G7</f>
        <v>6164</v>
      </c>
      <c r="N7" s="185">
        <f>K7/$K$6</f>
        <v>0.17396145014264838</v>
      </c>
      <c r="O7" s="184">
        <v>8966</v>
      </c>
      <c r="P7" s="186">
        <f>O7/K7-1</f>
        <v>-0.10340000000000005</v>
      </c>
      <c r="Q7" s="187">
        <f>O7-K7</f>
        <v>-1034</v>
      </c>
      <c r="R7" s="186">
        <f>O7/D7-1</f>
        <v>7.6092174747959707E-2</v>
      </c>
      <c r="S7" s="187">
        <f>O7-E7</f>
        <v>-207</v>
      </c>
      <c r="T7" s="185">
        <f>O7/$O$6</f>
        <v>0.12539158648467219</v>
      </c>
      <c r="V7" s="69"/>
      <c r="W7" s="124"/>
      <c r="AE7" s="1" t="s">
        <v>388</v>
      </c>
    </row>
    <row r="8" spans="1:31" s="4" customFormat="1" x14ac:dyDescent="0.25">
      <c r="B8" s="40" t="s">
        <v>404</v>
      </c>
      <c r="C8" s="184">
        <v>10089</v>
      </c>
      <c r="D8" s="184">
        <v>8321</v>
      </c>
      <c r="E8" s="184">
        <v>7602</v>
      </c>
      <c r="F8" s="185">
        <f t="shared" si="0"/>
        <v>0.10142761841227485</v>
      </c>
      <c r="G8" s="184">
        <v>1017</v>
      </c>
      <c r="H8" s="186">
        <f t="shared" ref="H8:H16" si="1">G8/E8-1</f>
        <v>-0.86621941594317287</v>
      </c>
      <c r="I8" s="187">
        <f t="shared" ref="I8:I16" si="2">G8-E8</f>
        <v>-6585</v>
      </c>
      <c r="J8" s="185">
        <f t="shared" ref="J8:J16" si="3">G8/$G$6</f>
        <v>8.1431659860677394E-2</v>
      </c>
      <c r="K8" s="184">
        <v>6052</v>
      </c>
      <c r="L8" s="186">
        <f t="shared" ref="L8:L16" si="4">K8/G8-1</f>
        <v>4.9508357915437564</v>
      </c>
      <c r="M8" s="187">
        <f t="shared" ref="M8:M16" si="5">K8-G8</f>
        <v>5035</v>
      </c>
      <c r="N8" s="185">
        <f t="shared" ref="N8:N16" si="6">K8/$K$6</f>
        <v>0.10528146962633081</v>
      </c>
      <c r="O8" s="184">
        <v>7095</v>
      </c>
      <c r="P8" s="186">
        <f t="shared" ref="P8:P16" si="7">O8/K8-1</f>
        <v>0.1723397224058163</v>
      </c>
      <c r="Q8" s="187">
        <f t="shared" ref="Q8:Q16" si="8">O8-K8</f>
        <v>1043</v>
      </c>
      <c r="R8" s="186">
        <f t="shared" ref="R8:R16" si="9">O8/D8-1</f>
        <v>-0.14733806032928731</v>
      </c>
      <c r="S8" s="187">
        <f t="shared" ref="S8:S16" si="10">O8-E8</f>
        <v>-507</v>
      </c>
      <c r="T8" s="185">
        <f t="shared" ref="T8:T16" si="11">O8/$O$6</f>
        <v>9.9225218169612883E-2</v>
      </c>
      <c r="V8" s="69"/>
      <c r="W8" s="124"/>
      <c r="AE8" s="1"/>
    </row>
    <row r="9" spans="1:31" s="4" customFormat="1" x14ac:dyDescent="0.25">
      <c r="B9" s="40" t="s">
        <v>405</v>
      </c>
      <c r="C9" s="184">
        <v>810</v>
      </c>
      <c r="D9" s="184">
        <v>800</v>
      </c>
      <c r="E9" s="184">
        <v>479</v>
      </c>
      <c r="F9" s="188">
        <f t="shared" si="0"/>
        <v>6.3909272848565709E-3</v>
      </c>
      <c r="G9" s="184">
        <v>74</v>
      </c>
      <c r="H9" s="189">
        <f t="shared" si="1"/>
        <v>-0.8455114822546973</v>
      </c>
      <c r="I9" s="190">
        <f t="shared" si="2"/>
        <v>-405</v>
      </c>
      <c r="J9" s="188">
        <f t="shared" si="3"/>
        <v>5.9252141884858674E-3</v>
      </c>
      <c r="K9" s="184">
        <v>216</v>
      </c>
      <c r="L9" s="186">
        <f t="shared" si="4"/>
        <v>1.9189189189189189</v>
      </c>
      <c r="M9" s="187">
        <f t="shared" si="5"/>
        <v>142</v>
      </c>
      <c r="N9" s="185">
        <f t="shared" si="6"/>
        <v>3.7575673230812053E-3</v>
      </c>
      <c r="O9" s="184">
        <v>1196</v>
      </c>
      <c r="P9" s="186">
        <f t="shared" si="7"/>
        <v>4.5370370370370372</v>
      </c>
      <c r="Q9" s="187">
        <f t="shared" si="8"/>
        <v>980</v>
      </c>
      <c r="R9" s="186">
        <f t="shared" si="9"/>
        <v>0.49500000000000011</v>
      </c>
      <c r="S9" s="187">
        <f t="shared" si="10"/>
        <v>717</v>
      </c>
      <c r="T9" s="185">
        <f t="shared" si="11"/>
        <v>1.6726336988140522E-2</v>
      </c>
      <c r="V9" s="69"/>
      <c r="W9" s="124"/>
      <c r="AE9" s="1"/>
    </row>
    <row r="10" spans="1:31" s="4" customFormat="1" x14ac:dyDescent="0.25">
      <c r="B10" s="40" t="s">
        <v>406</v>
      </c>
      <c r="C10" s="184">
        <v>23940</v>
      </c>
      <c r="D10" s="184">
        <v>25641</v>
      </c>
      <c r="E10" s="184">
        <v>31968</v>
      </c>
      <c r="F10" s="185">
        <f t="shared" si="0"/>
        <v>0.42652434956637758</v>
      </c>
      <c r="G10" s="184">
        <v>2158</v>
      </c>
      <c r="H10" s="186">
        <f t="shared" si="1"/>
        <v>-0.932494994994995</v>
      </c>
      <c r="I10" s="187">
        <f t="shared" si="2"/>
        <v>-29810</v>
      </c>
      <c r="J10" s="185">
        <f t="shared" si="3"/>
        <v>0.17279205701016895</v>
      </c>
      <c r="K10" s="184">
        <v>23239</v>
      </c>
      <c r="L10" s="186">
        <f t="shared" si="4"/>
        <v>9.7687673772011117</v>
      </c>
      <c r="M10" s="187">
        <f t="shared" si="5"/>
        <v>21081</v>
      </c>
      <c r="N10" s="185">
        <f t="shared" si="6"/>
        <v>0.40426901398650061</v>
      </c>
      <c r="O10" s="184">
        <v>30272</v>
      </c>
      <c r="P10" s="186">
        <f t="shared" si="7"/>
        <v>0.30263780713455835</v>
      </c>
      <c r="Q10" s="187">
        <f t="shared" si="8"/>
        <v>7033</v>
      </c>
      <c r="R10" s="186">
        <f>O10/D10-1</f>
        <v>0.18060918060918052</v>
      </c>
      <c r="S10" s="187">
        <f t="shared" si="10"/>
        <v>-1696</v>
      </c>
      <c r="T10" s="185">
        <f>O10/$O$6</f>
        <v>0.42336093085701498</v>
      </c>
      <c r="V10" s="69"/>
      <c r="W10" s="124"/>
      <c r="AE10" s="1"/>
    </row>
    <row r="11" spans="1:31" s="4" customFormat="1" x14ac:dyDescent="0.25">
      <c r="B11" s="40" t="s">
        <v>407</v>
      </c>
      <c r="C11" s="184">
        <v>1400</v>
      </c>
      <c r="D11" s="184">
        <v>1766</v>
      </c>
      <c r="E11" s="184">
        <v>5089</v>
      </c>
      <c r="F11" s="188">
        <f t="shared" si="0"/>
        <v>6.7898599066044035E-2</v>
      </c>
      <c r="G11" s="184">
        <v>87</v>
      </c>
      <c r="H11" s="189">
        <f t="shared" si="1"/>
        <v>-0.98290430339948909</v>
      </c>
      <c r="I11" s="190">
        <f t="shared" si="2"/>
        <v>-5002</v>
      </c>
      <c r="J11" s="188">
        <f t="shared" si="3"/>
        <v>6.9661301945712229E-3</v>
      </c>
      <c r="K11" s="184">
        <v>2334</v>
      </c>
      <c r="L11" s="186">
        <f t="shared" si="4"/>
        <v>25.827586206896552</v>
      </c>
      <c r="M11" s="187">
        <f t="shared" si="5"/>
        <v>2247</v>
      </c>
      <c r="N11" s="185">
        <f t="shared" si="6"/>
        <v>4.0602602463294134E-2</v>
      </c>
      <c r="O11" s="184">
        <v>3621</v>
      </c>
      <c r="P11" s="186">
        <f t="shared" si="7"/>
        <v>0.55141388174807204</v>
      </c>
      <c r="Q11" s="187">
        <f t="shared" si="8"/>
        <v>1287</v>
      </c>
      <c r="R11" s="186">
        <f t="shared" si="9"/>
        <v>1.0503963759909398</v>
      </c>
      <c r="S11" s="187">
        <f t="shared" si="10"/>
        <v>-1468</v>
      </c>
      <c r="T11" s="185">
        <f t="shared" si="11"/>
        <v>5.0640523607070935E-2</v>
      </c>
      <c r="V11" s="69"/>
      <c r="W11" s="124"/>
      <c r="AE11" s="1"/>
    </row>
    <row r="12" spans="1:31" s="4" customFormat="1" x14ac:dyDescent="0.25">
      <c r="B12" s="40" t="s">
        <v>408</v>
      </c>
      <c r="C12" s="184">
        <v>10549</v>
      </c>
      <c r="D12" s="184">
        <v>10135</v>
      </c>
      <c r="E12" s="184">
        <v>10698</v>
      </c>
      <c r="F12" s="185">
        <f t="shared" si="0"/>
        <v>0.14273515677118079</v>
      </c>
      <c r="G12" s="184">
        <v>3605</v>
      </c>
      <c r="H12" s="186">
        <f t="shared" si="1"/>
        <v>-0.66302112544400815</v>
      </c>
      <c r="I12" s="187">
        <f t="shared" si="2"/>
        <v>-7093</v>
      </c>
      <c r="J12" s="185">
        <f t="shared" si="3"/>
        <v>0.28865401553366965</v>
      </c>
      <c r="K12" s="184">
        <v>8905</v>
      </c>
      <c r="L12" s="186">
        <f t="shared" si="4"/>
        <v>1.4701803051317612</v>
      </c>
      <c r="M12" s="187">
        <f t="shared" si="5"/>
        <v>5300</v>
      </c>
      <c r="N12" s="185">
        <f t="shared" si="6"/>
        <v>0.15491267135202838</v>
      </c>
      <c r="O12" s="184">
        <v>11895</v>
      </c>
      <c r="P12" s="186">
        <f t="shared" si="7"/>
        <v>0.33576642335766427</v>
      </c>
      <c r="Q12" s="187">
        <f t="shared" si="8"/>
        <v>2990</v>
      </c>
      <c r="R12" s="186">
        <f t="shared" si="9"/>
        <v>0.17365564874198314</v>
      </c>
      <c r="S12" s="187">
        <f t="shared" si="10"/>
        <v>1197</v>
      </c>
      <c r="T12" s="185">
        <f t="shared" si="11"/>
        <v>0.16635432982770196</v>
      </c>
      <c r="V12" s="69"/>
      <c r="W12" s="124"/>
      <c r="AE12" s="1"/>
    </row>
    <row r="13" spans="1:31" s="4" customFormat="1" x14ac:dyDescent="0.25">
      <c r="B13" s="40" t="s">
        <v>409</v>
      </c>
      <c r="C13" s="184">
        <v>2882</v>
      </c>
      <c r="D13" s="184">
        <v>2771</v>
      </c>
      <c r="E13" s="184">
        <v>2595</v>
      </c>
      <c r="F13" s="188">
        <f t="shared" si="0"/>
        <v>3.4623082054703137E-2</v>
      </c>
      <c r="G13" s="184">
        <v>641</v>
      </c>
      <c r="H13" s="189">
        <f t="shared" si="1"/>
        <v>-0.75298651252408477</v>
      </c>
      <c r="I13" s="190">
        <f t="shared" si="2"/>
        <v>-1954</v>
      </c>
      <c r="J13" s="188">
        <f t="shared" si="3"/>
        <v>5.1325166146208662E-2</v>
      </c>
      <c r="K13" s="184">
        <v>2170</v>
      </c>
      <c r="L13" s="186">
        <f t="shared" si="4"/>
        <v>2.3853354134165365</v>
      </c>
      <c r="M13" s="187">
        <f t="shared" si="5"/>
        <v>1529</v>
      </c>
      <c r="N13" s="185">
        <f t="shared" si="6"/>
        <v>3.77496346809547E-2</v>
      </c>
      <c r="O13" s="184">
        <v>4169</v>
      </c>
      <c r="P13" s="186">
        <f t="shared" si="7"/>
        <v>0.92119815668202776</v>
      </c>
      <c r="Q13" s="187">
        <f t="shared" si="8"/>
        <v>1999</v>
      </c>
      <c r="R13" s="186">
        <f t="shared" si="9"/>
        <v>0.50451100685673045</v>
      </c>
      <c r="S13" s="187">
        <f t="shared" si="10"/>
        <v>1574</v>
      </c>
      <c r="T13" s="185">
        <f t="shared" si="11"/>
        <v>5.8304430521369431E-2</v>
      </c>
      <c r="V13" s="69"/>
      <c r="W13" s="124"/>
      <c r="AE13" s="1"/>
    </row>
    <row r="14" spans="1:31" s="4" customFormat="1" x14ac:dyDescent="0.25">
      <c r="B14" s="40" t="s">
        <v>410</v>
      </c>
      <c r="C14" s="184">
        <v>976</v>
      </c>
      <c r="D14" s="184">
        <v>1706</v>
      </c>
      <c r="E14" s="184">
        <v>731</v>
      </c>
      <c r="F14" s="185">
        <f t="shared" si="0"/>
        <v>9.7531687791861249E-3</v>
      </c>
      <c r="G14" s="184">
        <v>703</v>
      </c>
      <c r="H14" s="186">
        <f t="shared" si="1"/>
        <v>-3.8303693570451491E-2</v>
      </c>
      <c r="I14" s="187">
        <f t="shared" si="2"/>
        <v>-28</v>
      </c>
      <c r="J14" s="185">
        <f t="shared" si="3"/>
        <v>5.6289534790615742E-2</v>
      </c>
      <c r="K14" s="184">
        <v>1030</v>
      </c>
      <c r="L14" s="186">
        <f t="shared" si="4"/>
        <v>0.46514935988620199</v>
      </c>
      <c r="M14" s="187">
        <f t="shared" si="5"/>
        <v>327</v>
      </c>
      <c r="N14" s="185">
        <f t="shared" si="6"/>
        <v>1.7918029364692785E-2</v>
      </c>
      <c r="O14" s="184">
        <v>1231</v>
      </c>
      <c r="P14" s="186">
        <f t="shared" si="7"/>
        <v>0.19514563106796112</v>
      </c>
      <c r="Q14" s="187">
        <f t="shared" si="8"/>
        <v>201</v>
      </c>
      <c r="R14" s="186">
        <f t="shared" si="9"/>
        <v>-0.27842907385697535</v>
      </c>
      <c r="S14" s="187">
        <f t="shared" si="10"/>
        <v>500</v>
      </c>
      <c r="T14" s="185">
        <f t="shared" si="11"/>
        <v>1.7215820093980757E-2</v>
      </c>
      <c r="V14" s="69"/>
      <c r="W14" s="124"/>
      <c r="AE14" s="1"/>
    </row>
    <row r="15" spans="1:31" s="4" customFormat="1" x14ac:dyDescent="0.25">
      <c r="B15" s="40" t="s">
        <v>411</v>
      </c>
      <c r="C15" s="184">
        <v>471</v>
      </c>
      <c r="D15" s="184">
        <v>1798</v>
      </c>
      <c r="E15" s="184">
        <v>3140</v>
      </c>
      <c r="F15" s="188">
        <f t="shared" si="0"/>
        <v>4.1894596397598398E-2</v>
      </c>
      <c r="G15" s="184">
        <v>26</v>
      </c>
      <c r="H15" s="189">
        <f t="shared" si="1"/>
        <v>-0.99171974522292994</v>
      </c>
      <c r="I15" s="190">
        <f t="shared" si="2"/>
        <v>-3114</v>
      </c>
      <c r="J15" s="188">
        <f t="shared" si="3"/>
        <v>2.0818320121707102E-3</v>
      </c>
      <c r="K15" s="184">
        <v>1678</v>
      </c>
      <c r="L15" s="186">
        <f t="shared" si="4"/>
        <v>63.538461538461533</v>
      </c>
      <c r="M15" s="187">
        <f t="shared" si="5"/>
        <v>1652</v>
      </c>
      <c r="N15" s="185">
        <f t="shared" si="6"/>
        <v>2.91907313339364E-2</v>
      </c>
      <c r="O15" s="184">
        <v>872</v>
      </c>
      <c r="P15" s="186">
        <f t="shared" si="7"/>
        <v>-0.48033373063170437</v>
      </c>
      <c r="Q15" s="187">
        <f t="shared" si="8"/>
        <v>-806</v>
      </c>
      <c r="R15" s="186">
        <f t="shared" si="9"/>
        <v>-0.51501668520578425</v>
      </c>
      <c r="S15" s="187">
        <f t="shared" si="10"/>
        <v>-2268</v>
      </c>
      <c r="T15" s="185">
        <f t="shared" si="11"/>
        <v>1.2195121951219513E-2</v>
      </c>
      <c r="V15" s="69"/>
      <c r="W15" s="124"/>
      <c r="AE15" s="1"/>
    </row>
    <row r="16" spans="1:31" s="4" customFormat="1" x14ac:dyDescent="0.25">
      <c r="B16" s="40" t="s">
        <v>412</v>
      </c>
      <c r="C16" s="184">
        <f>C6-SUM(C7:C15)</f>
        <v>2439</v>
      </c>
      <c r="D16" s="184">
        <f>D6-SUM(D7:D15)</f>
        <v>2539</v>
      </c>
      <c r="E16" s="184">
        <f>E6-SUM(E7:E15)</f>
        <v>3475</v>
      </c>
      <c r="F16" s="185">
        <f t="shared" si="0"/>
        <v>4.6364242828552366E-2</v>
      </c>
      <c r="G16" s="184">
        <f>G6-SUM(G7:G15)</f>
        <v>342</v>
      </c>
      <c r="H16" s="186">
        <f t="shared" si="1"/>
        <v>-0.90158273381294962</v>
      </c>
      <c r="I16" s="187">
        <f t="shared" si="2"/>
        <v>-3133</v>
      </c>
      <c r="J16" s="185">
        <f t="shared" si="3"/>
        <v>2.7384098006245496E-2</v>
      </c>
      <c r="K16" s="184">
        <f>K6-SUM(K7:K15)</f>
        <v>1860</v>
      </c>
      <c r="L16" s="186">
        <f t="shared" si="4"/>
        <v>4.4385964912280702</v>
      </c>
      <c r="M16" s="187">
        <f t="shared" si="5"/>
        <v>1518</v>
      </c>
      <c r="N16" s="185">
        <f t="shared" si="6"/>
        <v>3.2356829726532602E-2</v>
      </c>
      <c r="O16" s="184">
        <f>O6-SUM(O7:O15)</f>
        <v>2187</v>
      </c>
      <c r="P16" s="186">
        <f t="shared" si="7"/>
        <v>0.1758064516129032</v>
      </c>
      <c r="Q16" s="187">
        <f t="shared" si="8"/>
        <v>327</v>
      </c>
      <c r="R16" s="186">
        <f t="shared" si="9"/>
        <v>-0.13863725876329258</v>
      </c>
      <c r="S16" s="187">
        <f t="shared" si="10"/>
        <v>-1288</v>
      </c>
      <c r="T16" s="185">
        <f t="shared" si="11"/>
        <v>3.0585701499216827E-2</v>
      </c>
      <c r="V16" s="69"/>
      <c r="W16" s="124"/>
      <c r="AE16" s="1"/>
    </row>
    <row r="17" spans="2:31" s="4" customFormat="1" ht="7.5" customHeight="1" x14ac:dyDescent="0.25"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AE17" s="1" t="s">
        <v>393</v>
      </c>
    </row>
    <row r="18" spans="2:31" s="4" customFormat="1" x14ac:dyDescent="0.25">
      <c r="B18" s="50" t="s">
        <v>394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395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47" t="s">
        <v>396</v>
      </c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128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3">
        <v>2020</v>
      </c>
      <c r="L44" s="53"/>
      <c r="M44" s="53"/>
      <c r="N44" s="53" t="s">
        <v>397</v>
      </c>
      <c r="O44" s="53">
        <v>2021</v>
      </c>
      <c r="P44" s="53" t="s">
        <v>397</v>
      </c>
      <c r="Q44" s="53" t="s">
        <v>398</v>
      </c>
      <c r="R44" s="53" t="s">
        <v>399</v>
      </c>
      <c r="S44" s="53" t="s">
        <v>400</v>
      </c>
      <c r="T44" s="24"/>
      <c r="AE44" s="1"/>
    </row>
    <row r="45" spans="2:31" s="4" customFormat="1" ht="18.75" hidden="1" x14ac:dyDescent="0.3">
      <c r="B45" s="164" t="s">
        <v>384</v>
      </c>
      <c r="C45" s="165"/>
      <c r="D45" s="165"/>
      <c r="E45" s="165"/>
      <c r="F45" s="165"/>
      <c r="G45" s="165"/>
      <c r="H45" s="165"/>
      <c r="I45" s="165"/>
      <c r="J45" s="165"/>
      <c r="K45" s="165">
        <v>1824653</v>
      </c>
      <c r="L45" s="165"/>
      <c r="M45" s="165"/>
      <c r="N45" s="166"/>
      <c r="O45" s="165">
        <v>2354005</v>
      </c>
      <c r="P45" s="166"/>
      <c r="Q45" s="166">
        <v>1</v>
      </c>
      <c r="R45" s="166">
        <v>0.2901110512519367</v>
      </c>
      <c r="S45" s="165">
        <v>529352</v>
      </c>
      <c r="T45" s="176"/>
      <c r="AE45" s="1"/>
    </row>
    <row r="46" spans="2:31" ht="18.75" hidden="1" x14ac:dyDescent="0.3">
      <c r="B46" s="164" t="s">
        <v>385</v>
      </c>
      <c r="C46" s="165"/>
      <c r="D46" s="165"/>
      <c r="E46" s="165"/>
      <c r="F46" s="165"/>
      <c r="G46" s="165"/>
      <c r="H46" s="165"/>
      <c r="I46" s="165"/>
      <c r="J46" s="165"/>
      <c r="K46" s="165">
        <v>603938</v>
      </c>
      <c r="L46" s="165"/>
      <c r="M46" s="165"/>
      <c r="N46" s="166">
        <v>1</v>
      </c>
      <c r="O46" s="165">
        <v>936181</v>
      </c>
      <c r="P46" s="166">
        <v>1</v>
      </c>
      <c r="Q46" s="166">
        <v>0.39769711619134201</v>
      </c>
      <c r="R46" s="166">
        <v>0.55012766211101138</v>
      </c>
      <c r="S46" s="165">
        <v>332243</v>
      </c>
      <c r="T46" s="176"/>
      <c r="AE46" s="1" t="s">
        <v>386</v>
      </c>
    </row>
    <row r="47" spans="2:31" ht="15.75" hidden="1" x14ac:dyDescent="0.25">
      <c r="B47" s="167" t="s">
        <v>160</v>
      </c>
      <c r="C47" s="168"/>
      <c r="D47" s="168"/>
      <c r="E47" s="168"/>
      <c r="F47" s="168"/>
      <c r="G47" s="168"/>
      <c r="H47" s="168"/>
      <c r="I47" s="168"/>
      <c r="J47" s="168"/>
      <c r="K47" s="168">
        <v>276550.36166633503</v>
      </c>
      <c r="L47" s="168"/>
      <c r="M47" s="168"/>
      <c r="N47" s="169">
        <v>0.45791184139155844</v>
      </c>
      <c r="O47" s="168">
        <v>430252.45635520399</v>
      </c>
      <c r="P47" s="169">
        <v>0.4595825554622493</v>
      </c>
      <c r="Q47" s="169">
        <v>0.18277465695918402</v>
      </c>
      <c r="R47" s="169">
        <v>0.55578337978930015</v>
      </c>
      <c r="S47" s="168">
        <v>153702.09468886897</v>
      </c>
      <c r="T47" s="177"/>
      <c r="AE47" s="1" t="s">
        <v>387</v>
      </c>
    </row>
    <row r="48" spans="2:31" s="4" customFormat="1" hidden="1" x14ac:dyDescent="0.25">
      <c r="B48" s="170" t="s">
        <v>98</v>
      </c>
      <c r="C48" s="171"/>
      <c r="D48" s="171"/>
      <c r="E48" s="171"/>
      <c r="F48" s="171"/>
      <c r="G48" s="171"/>
      <c r="H48" s="171"/>
      <c r="I48" s="171"/>
      <c r="J48" s="171"/>
      <c r="K48" s="171">
        <v>327387.63833385095</v>
      </c>
      <c r="L48" s="171"/>
      <c r="M48" s="171"/>
      <c r="N48" s="174">
        <v>0.54208815860874948</v>
      </c>
      <c r="O48" s="171">
        <v>505927.5436448183</v>
      </c>
      <c r="P48" s="174">
        <v>0.54041637636826456</v>
      </c>
      <c r="Q48" s="174">
        <v>0.21492203442423372</v>
      </c>
      <c r="R48" s="172">
        <v>0.54534711884540576</v>
      </c>
      <c r="S48" s="173">
        <v>178539.90531096736</v>
      </c>
      <c r="T48" s="179"/>
      <c r="AE48" s="1" t="s">
        <v>388</v>
      </c>
    </row>
    <row r="49" spans="2:31" s="4" customFormat="1" hidden="1" x14ac:dyDescent="0.25">
      <c r="B49" s="40" t="s">
        <v>389</v>
      </c>
      <c r="C49" s="69"/>
      <c r="D49" s="69"/>
      <c r="E49" s="69"/>
      <c r="F49" s="69"/>
      <c r="G49" s="69"/>
      <c r="H49" s="69"/>
      <c r="I49" s="69"/>
      <c r="J49" s="69"/>
      <c r="K49" s="69">
        <v>242109.12821622068</v>
      </c>
      <c r="L49" s="69"/>
      <c r="M49" s="69"/>
      <c r="N49" s="71">
        <v>0.4008840778626625</v>
      </c>
      <c r="O49" s="69">
        <v>391384.01224089495</v>
      </c>
      <c r="P49" s="71">
        <v>0.41806446855992052</v>
      </c>
      <c r="Q49" s="71">
        <v>0.16626303352834634</v>
      </c>
      <c r="R49" s="61">
        <v>0.61656033014732592</v>
      </c>
      <c r="S49" s="59">
        <v>149274.88402467428</v>
      </c>
      <c r="T49" s="59"/>
      <c r="AE49" s="1" t="s">
        <v>390</v>
      </c>
    </row>
    <row r="50" spans="2:31" s="4" customFormat="1" hidden="1" x14ac:dyDescent="0.25">
      <c r="B50" s="40" t="s">
        <v>391</v>
      </c>
      <c r="C50" s="69"/>
      <c r="D50" s="69"/>
      <c r="E50" s="69"/>
      <c r="F50" s="69"/>
      <c r="G50" s="69"/>
      <c r="H50" s="69"/>
      <c r="I50" s="69"/>
      <c r="J50" s="69"/>
      <c r="K50" s="69">
        <v>85278.510117630256</v>
      </c>
      <c r="L50" s="69"/>
      <c r="M50" s="69"/>
      <c r="N50" s="71">
        <v>0.14120408074608695</v>
      </c>
      <c r="O50" s="69">
        <v>114543.53140392336</v>
      </c>
      <c r="P50" s="71">
        <v>0.12235190780834407</v>
      </c>
      <c r="Q50" s="71">
        <v>4.8659000895887379E-2</v>
      </c>
      <c r="R50" s="61">
        <v>0.34316994100771625</v>
      </c>
      <c r="S50" s="59">
        <v>29265.021286293108</v>
      </c>
      <c r="T50" s="59"/>
      <c r="AE50" s="1" t="s">
        <v>392</v>
      </c>
    </row>
    <row r="51" spans="2:31" s="4" customFormat="1" ht="7.5" hidden="1" customHeight="1" x14ac:dyDescent="0.25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AE51" s="1" t="s">
        <v>393</v>
      </c>
    </row>
    <row r="52" spans="2:31" s="4" customFormat="1" hidden="1" x14ac:dyDescent="0.25">
      <c r="B52" s="246" t="s">
        <v>394</v>
      </c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92"/>
      <c r="AE52" s="1" t="s">
        <v>395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760AC-E8F9-4E65-9BBD-0BF5DF79C47D}">
  <dimension ref="A1:AE12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413</v>
      </c>
      <c r="G1" s="163"/>
      <c r="H1" s="163"/>
      <c r="I1" s="163"/>
      <c r="K1" s="163"/>
    </row>
    <row r="3" spans="1:31" s="4" customFormat="1" ht="25.5" customHeight="1" thickBot="1" x14ac:dyDescent="0.3">
      <c r="B3" s="101" t="s">
        <v>414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AE3" s="1"/>
    </row>
    <row r="4" spans="1:31" s="4" customFormat="1" ht="6" customHeight="1" x14ac:dyDescent="0.25">
      <c r="AE4" s="1"/>
    </row>
    <row r="5" spans="1:31" s="4" customFormat="1" ht="45" x14ac:dyDescent="0.25">
      <c r="C5" s="180" t="s">
        <v>507</v>
      </c>
      <c r="D5" s="180" t="s">
        <v>503</v>
      </c>
      <c r="E5" s="180" t="s">
        <v>508</v>
      </c>
      <c r="F5" s="181" t="str">
        <f>CONCATENATE("%/s total Tenerife ",RIGHT(E5,4))</f>
        <v>%/s total Tenerife 2020</v>
      </c>
      <c r="G5" s="180" t="s">
        <v>504</v>
      </c>
      <c r="H5" s="181" t="str">
        <f>CONCATENATE("var. ",RIGHT(G5,2),"/",RIGHT(E5,2))</f>
        <v>var. 21/20</v>
      </c>
      <c r="I5" s="181" t="str">
        <f>CONCATENATE("dif. ",RIGHT(G5,2),"/",RIGHT(E5,2))</f>
        <v>dif. 21/20</v>
      </c>
      <c r="J5" s="181" t="str">
        <f>CONCATENATE("%/s total Tenerife ",RIGHT(G5,4))</f>
        <v>%/s total Tenerife 2021</v>
      </c>
      <c r="K5" s="180" t="s">
        <v>505</v>
      </c>
      <c r="L5" s="181" t="str">
        <f>CONCATENATE("var. ",RIGHT(K5,2),"/",RIGHT(G5,2))</f>
        <v>var. 22/21</v>
      </c>
      <c r="M5" s="181" t="str">
        <f>CONCATENATE("dif. ",RIGHT(K5,2),"/",RIGHT(G5,2))</f>
        <v>dif. 22/21</v>
      </c>
      <c r="N5" s="181" t="str">
        <f>CONCATENATE("%/s total Tenerife ",RIGHT(K5,4))</f>
        <v>%/s total Tenerife 2022</v>
      </c>
      <c r="O5" s="180" t="s">
        <v>506</v>
      </c>
      <c r="P5" s="181" t="str">
        <f>CONCATENATE("var. ",RIGHT(O5,2),"/",RIGHT(K5,2))</f>
        <v>var. 23/22</v>
      </c>
      <c r="Q5" s="181" t="str">
        <f>CONCATENATE("dif. ",RIGHT(O5,2),"/",RIGHT(K5,2))</f>
        <v>dif. 23/22</v>
      </c>
      <c r="R5" s="181" t="str">
        <f>CONCATENATE("var. ",RIGHT(O5,2),"/",RIGHT(D5,2))</f>
        <v>var. 23/19</v>
      </c>
      <c r="S5" s="181" t="str">
        <f>CONCATENATE("dif. ",RIGHT(O5,2),"/",RIGHT(D5,2))</f>
        <v>dif. 23/19</v>
      </c>
      <c r="T5" s="181" t="str">
        <f>CONCATENATE("%/s total Tenerife ",RIGHT(O5,4))</f>
        <v>%/s total Tenerife 2023</v>
      </c>
      <c r="AE5" s="1"/>
    </row>
    <row r="6" spans="1:31" ht="18.75" x14ac:dyDescent="0.3">
      <c r="A6" s="4"/>
      <c r="B6" s="164" t="s">
        <v>385</v>
      </c>
      <c r="C6" s="182">
        <v>60079</v>
      </c>
      <c r="D6" s="182">
        <v>63809</v>
      </c>
      <c r="E6" s="182">
        <v>74950</v>
      </c>
      <c r="F6" s="183">
        <f>E6/$E$6</f>
        <v>1</v>
      </c>
      <c r="G6" s="182">
        <v>12489</v>
      </c>
      <c r="H6" s="183">
        <f>G6/E6-1</f>
        <v>-0.83336891260840562</v>
      </c>
      <c r="I6" s="182">
        <f>G6-E6</f>
        <v>-62461</v>
      </c>
      <c r="J6" s="183">
        <f>G6/$G$6</f>
        <v>1</v>
      </c>
      <c r="K6" s="182">
        <v>57484</v>
      </c>
      <c r="L6" s="183">
        <f t="shared" ref="L6:L17" si="0">K6/G6-1</f>
        <v>3.6027704379854271</v>
      </c>
      <c r="M6" s="182">
        <f t="shared" ref="M6:M17" si="1">K6-G6</f>
        <v>44995</v>
      </c>
      <c r="N6" s="183">
        <f>K6/$K$6</f>
        <v>1</v>
      </c>
      <c r="O6" s="182">
        <v>71504</v>
      </c>
      <c r="P6" s="183">
        <f t="shared" ref="P6:P15" si="2">O6/K6-1</f>
        <v>0.24389395309999307</v>
      </c>
      <c r="Q6" s="182">
        <f t="shared" ref="Q6:Q17" si="3">O6-K6</f>
        <v>14020</v>
      </c>
      <c r="R6" s="183">
        <f>O6/D6-1</f>
        <v>0.12059427353508134</v>
      </c>
      <c r="S6" s="182">
        <f>O6-D6</f>
        <v>7695</v>
      </c>
      <c r="T6" s="183">
        <f>O6/$O$6</f>
        <v>1</v>
      </c>
      <c r="V6" s="69"/>
      <c r="W6" s="124"/>
      <c r="AE6" s="1" t="s">
        <v>386</v>
      </c>
    </row>
    <row r="7" spans="1:31" s="4" customFormat="1" x14ac:dyDescent="0.25">
      <c r="B7" s="191" t="s">
        <v>415</v>
      </c>
      <c r="C7" s="192">
        <v>53406</v>
      </c>
      <c r="D7" s="192">
        <v>58852</v>
      </c>
      <c r="E7" s="192">
        <v>68967</v>
      </c>
      <c r="F7" s="193">
        <f t="shared" ref="F7:F17" si="4">E7/$E$6</f>
        <v>0.9201734489659773</v>
      </c>
      <c r="G7" s="192">
        <v>11347</v>
      </c>
      <c r="H7" s="194">
        <f>G7/E7-1</f>
        <v>-0.83547203735119702</v>
      </c>
      <c r="I7" s="195">
        <f>G7-E7</f>
        <v>-57620</v>
      </c>
      <c r="J7" s="193">
        <f>G7/$G$6</f>
        <v>0.90855953238850184</v>
      </c>
      <c r="K7" s="192">
        <v>53090</v>
      </c>
      <c r="L7" s="194">
        <f t="shared" si="0"/>
        <v>3.6787697188684234</v>
      </c>
      <c r="M7" s="195">
        <f t="shared" si="1"/>
        <v>41743</v>
      </c>
      <c r="N7" s="193">
        <f>K7/$K$6</f>
        <v>0.92356133880732028</v>
      </c>
      <c r="O7" s="192">
        <v>66416</v>
      </c>
      <c r="P7" s="194">
        <f t="shared" si="2"/>
        <v>0.25100772273497829</v>
      </c>
      <c r="Q7" s="195">
        <f t="shared" si="3"/>
        <v>13326</v>
      </c>
      <c r="R7" s="194">
        <f t="shared" ref="R7:R17" si="5">O7/D7-1</f>
        <v>0.12852579351593829</v>
      </c>
      <c r="S7" s="195">
        <f t="shared" ref="S7:S17" si="6">O7-D7</f>
        <v>7564</v>
      </c>
      <c r="T7" s="193">
        <f>O7/$O$6</f>
        <v>0.92884314164242565</v>
      </c>
      <c r="V7" s="69"/>
      <c r="W7" s="124"/>
      <c r="AE7" s="1" t="s">
        <v>388</v>
      </c>
    </row>
    <row r="8" spans="1:31" s="4" customFormat="1" x14ac:dyDescent="0.25">
      <c r="B8" s="196" t="s">
        <v>259</v>
      </c>
      <c r="C8" s="184">
        <v>1778</v>
      </c>
      <c r="D8" s="184">
        <v>1349</v>
      </c>
      <c r="E8" s="184">
        <v>1713</v>
      </c>
      <c r="F8" s="185">
        <f t="shared" si="4"/>
        <v>2.28552368245497E-2</v>
      </c>
      <c r="G8" s="184">
        <v>120</v>
      </c>
      <c r="H8" s="186">
        <f t="shared" ref="H8:H17" si="7">G8/E8-1</f>
        <v>-0.92994746059544653</v>
      </c>
      <c r="I8" s="187">
        <f t="shared" ref="I8:I17" si="8">G8-E8</f>
        <v>-1593</v>
      </c>
      <c r="J8" s="185">
        <f t="shared" ref="J8:J17" si="9">G8/$G$6</f>
        <v>9.6084554407878942E-3</v>
      </c>
      <c r="K8" s="184">
        <v>222</v>
      </c>
      <c r="L8" s="186">
        <f t="shared" si="0"/>
        <v>0.85000000000000009</v>
      </c>
      <c r="M8" s="187">
        <f t="shared" si="1"/>
        <v>102</v>
      </c>
      <c r="N8" s="185">
        <f t="shared" ref="N8:N17" si="10">K8/$K$6</f>
        <v>3.8619441931667942E-3</v>
      </c>
      <c r="O8" s="184">
        <v>693</v>
      </c>
      <c r="P8" s="186">
        <f t="shared" si="2"/>
        <v>2.1216216216216215</v>
      </c>
      <c r="Q8" s="187">
        <f t="shared" si="3"/>
        <v>471</v>
      </c>
      <c r="R8" s="186">
        <f t="shared" si="5"/>
        <v>-0.48628613787991104</v>
      </c>
      <c r="S8" s="187">
        <f t="shared" si="6"/>
        <v>-656</v>
      </c>
      <c r="T8" s="185">
        <f t="shared" ref="T8:T17" si="11">O8/$O$6</f>
        <v>9.6917654956366079E-3</v>
      </c>
      <c r="V8" s="69"/>
      <c r="W8" s="124"/>
      <c r="AE8" s="1"/>
    </row>
    <row r="9" spans="1:31" s="4" customFormat="1" x14ac:dyDescent="0.25">
      <c r="B9" s="196" t="s">
        <v>257</v>
      </c>
      <c r="C9" s="184">
        <v>2023</v>
      </c>
      <c r="D9" s="184">
        <v>1553</v>
      </c>
      <c r="E9" s="184">
        <v>1335</v>
      </c>
      <c r="F9" s="188">
        <f t="shared" si="4"/>
        <v>1.781187458305537E-2</v>
      </c>
      <c r="G9" s="184">
        <v>98</v>
      </c>
      <c r="H9" s="189">
        <f t="shared" si="7"/>
        <v>-0.92659176029962542</v>
      </c>
      <c r="I9" s="190">
        <f t="shared" si="8"/>
        <v>-1237</v>
      </c>
      <c r="J9" s="188">
        <f t="shared" si="9"/>
        <v>7.8469052766434455E-3</v>
      </c>
      <c r="K9" s="184">
        <v>903</v>
      </c>
      <c r="L9" s="186">
        <f t="shared" si="0"/>
        <v>8.2142857142857135</v>
      </c>
      <c r="M9" s="187">
        <f t="shared" si="1"/>
        <v>805</v>
      </c>
      <c r="N9" s="185">
        <f t="shared" si="10"/>
        <v>1.5708718947881149E-2</v>
      </c>
      <c r="O9" s="184">
        <v>1817</v>
      </c>
      <c r="P9" s="186">
        <f t="shared" si="2"/>
        <v>1.0121816168327795</v>
      </c>
      <c r="Q9" s="187">
        <f t="shared" si="3"/>
        <v>914</v>
      </c>
      <c r="R9" s="186">
        <f t="shared" si="5"/>
        <v>0.16999356084996786</v>
      </c>
      <c r="S9" s="187">
        <f t="shared" si="6"/>
        <v>264</v>
      </c>
      <c r="T9" s="185">
        <f t="shared" si="11"/>
        <v>2.5411165808905796E-2</v>
      </c>
      <c r="V9" s="69"/>
      <c r="W9" s="124"/>
      <c r="AE9" s="1"/>
    </row>
    <row r="10" spans="1:31" s="4" customFormat="1" x14ac:dyDescent="0.25">
      <c r="B10" s="196" t="s">
        <v>255</v>
      </c>
      <c r="C10" s="184">
        <v>9948</v>
      </c>
      <c r="D10" s="184">
        <v>9321</v>
      </c>
      <c r="E10" s="184">
        <v>10554</v>
      </c>
      <c r="F10" s="185">
        <f t="shared" si="4"/>
        <v>0.14081387591727818</v>
      </c>
      <c r="G10" s="184">
        <v>2180</v>
      </c>
      <c r="H10" s="186">
        <f t="shared" si="7"/>
        <v>-0.79344324426757629</v>
      </c>
      <c r="I10" s="187">
        <f t="shared" si="8"/>
        <v>-8374</v>
      </c>
      <c r="J10" s="185">
        <f t="shared" si="9"/>
        <v>0.1745536071743134</v>
      </c>
      <c r="K10" s="184">
        <v>6992</v>
      </c>
      <c r="L10" s="186">
        <f t="shared" si="0"/>
        <v>2.2073394495412844</v>
      </c>
      <c r="M10" s="187">
        <f t="shared" si="1"/>
        <v>4812</v>
      </c>
      <c r="N10" s="185">
        <f t="shared" si="10"/>
        <v>0.12163384593973975</v>
      </c>
      <c r="O10" s="184">
        <v>9320</v>
      </c>
      <c r="P10" s="186">
        <f t="shared" si="2"/>
        <v>0.33295194508009152</v>
      </c>
      <c r="Q10" s="187">
        <f t="shared" si="3"/>
        <v>2328</v>
      </c>
      <c r="R10" s="186">
        <f t="shared" si="5"/>
        <v>-1.0728462611309109E-4</v>
      </c>
      <c r="S10" s="187">
        <f t="shared" si="6"/>
        <v>-1</v>
      </c>
      <c r="T10" s="185">
        <f>O10/$O$6</f>
        <v>0.13034235846945624</v>
      </c>
      <c r="V10" s="69"/>
      <c r="W10" s="124"/>
      <c r="AE10" s="1"/>
    </row>
    <row r="11" spans="1:31" s="4" customFormat="1" x14ac:dyDescent="0.25">
      <c r="B11" s="196" t="s">
        <v>416</v>
      </c>
      <c r="C11" s="184">
        <v>37553</v>
      </c>
      <c r="D11" s="184">
        <v>41664</v>
      </c>
      <c r="E11" s="184">
        <v>44782</v>
      </c>
      <c r="F11" s="188">
        <f t="shared" si="4"/>
        <v>0.59749166110740493</v>
      </c>
      <c r="G11" s="184">
        <v>6828</v>
      </c>
      <c r="H11" s="189">
        <f t="shared" si="7"/>
        <v>-0.84752802465276234</v>
      </c>
      <c r="I11" s="190">
        <f t="shared" si="8"/>
        <v>-37954</v>
      </c>
      <c r="J11" s="188">
        <f t="shared" si="9"/>
        <v>0.54672111458083117</v>
      </c>
      <c r="K11" s="184">
        <v>37161</v>
      </c>
      <c r="L11" s="186">
        <f t="shared" si="0"/>
        <v>4.4424428822495603</v>
      </c>
      <c r="M11" s="187">
        <f t="shared" si="1"/>
        <v>30333</v>
      </c>
      <c r="N11" s="185">
        <f t="shared" si="10"/>
        <v>0.64645814487509567</v>
      </c>
      <c r="O11" s="184">
        <v>49317</v>
      </c>
      <c r="P11" s="186">
        <f t="shared" si="2"/>
        <v>0.32711713893598127</v>
      </c>
      <c r="Q11" s="187">
        <f t="shared" si="3"/>
        <v>12156</v>
      </c>
      <c r="R11" s="186">
        <f t="shared" si="5"/>
        <v>0.18368375576036877</v>
      </c>
      <c r="S11" s="187">
        <f t="shared" si="6"/>
        <v>7653</v>
      </c>
      <c r="T11" s="185">
        <f t="shared" si="11"/>
        <v>0.68970966659207877</v>
      </c>
      <c r="V11" s="69"/>
      <c r="W11" s="124"/>
      <c r="AE11" s="1"/>
    </row>
    <row r="12" spans="1:31" s="4" customFormat="1" x14ac:dyDescent="0.25">
      <c r="B12" s="196" t="s">
        <v>417</v>
      </c>
      <c r="C12" s="184">
        <v>2104</v>
      </c>
      <c r="D12" s="184">
        <v>4965</v>
      </c>
      <c r="E12" s="184">
        <v>10583</v>
      </c>
      <c r="F12" s="185">
        <f t="shared" si="4"/>
        <v>0.14120080053368914</v>
      </c>
      <c r="G12" s="184">
        <v>2121</v>
      </c>
      <c r="H12" s="186">
        <f t="shared" si="7"/>
        <v>-0.79958423887366536</v>
      </c>
      <c r="I12" s="187">
        <f t="shared" si="8"/>
        <v>-8462</v>
      </c>
      <c r="J12" s="185">
        <f t="shared" si="9"/>
        <v>0.16982944991592602</v>
      </c>
      <c r="K12" s="184">
        <v>7812</v>
      </c>
      <c r="L12" s="186">
        <f t="shared" si="0"/>
        <v>2.6831683168316833</v>
      </c>
      <c r="M12" s="187">
        <f t="shared" si="1"/>
        <v>5691</v>
      </c>
      <c r="N12" s="185">
        <f t="shared" si="10"/>
        <v>0.13589868485143691</v>
      </c>
      <c r="O12" s="184">
        <v>5269</v>
      </c>
      <c r="P12" s="186">
        <f t="shared" si="2"/>
        <v>-0.32552483358934969</v>
      </c>
      <c r="Q12" s="187">
        <f t="shared" si="3"/>
        <v>-2543</v>
      </c>
      <c r="R12" s="186">
        <f t="shared" si="5"/>
        <v>6.1228600201409966E-2</v>
      </c>
      <c r="S12" s="187">
        <f t="shared" si="6"/>
        <v>304</v>
      </c>
      <c r="T12" s="185">
        <f t="shared" si="11"/>
        <v>7.368818527634817E-2</v>
      </c>
      <c r="V12" s="69"/>
      <c r="W12" s="124"/>
      <c r="AE12" s="1"/>
    </row>
    <row r="13" spans="1:31" s="4" customFormat="1" x14ac:dyDescent="0.25">
      <c r="B13" s="191" t="s">
        <v>418</v>
      </c>
      <c r="C13" s="192">
        <v>6673</v>
      </c>
      <c r="D13" s="192">
        <v>4957</v>
      </c>
      <c r="E13" s="192">
        <v>5983</v>
      </c>
      <c r="F13" s="193">
        <f t="shared" si="4"/>
        <v>7.9826551034022683E-2</v>
      </c>
      <c r="G13" s="192">
        <v>1142</v>
      </c>
      <c r="H13" s="194">
        <f t="shared" si="7"/>
        <v>-0.80912585659368208</v>
      </c>
      <c r="I13" s="195">
        <f t="shared" si="8"/>
        <v>-4841</v>
      </c>
      <c r="J13" s="193">
        <f t="shared" si="9"/>
        <v>9.1440467611498114E-2</v>
      </c>
      <c r="K13" s="192">
        <v>4394</v>
      </c>
      <c r="L13" s="194">
        <f t="shared" si="0"/>
        <v>2.8476357267950965</v>
      </c>
      <c r="M13" s="195">
        <f t="shared" si="1"/>
        <v>3252</v>
      </c>
      <c r="N13" s="193">
        <f t="shared" si="10"/>
        <v>7.6438661192679697E-2</v>
      </c>
      <c r="O13" s="192">
        <v>5088</v>
      </c>
      <c r="P13" s="194">
        <f t="shared" si="2"/>
        <v>0.15794264906690936</v>
      </c>
      <c r="Q13" s="195">
        <f t="shared" si="3"/>
        <v>694</v>
      </c>
      <c r="R13" s="194">
        <f t="shared" si="5"/>
        <v>2.6427274561226621E-2</v>
      </c>
      <c r="S13" s="195">
        <f t="shared" si="6"/>
        <v>131</v>
      </c>
      <c r="T13" s="193">
        <f t="shared" si="11"/>
        <v>7.1156858357574404E-2</v>
      </c>
      <c r="V13" s="69"/>
      <c r="W13" s="124"/>
      <c r="AE13" s="1"/>
    </row>
    <row r="14" spans="1:31" s="4" customFormat="1" x14ac:dyDescent="0.25">
      <c r="B14" s="196" t="s">
        <v>259</v>
      </c>
      <c r="C14" s="184">
        <v>342</v>
      </c>
      <c r="D14" s="184">
        <v>421</v>
      </c>
      <c r="E14" s="184">
        <v>637</v>
      </c>
      <c r="F14" s="185">
        <f t="shared" si="4"/>
        <v>8.4989993328885918E-3</v>
      </c>
      <c r="G14" s="184">
        <v>140</v>
      </c>
      <c r="H14" s="186">
        <f t="shared" si="7"/>
        <v>-0.78021978021978022</v>
      </c>
      <c r="I14" s="187">
        <f t="shared" si="8"/>
        <v>-497</v>
      </c>
      <c r="J14" s="185">
        <f t="shared" si="9"/>
        <v>1.1209864680919208E-2</v>
      </c>
      <c r="K14" s="184">
        <v>433</v>
      </c>
      <c r="L14" s="186">
        <f t="shared" si="0"/>
        <v>2.092857142857143</v>
      </c>
      <c r="M14" s="187">
        <f t="shared" si="1"/>
        <v>293</v>
      </c>
      <c r="N14" s="185">
        <f t="shared" si="10"/>
        <v>7.5325307911766753E-3</v>
      </c>
      <c r="O14" s="184">
        <v>515</v>
      </c>
      <c r="P14" s="186">
        <f t="shared" si="2"/>
        <v>0.18937644341801385</v>
      </c>
      <c r="Q14" s="187">
        <f t="shared" si="3"/>
        <v>82</v>
      </c>
      <c r="R14" s="186">
        <f t="shared" si="5"/>
        <v>0.22327790973871742</v>
      </c>
      <c r="S14" s="187">
        <f t="shared" si="6"/>
        <v>94</v>
      </c>
      <c r="T14" s="185">
        <f t="shared" si="11"/>
        <v>7.2023942716491389E-3</v>
      </c>
      <c r="V14" s="69"/>
      <c r="W14" s="124"/>
      <c r="AE14" s="1"/>
    </row>
    <row r="15" spans="1:31" s="4" customFormat="1" x14ac:dyDescent="0.25">
      <c r="B15" s="196" t="s">
        <v>257</v>
      </c>
      <c r="C15" s="184">
        <v>1442</v>
      </c>
      <c r="D15" s="184">
        <v>1328</v>
      </c>
      <c r="E15" s="184">
        <v>751</v>
      </c>
      <c r="F15" s="185">
        <f t="shared" si="4"/>
        <v>1.0020013342228152E-2</v>
      </c>
      <c r="G15" s="184">
        <v>129</v>
      </c>
      <c r="H15" s="186">
        <f t="shared" si="7"/>
        <v>-0.82822902796271636</v>
      </c>
      <c r="I15" s="187">
        <f t="shared" si="8"/>
        <v>-622</v>
      </c>
      <c r="J15" s="185">
        <f t="shared" si="9"/>
        <v>1.0329089598846986E-2</v>
      </c>
      <c r="K15" s="184">
        <v>680</v>
      </c>
      <c r="L15" s="186">
        <f>K15/G15-1</f>
        <v>4.2713178294573639</v>
      </c>
      <c r="M15" s="187">
        <f t="shared" si="1"/>
        <v>551</v>
      </c>
      <c r="N15" s="185">
        <f t="shared" si="10"/>
        <v>1.1829378609700091E-2</v>
      </c>
      <c r="O15" s="184">
        <v>1266</v>
      </c>
      <c r="P15" s="186">
        <f t="shared" si="2"/>
        <v>0.86176470588235299</v>
      </c>
      <c r="Q15" s="187">
        <f t="shared" si="3"/>
        <v>586</v>
      </c>
      <c r="R15" s="186">
        <f t="shared" si="5"/>
        <v>-4.6686746987951833E-2</v>
      </c>
      <c r="S15" s="187">
        <f t="shared" si="6"/>
        <v>-62</v>
      </c>
      <c r="T15" s="185">
        <f t="shared" si="11"/>
        <v>1.7705303199820988E-2</v>
      </c>
      <c r="V15" s="69"/>
      <c r="W15" s="124"/>
      <c r="AE15" s="1"/>
    </row>
    <row r="16" spans="1:31" s="4" customFormat="1" x14ac:dyDescent="0.25">
      <c r="B16" s="196" t="s">
        <v>255</v>
      </c>
      <c r="C16" s="184">
        <v>4845</v>
      </c>
      <c r="D16" s="184">
        <v>3120</v>
      </c>
      <c r="E16" s="184">
        <v>4542</v>
      </c>
      <c r="F16" s="185">
        <f>E16/$E$6</f>
        <v>6.0600400266844566E-2</v>
      </c>
      <c r="G16" s="184">
        <v>754</v>
      </c>
      <c r="H16" s="186">
        <f>G16/E16-1</f>
        <v>-0.83399383531483928</v>
      </c>
      <c r="I16" s="187">
        <f>G16-E16</f>
        <v>-3788</v>
      </c>
      <c r="J16" s="185">
        <f>G16/$G$6</f>
        <v>6.0373128352950597E-2</v>
      </c>
      <c r="K16" s="184">
        <v>3133</v>
      </c>
      <c r="L16" s="186">
        <f>K16/G16-1</f>
        <v>3.1551724137931032</v>
      </c>
      <c r="M16" s="187">
        <f>K16-G16</f>
        <v>2379</v>
      </c>
      <c r="N16" s="185">
        <f>K16/$K$6</f>
        <v>5.4502122329691739E-2</v>
      </c>
      <c r="O16" s="184">
        <v>3140</v>
      </c>
      <c r="P16" s="186">
        <f>O16/K16-1</f>
        <v>2.2342802425789898E-3</v>
      </c>
      <c r="Q16" s="187">
        <f>O16-K16</f>
        <v>7</v>
      </c>
      <c r="R16" s="186">
        <f t="shared" si="5"/>
        <v>6.4102564102563875E-3</v>
      </c>
      <c r="S16" s="187">
        <f t="shared" si="6"/>
        <v>20</v>
      </c>
      <c r="T16" s="185">
        <f>O16/$O$6</f>
        <v>4.3913627209666593E-2</v>
      </c>
      <c r="V16" s="69"/>
      <c r="W16" s="124"/>
      <c r="AE16" s="1"/>
    </row>
    <row r="17" spans="2:31" s="4" customFormat="1" x14ac:dyDescent="0.25">
      <c r="B17" s="196" t="s">
        <v>253</v>
      </c>
      <c r="C17" s="184">
        <v>44</v>
      </c>
      <c r="D17" s="184">
        <v>88</v>
      </c>
      <c r="E17" s="184">
        <v>53</v>
      </c>
      <c r="F17" s="185">
        <f t="shared" si="4"/>
        <v>7.0713809206137421E-4</v>
      </c>
      <c r="G17" s="184">
        <v>119</v>
      </c>
      <c r="H17" s="186">
        <f t="shared" si="7"/>
        <v>1.2452830188679247</v>
      </c>
      <c r="I17" s="187">
        <f t="shared" si="8"/>
        <v>66</v>
      </c>
      <c r="J17" s="185">
        <f t="shared" si="9"/>
        <v>9.5283849787813277E-3</v>
      </c>
      <c r="K17" s="184">
        <v>148</v>
      </c>
      <c r="L17" s="186">
        <f t="shared" si="0"/>
        <v>0.24369747899159666</v>
      </c>
      <c r="M17" s="187">
        <f t="shared" si="1"/>
        <v>29</v>
      </c>
      <c r="N17" s="185">
        <f t="shared" si="10"/>
        <v>2.5746294621111963E-3</v>
      </c>
      <c r="O17" s="184">
        <v>167</v>
      </c>
      <c r="P17" s="186">
        <f>O17/K17-1</f>
        <v>0.12837837837837829</v>
      </c>
      <c r="Q17" s="187">
        <f t="shared" si="3"/>
        <v>19</v>
      </c>
      <c r="R17" s="186">
        <f t="shared" si="5"/>
        <v>0.89772727272727271</v>
      </c>
      <c r="S17" s="187">
        <f t="shared" si="6"/>
        <v>79</v>
      </c>
      <c r="T17" s="185">
        <f t="shared" si="11"/>
        <v>2.3355336764376818E-3</v>
      </c>
      <c r="V17" s="69"/>
      <c r="W17" s="124"/>
      <c r="AE17" s="1"/>
    </row>
    <row r="18" spans="2:31" s="4" customFormat="1" ht="7.5" customHeight="1" x14ac:dyDescent="0.25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AE18" s="1" t="s">
        <v>393</v>
      </c>
    </row>
    <row r="19" spans="2:31" s="4" customFormat="1" x14ac:dyDescent="0.25">
      <c r="B19" s="50" t="s">
        <v>394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AE19" s="1" t="s">
        <v>395</v>
      </c>
    </row>
    <row r="20" spans="2:31" s="4" customFormat="1" x14ac:dyDescent="0.25">
      <c r="AE20" s="1"/>
    </row>
    <row r="24" spans="2:31" x14ac:dyDescent="0.25">
      <c r="AA24" t="str">
        <f>CONCATENATE("Hoteles: 
",FIXED(O7,0)," viajeros 
cuota: ",FIXED(T7*100,1),"%")</f>
        <v>Hoteles: 
66.416 viajeros 
cuota: 92,9%</v>
      </c>
    </row>
    <row r="25" spans="2:31" x14ac:dyDescent="0.25">
      <c r="AA25" t="str">
        <f>CONCATENATE("Apartamentos: 
",FIXED(O13,0)," viajeros
cuota: ",FIXED(T13*100,1),"%")</f>
        <v>Apartamentos: 
5.088 viajeros
cuota: 7,1%</v>
      </c>
    </row>
    <row r="43" spans="2:31" s="4" customFormat="1" ht="15.75" hidden="1" customHeight="1" thickBot="1" x14ac:dyDescent="0.3">
      <c r="B43" s="247" t="s">
        <v>396</v>
      </c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128"/>
      <c r="AE43" s="1"/>
    </row>
    <row r="44" spans="2:31" s="4" customFormat="1" ht="6" hidden="1" customHeight="1" thickBot="1" x14ac:dyDescent="0.3">
      <c r="AE44" s="1"/>
    </row>
    <row r="45" spans="2:31" s="4" customFormat="1" ht="30" hidden="1" x14ac:dyDescent="0.25">
      <c r="C45" s="24"/>
      <c r="D45" s="24"/>
      <c r="E45" s="24"/>
      <c r="F45" s="24"/>
      <c r="G45" s="24"/>
      <c r="H45" s="24"/>
      <c r="I45" s="24"/>
      <c r="J45" s="24"/>
      <c r="K45" s="53">
        <v>2020</v>
      </c>
      <c r="L45" s="53"/>
      <c r="M45" s="53"/>
      <c r="N45" s="53" t="s">
        <v>397</v>
      </c>
      <c r="O45" s="53">
        <v>2021</v>
      </c>
      <c r="P45" s="53" t="s">
        <v>397</v>
      </c>
      <c r="Q45" s="53" t="s">
        <v>398</v>
      </c>
      <c r="R45" s="53" t="s">
        <v>399</v>
      </c>
      <c r="S45" s="53" t="s">
        <v>400</v>
      </c>
      <c r="T45" s="24"/>
      <c r="AE45" s="1"/>
    </row>
    <row r="46" spans="2:31" s="4" customFormat="1" ht="18.75" hidden="1" x14ac:dyDescent="0.3">
      <c r="B46" s="164" t="s">
        <v>384</v>
      </c>
      <c r="C46" s="165"/>
      <c r="D46" s="165"/>
      <c r="E46" s="165"/>
      <c r="F46" s="165"/>
      <c r="G46" s="165"/>
      <c r="H46" s="165"/>
      <c r="I46" s="165"/>
      <c r="J46" s="165"/>
      <c r="K46" s="165">
        <v>1824653</v>
      </c>
      <c r="L46" s="165"/>
      <c r="M46" s="165"/>
      <c r="N46" s="166"/>
      <c r="O46" s="165">
        <v>2354005</v>
      </c>
      <c r="P46" s="166"/>
      <c r="Q46" s="166">
        <v>1</v>
      </c>
      <c r="R46" s="166">
        <v>0.2901110512519367</v>
      </c>
      <c r="S46" s="165">
        <v>529352</v>
      </c>
      <c r="T46" s="176"/>
      <c r="AE46" s="1"/>
    </row>
    <row r="47" spans="2:31" ht="18.75" hidden="1" x14ac:dyDescent="0.3">
      <c r="B47" s="164" t="s">
        <v>385</v>
      </c>
      <c r="C47" s="165"/>
      <c r="D47" s="165"/>
      <c r="E47" s="165"/>
      <c r="F47" s="165"/>
      <c r="G47" s="165"/>
      <c r="H47" s="165"/>
      <c r="I47" s="165"/>
      <c r="J47" s="165"/>
      <c r="K47" s="165">
        <v>603938</v>
      </c>
      <c r="L47" s="165"/>
      <c r="M47" s="165"/>
      <c r="N47" s="166">
        <v>1</v>
      </c>
      <c r="O47" s="165">
        <v>936181</v>
      </c>
      <c r="P47" s="166">
        <v>1</v>
      </c>
      <c r="Q47" s="166">
        <v>0.39769711619134201</v>
      </c>
      <c r="R47" s="166">
        <v>0.55012766211101138</v>
      </c>
      <c r="S47" s="165">
        <v>332243</v>
      </c>
      <c r="T47" s="176"/>
      <c r="AE47" s="1" t="s">
        <v>386</v>
      </c>
    </row>
    <row r="48" spans="2:31" ht="15.75" hidden="1" x14ac:dyDescent="0.25">
      <c r="B48" s="167" t="s">
        <v>160</v>
      </c>
      <c r="C48" s="168"/>
      <c r="D48" s="168"/>
      <c r="E48" s="168"/>
      <c r="F48" s="168"/>
      <c r="G48" s="168"/>
      <c r="H48" s="168"/>
      <c r="I48" s="168"/>
      <c r="J48" s="168"/>
      <c r="K48" s="168">
        <v>276550.36166633503</v>
      </c>
      <c r="L48" s="168"/>
      <c r="M48" s="168"/>
      <c r="N48" s="169">
        <v>0.45791184139155844</v>
      </c>
      <c r="O48" s="168">
        <v>430252.45635520399</v>
      </c>
      <c r="P48" s="169">
        <v>0.4595825554622493</v>
      </c>
      <c r="Q48" s="169">
        <v>0.18277465695918402</v>
      </c>
      <c r="R48" s="169">
        <v>0.55578337978930015</v>
      </c>
      <c r="S48" s="168">
        <v>153702.09468886897</v>
      </c>
      <c r="T48" s="177"/>
      <c r="AE48" s="1" t="s">
        <v>387</v>
      </c>
    </row>
    <row r="49" spans="2:31" s="4" customFormat="1" hidden="1" x14ac:dyDescent="0.25">
      <c r="B49" s="170" t="s">
        <v>98</v>
      </c>
      <c r="C49" s="171"/>
      <c r="D49" s="171"/>
      <c r="E49" s="171"/>
      <c r="F49" s="171"/>
      <c r="G49" s="171"/>
      <c r="H49" s="171"/>
      <c r="I49" s="171"/>
      <c r="J49" s="171"/>
      <c r="K49" s="171">
        <v>327387.63833385095</v>
      </c>
      <c r="L49" s="171"/>
      <c r="M49" s="171"/>
      <c r="N49" s="174">
        <v>0.54208815860874948</v>
      </c>
      <c r="O49" s="171">
        <v>505927.5436448183</v>
      </c>
      <c r="P49" s="174">
        <v>0.54041637636826456</v>
      </c>
      <c r="Q49" s="174">
        <v>0.21492203442423372</v>
      </c>
      <c r="R49" s="172">
        <v>0.54534711884540576</v>
      </c>
      <c r="S49" s="173">
        <v>178539.90531096736</v>
      </c>
      <c r="T49" s="179"/>
      <c r="AE49" s="1" t="s">
        <v>388</v>
      </c>
    </row>
    <row r="50" spans="2:31" s="4" customFormat="1" hidden="1" x14ac:dyDescent="0.25">
      <c r="B50" s="40" t="s">
        <v>389</v>
      </c>
      <c r="C50" s="69"/>
      <c r="D50" s="69"/>
      <c r="E50" s="69"/>
      <c r="F50" s="69"/>
      <c r="G50" s="69"/>
      <c r="H50" s="69"/>
      <c r="I50" s="69"/>
      <c r="J50" s="69"/>
      <c r="K50" s="69">
        <v>242109.12821622068</v>
      </c>
      <c r="L50" s="69"/>
      <c r="M50" s="69"/>
      <c r="N50" s="71">
        <v>0.4008840778626625</v>
      </c>
      <c r="O50" s="69">
        <v>391384.01224089495</v>
      </c>
      <c r="P50" s="71">
        <v>0.41806446855992052</v>
      </c>
      <c r="Q50" s="71">
        <v>0.16626303352834634</v>
      </c>
      <c r="R50" s="61">
        <v>0.61656033014732592</v>
      </c>
      <c r="S50" s="59">
        <v>149274.88402467428</v>
      </c>
      <c r="T50" s="59"/>
      <c r="AE50" s="1" t="s">
        <v>390</v>
      </c>
    </row>
    <row r="51" spans="2:31" s="4" customFormat="1" hidden="1" x14ac:dyDescent="0.25">
      <c r="B51" s="40" t="s">
        <v>391</v>
      </c>
      <c r="C51" s="69"/>
      <c r="D51" s="69"/>
      <c r="E51" s="69"/>
      <c r="F51" s="69"/>
      <c r="G51" s="69"/>
      <c r="H51" s="69"/>
      <c r="I51" s="69"/>
      <c r="J51" s="69"/>
      <c r="K51" s="69">
        <v>85278.510117630256</v>
      </c>
      <c r="L51" s="69"/>
      <c r="M51" s="69"/>
      <c r="N51" s="71">
        <v>0.14120408074608695</v>
      </c>
      <c r="O51" s="69">
        <v>114543.53140392336</v>
      </c>
      <c r="P51" s="71">
        <v>0.12235190780834407</v>
      </c>
      <c r="Q51" s="71">
        <v>4.8659000895887379E-2</v>
      </c>
      <c r="R51" s="61">
        <v>0.34316994100771625</v>
      </c>
      <c r="S51" s="59">
        <v>29265.021286293108</v>
      </c>
      <c r="T51" s="59"/>
      <c r="AE51" s="1" t="s">
        <v>392</v>
      </c>
    </row>
    <row r="52" spans="2:31" s="4" customFormat="1" ht="7.5" hidden="1" customHeight="1" x14ac:dyDescent="0.25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AE52" s="1" t="s">
        <v>393</v>
      </c>
    </row>
    <row r="53" spans="2:31" s="4" customFormat="1" hidden="1" x14ac:dyDescent="0.25">
      <c r="B53" s="246" t="s">
        <v>394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92"/>
      <c r="AE53" s="1" t="s">
        <v>395</v>
      </c>
    </row>
    <row r="54" spans="2:31" s="4" customFormat="1" hidden="1" x14ac:dyDescent="0.25">
      <c r="AE54" s="1"/>
    </row>
    <row r="55" spans="2:31" hidden="1" x14ac:dyDescent="0.25">
      <c r="C55" s="126"/>
      <c r="D55" s="126"/>
      <c r="E55" s="126"/>
      <c r="F55" s="126"/>
      <c r="G55" s="126"/>
      <c r="H55" s="126"/>
      <c r="I55" s="126"/>
      <c r="J55" s="126"/>
      <c r="K55" s="126">
        <v>0.54208815860874948</v>
      </c>
      <c r="L55" s="126"/>
      <c r="M55" s="126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</sheetData>
  <mergeCells count="2">
    <mergeCell ref="B43:S43"/>
    <mergeCell ref="B53:S5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539B-7B68-4A5B-A177-694DEBBFFEDC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527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123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510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126</v>
      </c>
      <c r="M8" s="113" t="s">
        <v>127</v>
      </c>
    </row>
    <row r="9" spans="1:14" x14ac:dyDescent="0.25">
      <c r="A9" s="1" t="s">
        <v>128</v>
      </c>
      <c r="B9" s="116" t="s">
        <v>129</v>
      </c>
      <c r="C9" s="117">
        <v>2947994</v>
      </c>
      <c r="D9" s="118">
        <v>6.0299176163011196E-3</v>
      </c>
      <c r="E9" s="117">
        <v>3010465</v>
      </c>
      <c r="F9" s="118">
        <v>2.1191020063134447E-2</v>
      </c>
      <c r="G9" s="117">
        <v>260161</v>
      </c>
      <c r="H9" s="118">
        <v>0.91174982038633701</v>
      </c>
      <c r="I9" s="117">
        <v>2017602</v>
      </c>
      <c r="J9" s="118">
        <v>6.7552054304834313</v>
      </c>
      <c r="K9" s="117">
        <v>2930663</v>
      </c>
      <c r="L9" s="118">
        <v>0.45254762832312823</v>
      </c>
      <c r="M9" s="118">
        <v>-5.8789129150195185E-3</v>
      </c>
    </row>
    <row r="10" spans="1:14" x14ac:dyDescent="0.25">
      <c r="A10" s="1" t="s">
        <v>130</v>
      </c>
      <c r="B10" s="116" t="s">
        <v>131</v>
      </c>
      <c r="C10" s="117">
        <v>2699390</v>
      </c>
      <c r="D10" s="118">
        <v>2.2069276327134499E-2</v>
      </c>
      <c r="E10" s="117">
        <v>2872711</v>
      </c>
      <c r="F10" s="118">
        <v>6.4207469094869518E-2</v>
      </c>
      <c r="G10" s="117">
        <v>253867</v>
      </c>
      <c r="H10" s="118">
        <v>0.90595393774149002</v>
      </c>
      <c r="I10" s="117">
        <v>2235961</v>
      </c>
      <c r="J10" s="118">
        <v>7.8076079206828766</v>
      </c>
      <c r="K10" s="117">
        <v>2799277</v>
      </c>
      <c r="L10" s="118">
        <v>0.25193462676674594</v>
      </c>
      <c r="M10" s="118">
        <v>3.7003545245407388E-2</v>
      </c>
    </row>
    <row r="11" spans="1:14" x14ac:dyDescent="0.25">
      <c r="A11" s="1" t="s">
        <v>132</v>
      </c>
      <c r="B11" s="116" t="s">
        <v>133</v>
      </c>
      <c r="C11" s="117">
        <v>2920600</v>
      </c>
      <c r="D11" s="118">
        <v>1.4017986423926401E-2</v>
      </c>
      <c r="E11" s="117">
        <v>1315468</v>
      </c>
      <c r="F11" s="118">
        <v>0.54958981031294896</v>
      </c>
      <c r="G11" s="117">
        <v>342448</v>
      </c>
      <c r="H11" s="118">
        <v>0.88274738067520397</v>
      </c>
      <c r="I11" s="117">
        <v>2629455</v>
      </c>
      <c r="J11" s="118">
        <v>6.6784066486006637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2659396</v>
      </c>
      <c r="D12" s="118">
        <v>1.8368669288608697E-3</v>
      </c>
      <c r="E12" s="117">
        <v>0</v>
      </c>
      <c r="F12" s="118">
        <v>1</v>
      </c>
      <c r="G12" s="117">
        <v>382997</v>
      </c>
      <c r="H12" s="118">
        <v>0.85598346391436297</v>
      </c>
      <c r="I12" s="117">
        <v>2650816</v>
      </c>
      <c r="J12" s="118">
        <v>5.9212448139280465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2509167</v>
      </c>
      <c r="D13" s="118">
        <v>2.2281458990963499E-2</v>
      </c>
      <c r="E13" s="117">
        <v>3399</v>
      </c>
      <c r="F13" s="118">
        <v>0.99864536716767005</v>
      </c>
      <c r="G13" s="117">
        <v>476054</v>
      </c>
      <c r="H13" s="118">
        <v>0.81027408697786996</v>
      </c>
      <c r="I13" s="117">
        <v>2369938</v>
      </c>
      <c r="J13" s="118">
        <v>3.9782965797997702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2741049</v>
      </c>
      <c r="D14" s="118">
        <v>2.1592907313539001E-4</v>
      </c>
      <c r="E14" s="117">
        <v>11026</v>
      </c>
      <c r="F14" s="118">
        <v>0.99597745242788405</v>
      </c>
      <c r="G14" s="117">
        <v>653021</v>
      </c>
      <c r="H14" s="118">
        <v>0.76176237637488398</v>
      </c>
      <c r="I14" s="117">
        <v>2454749</v>
      </c>
      <c r="J14" s="118">
        <v>2.7590659412178167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3074756</v>
      </c>
      <c r="D15" s="118">
        <v>6.0366409461276582E-4</v>
      </c>
      <c r="E15" s="117">
        <v>454682</v>
      </c>
      <c r="F15" s="118">
        <v>0.85212420107481701</v>
      </c>
      <c r="G15" s="117">
        <v>1243542</v>
      </c>
      <c r="H15" s="118">
        <v>0.59556400572923496</v>
      </c>
      <c r="I15" s="117">
        <v>2966022</v>
      </c>
      <c r="J15" s="118">
        <v>1.3851401882686711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3266064</v>
      </c>
      <c r="D16" s="118">
        <v>1.40657399388225E-2</v>
      </c>
      <c r="E16" s="117">
        <v>773208</v>
      </c>
      <c r="F16" s="118">
        <v>0.76325999735461403</v>
      </c>
      <c r="G16" s="117">
        <v>1779812</v>
      </c>
      <c r="H16" s="118">
        <v>0.45505905579314998</v>
      </c>
      <c r="I16" s="117">
        <v>3120334</v>
      </c>
      <c r="J16" s="118">
        <v>0.7531817967290928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2760383</v>
      </c>
      <c r="D17" s="118">
        <v>3.8049616510353997E-2</v>
      </c>
      <c r="E17" s="117">
        <v>489585</v>
      </c>
      <c r="F17" s="118">
        <v>0.82263874252232405</v>
      </c>
      <c r="G17" s="117">
        <v>1786950</v>
      </c>
      <c r="H17" s="118">
        <v>0.35264418017354798</v>
      </c>
      <c r="I17" s="117">
        <v>2570788</v>
      </c>
      <c r="J17" s="118">
        <v>0.43864573714989219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2848678</v>
      </c>
      <c r="D18" s="118">
        <v>5.50460571992301E-2</v>
      </c>
      <c r="E18" s="117">
        <v>385368</v>
      </c>
      <c r="F18" s="118">
        <v>0.86472040715026399</v>
      </c>
      <c r="G18" s="117">
        <v>2294198</v>
      </c>
      <c r="H18" s="118">
        <v>0.194644673774993</v>
      </c>
      <c r="I18" s="117">
        <v>2809781</v>
      </c>
      <c r="J18" s="118">
        <v>0.2247334362596427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2752487</v>
      </c>
      <c r="D19" s="118">
        <v>1.0519992623351199E-2</v>
      </c>
      <c r="E19" s="117">
        <v>400479</v>
      </c>
      <c r="F19" s="118">
        <v>0.85450285505435597</v>
      </c>
      <c r="G19" s="117">
        <v>2336992</v>
      </c>
      <c r="H19" s="118">
        <v>0.150952574889545</v>
      </c>
      <c r="I19" s="117">
        <v>2761571</v>
      </c>
      <c r="J19" s="118">
        <v>0.18167755816023323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2854802</v>
      </c>
      <c r="D20" s="118">
        <v>1.6482399392418356E-2</v>
      </c>
      <c r="E20" s="117">
        <v>526371</v>
      </c>
      <c r="F20" s="118">
        <v>0.81561908671774797</v>
      </c>
      <c r="G20" s="117">
        <v>2093338</v>
      </c>
      <c r="H20" s="118">
        <v>0.26673093265312298</v>
      </c>
      <c r="I20" s="117">
        <v>2818920</v>
      </c>
      <c r="J20" s="118">
        <v>0.34661483238731639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34034766</v>
      </c>
      <c r="D21" s="121">
        <v>1.37946547853339E-2</v>
      </c>
      <c r="E21" s="120">
        <v>10243785</v>
      </c>
      <c r="F21" s="121">
        <v>0.69901996681863499</v>
      </c>
      <c r="G21" s="120">
        <v>13903380</v>
      </c>
      <c r="H21" s="121">
        <v>0.59149476743868301</v>
      </c>
      <c r="I21" s="120">
        <v>31405937</v>
      </c>
      <c r="J21" s="121">
        <v>1.2588706487199515</v>
      </c>
      <c r="K21" s="120">
        <v>5729940</v>
      </c>
      <c r="L21" s="121">
        <v>0.34709183806611077</v>
      </c>
      <c r="M21" s="121">
        <v>1.4618449887593865E-2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15"/>
      <c r="L24" s="124"/>
    </row>
    <row r="26" spans="1:14" ht="48.75" customHeight="1" thickBot="1" x14ac:dyDescent="0.3">
      <c r="B26" s="247" t="s">
        <v>528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156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529</v>
      </c>
      <c r="E30" s="114" t="s">
        <v>125</v>
      </c>
      <c r="F30" s="113" t="s">
        <v>530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235392</v>
      </c>
      <c r="D31" s="118">
        <v>9.7765802091997298E-2</v>
      </c>
      <c r="E31" s="117">
        <v>269349</v>
      </c>
      <c r="F31" s="118">
        <v>0.14425723898858078</v>
      </c>
      <c r="G31" s="117">
        <v>55049</v>
      </c>
      <c r="H31" s="118">
        <v>0.79562203683696597</v>
      </c>
      <c r="I31" s="117">
        <v>189281</v>
      </c>
      <c r="J31" s="118">
        <v>2.438409417064797</v>
      </c>
      <c r="K31" s="117">
        <v>281845</v>
      </c>
      <c r="L31" s="118">
        <v>0.48902953809415628</v>
      </c>
      <c r="M31" s="118">
        <v>0.19734315524741697</v>
      </c>
    </row>
    <row r="32" spans="1:14" x14ac:dyDescent="0.25">
      <c r="B32" s="116" t="s">
        <v>131</v>
      </c>
      <c r="C32" s="117">
        <v>217190</v>
      </c>
      <c r="D32" s="118">
        <v>9.2050053668759624E-3</v>
      </c>
      <c r="E32" s="117">
        <v>249726</v>
      </c>
      <c r="F32" s="118">
        <v>0.14980431879920797</v>
      </c>
      <c r="G32" s="117">
        <v>64986</v>
      </c>
      <c r="H32" s="118">
        <v>0.73977078878450797</v>
      </c>
      <c r="I32" s="117">
        <v>210499</v>
      </c>
      <c r="J32" s="118">
        <v>2.2391438155910506</v>
      </c>
      <c r="K32" s="117">
        <v>227134</v>
      </c>
      <c r="L32" s="118">
        <v>7.9026503688853555E-2</v>
      </c>
      <c r="M32" s="118">
        <v>4.5784796721764387E-2</v>
      </c>
    </row>
    <row r="33" spans="2:14" x14ac:dyDescent="0.25">
      <c r="B33" s="116" t="s">
        <v>133</v>
      </c>
      <c r="C33" s="117">
        <v>286610</v>
      </c>
      <c r="D33" s="118">
        <v>0.10747595158241501</v>
      </c>
      <c r="E33" s="117">
        <v>106895</v>
      </c>
      <c r="F33" s="118">
        <v>0.62703673982066199</v>
      </c>
      <c r="G33" s="117">
        <v>100003</v>
      </c>
      <c r="H33" s="118">
        <v>6.4474484307030303E-2</v>
      </c>
      <c r="I33" s="117">
        <v>250815</v>
      </c>
      <c r="J33" s="118">
        <v>1.5080747577572673</v>
      </c>
      <c r="K33" s="117"/>
      <c r="L33" s="118"/>
      <c r="M33" s="118"/>
    </row>
    <row r="34" spans="2:14" x14ac:dyDescent="0.25">
      <c r="B34" s="116" t="s">
        <v>135</v>
      </c>
      <c r="C34" s="117">
        <v>392732</v>
      </c>
      <c r="D34" s="118">
        <v>0.14654560847796572</v>
      </c>
      <c r="E34" s="117">
        <v>0</v>
      </c>
      <c r="F34" s="118">
        <v>1</v>
      </c>
      <c r="G34" s="117">
        <v>125741</v>
      </c>
      <c r="H34" s="118"/>
      <c r="I34" s="117">
        <v>331390</v>
      </c>
      <c r="J34" s="118">
        <v>1.6354967751171059</v>
      </c>
      <c r="K34" s="117"/>
      <c r="L34" s="118"/>
      <c r="M34" s="118"/>
    </row>
    <row r="35" spans="2:14" x14ac:dyDescent="0.25">
      <c r="B35" s="116" t="s">
        <v>137</v>
      </c>
      <c r="C35" s="117">
        <v>425535</v>
      </c>
      <c r="D35" s="118">
        <v>4.4637070641607268E-2</v>
      </c>
      <c r="E35" s="117">
        <v>1298</v>
      </c>
      <c r="F35" s="118">
        <v>0.99694972211451505</v>
      </c>
      <c r="G35" s="117">
        <v>170404</v>
      </c>
      <c r="H35" s="118">
        <v>130.28197226502311</v>
      </c>
      <c r="I35" s="117">
        <v>362315</v>
      </c>
      <c r="J35" s="118">
        <v>1.1262118260134737</v>
      </c>
      <c r="K35" s="117"/>
      <c r="L35" s="118"/>
      <c r="M35" s="118"/>
    </row>
    <row r="36" spans="2:14" x14ac:dyDescent="0.25">
      <c r="B36" s="116" t="s">
        <v>139</v>
      </c>
      <c r="C36" s="117">
        <v>490225</v>
      </c>
      <c r="D36" s="118">
        <v>3.3648463611970492E-3</v>
      </c>
      <c r="E36" s="117">
        <v>8684</v>
      </c>
      <c r="F36" s="118">
        <v>0.98228568514457604</v>
      </c>
      <c r="G36" s="117">
        <v>236913</v>
      </c>
      <c r="H36" s="118">
        <v>26.281552280055273</v>
      </c>
      <c r="I36" s="117">
        <v>410726</v>
      </c>
      <c r="J36" s="118">
        <v>0.73365750296522347</v>
      </c>
      <c r="K36" s="117"/>
      <c r="L36" s="118"/>
      <c r="M36" s="118"/>
    </row>
    <row r="37" spans="2:14" x14ac:dyDescent="0.25">
      <c r="B37" s="116" t="s">
        <v>141</v>
      </c>
      <c r="C37" s="117">
        <v>545265</v>
      </c>
      <c r="D37" s="118">
        <v>1.5829930249195101E-2</v>
      </c>
      <c r="E37" s="117">
        <v>140200</v>
      </c>
      <c r="F37" s="118">
        <v>0.742877316534162</v>
      </c>
      <c r="G37" s="117">
        <v>441416</v>
      </c>
      <c r="H37" s="118">
        <v>2.1484736091298147</v>
      </c>
      <c r="I37" s="117">
        <v>536392</v>
      </c>
      <c r="J37" s="118">
        <v>0.21516211464921975</v>
      </c>
      <c r="K37" s="117"/>
      <c r="L37" s="118"/>
      <c r="M37" s="118"/>
    </row>
    <row r="38" spans="2:14" x14ac:dyDescent="0.25">
      <c r="B38" s="116" t="s">
        <v>143</v>
      </c>
      <c r="C38" s="117">
        <v>662435</v>
      </c>
      <c r="D38" s="118">
        <v>2.6372104918148499E-2</v>
      </c>
      <c r="E38" s="117">
        <v>343536</v>
      </c>
      <c r="F38" s="118">
        <v>0.48140421324356403</v>
      </c>
      <c r="G38" s="117">
        <v>559029</v>
      </c>
      <c r="H38" s="118">
        <v>0.62727923711052114</v>
      </c>
      <c r="I38" s="117">
        <v>565183</v>
      </c>
      <c r="J38" s="118">
        <v>1.100837344753125E-2</v>
      </c>
      <c r="K38" s="117"/>
      <c r="L38" s="118"/>
      <c r="M38" s="118"/>
    </row>
    <row r="39" spans="2:14" x14ac:dyDescent="0.25">
      <c r="B39" s="116" t="s">
        <v>145</v>
      </c>
      <c r="C39" s="117">
        <v>431728</v>
      </c>
      <c r="D39" s="118">
        <v>9.1506335053965299E-2</v>
      </c>
      <c r="E39" s="117">
        <v>238618</v>
      </c>
      <c r="F39" s="118">
        <v>0.44729551940110401</v>
      </c>
      <c r="G39" s="117">
        <v>393658</v>
      </c>
      <c r="H39" s="118">
        <v>0.64974142772129517</v>
      </c>
      <c r="I39" s="117">
        <v>389213</v>
      </c>
      <c r="J39" s="118">
        <v>1.12915271631721E-2</v>
      </c>
      <c r="K39" s="117"/>
      <c r="L39" s="118"/>
      <c r="M39" s="118"/>
    </row>
    <row r="40" spans="2:14" x14ac:dyDescent="0.25">
      <c r="B40" s="116" t="s">
        <v>147</v>
      </c>
      <c r="C40" s="117">
        <v>348745</v>
      </c>
      <c r="D40" s="118">
        <v>4.4788156340909158E-3</v>
      </c>
      <c r="E40" s="117">
        <v>154044</v>
      </c>
      <c r="F40" s="118">
        <v>0.55829044144002105</v>
      </c>
      <c r="G40" s="117">
        <v>293268</v>
      </c>
      <c r="H40" s="118">
        <v>0.90379372127444113</v>
      </c>
      <c r="I40" s="117">
        <v>329359</v>
      </c>
      <c r="J40" s="118">
        <v>0.12306490991175312</v>
      </c>
      <c r="K40" s="117"/>
      <c r="L40" s="118"/>
      <c r="M40" s="118"/>
    </row>
    <row r="41" spans="2:14" x14ac:dyDescent="0.25">
      <c r="B41" s="116" t="s">
        <v>149</v>
      </c>
      <c r="C41" s="117">
        <v>282807</v>
      </c>
      <c r="D41" s="118">
        <v>5.1573416822527252E-2</v>
      </c>
      <c r="E41" s="117">
        <v>73255</v>
      </c>
      <c r="F41" s="118">
        <v>0.74097175812479898</v>
      </c>
      <c r="G41" s="117">
        <v>189992</v>
      </c>
      <c r="H41" s="118">
        <v>1.5935704047505288</v>
      </c>
      <c r="I41" s="117">
        <v>276919</v>
      </c>
      <c r="J41" s="118">
        <v>0.45752979072803068</v>
      </c>
      <c r="K41" s="117"/>
      <c r="L41" s="118"/>
      <c r="M41" s="118"/>
    </row>
    <row r="42" spans="2:14" x14ac:dyDescent="0.25">
      <c r="B42" s="116" t="s">
        <v>151</v>
      </c>
      <c r="C42" s="117">
        <v>295269</v>
      </c>
      <c r="D42" s="118">
        <v>3.1893144336922363E-2</v>
      </c>
      <c r="E42" s="117">
        <v>80710</v>
      </c>
      <c r="F42" s="118">
        <v>0.72665603229597397</v>
      </c>
      <c r="G42" s="117">
        <v>221025</v>
      </c>
      <c r="H42" s="118">
        <v>1.738508239375542</v>
      </c>
      <c r="I42" s="117">
        <v>302176</v>
      </c>
      <c r="J42" s="118">
        <v>0.36715756136183697</v>
      </c>
      <c r="K42" s="117"/>
      <c r="L42" s="118"/>
      <c r="M42" s="118"/>
    </row>
    <row r="43" spans="2:14" ht="15.75" x14ac:dyDescent="0.25">
      <c r="B43" s="119" t="s">
        <v>111</v>
      </c>
      <c r="C43" s="120">
        <v>4613933</v>
      </c>
      <c r="D43" s="121">
        <v>3.54078587953166E-3</v>
      </c>
      <c r="E43" s="120">
        <v>1666329</v>
      </c>
      <c r="F43" s="121">
        <v>0.63884846182205102</v>
      </c>
      <c r="G43" s="120">
        <v>2851484</v>
      </c>
      <c r="H43" s="121">
        <v>0.71123709663577839</v>
      </c>
      <c r="I43" s="120">
        <v>4154268</v>
      </c>
      <c r="J43" s="121">
        <v>0.45687929513193826</v>
      </c>
      <c r="K43" s="120">
        <v>508979</v>
      </c>
      <c r="L43" s="121">
        <v>0.27314773125218861</v>
      </c>
      <c r="M43" s="121">
        <v>0.12461167258088035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247" t="s">
        <v>531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160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529</v>
      </c>
      <c r="E52" s="114" t="s">
        <v>125</v>
      </c>
      <c r="F52" s="113" t="s">
        <v>530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176205</v>
      </c>
      <c r="D53" s="118">
        <v>3.8318797550565997E-2</v>
      </c>
      <c r="E53" s="117">
        <v>211319</v>
      </c>
      <c r="F53" s="118">
        <v>0.19927924860248014</v>
      </c>
      <c r="G53" s="117">
        <v>22603</v>
      </c>
      <c r="H53" s="118">
        <v>0.89303848683743503</v>
      </c>
      <c r="I53" s="117">
        <v>129562</v>
      </c>
      <c r="J53" s="118">
        <v>4.7320709640313234</v>
      </c>
      <c r="K53" s="117">
        <v>194159</v>
      </c>
      <c r="L53" s="118">
        <v>0.49857983050585819</v>
      </c>
      <c r="M53" s="118">
        <v>0.10189268181947164</v>
      </c>
    </row>
    <row r="54" spans="1:14" x14ac:dyDescent="0.25">
      <c r="A54" s="1">
        <v>2</v>
      </c>
      <c r="B54" s="116" t="s">
        <v>131</v>
      </c>
      <c r="C54" s="117">
        <v>161971</v>
      </c>
      <c r="D54" s="118">
        <v>0.11913300029710694</v>
      </c>
      <c r="E54" s="117">
        <v>183113</v>
      </c>
      <c r="F54" s="118">
        <v>0.13052953923850574</v>
      </c>
      <c r="G54" s="117">
        <v>23630</v>
      </c>
      <c r="H54" s="118">
        <v>0.87095400108130006</v>
      </c>
      <c r="I54" s="117">
        <v>147977</v>
      </c>
      <c r="J54" s="118">
        <v>5.2622513753702922</v>
      </c>
      <c r="K54" s="117">
        <v>160440</v>
      </c>
      <c r="L54" s="118">
        <v>8.4222548098691119E-2</v>
      </c>
      <c r="M54" s="118">
        <v>-9.4523093640219713E-3</v>
      </c>
    </row>
    <row r="55" spans="1:14" x14ac:dyDescent="0.25">
      <c r="A55" s="1">
        <v>3</v>
      </c>
      <c r="B55" s="116" t="s">
        <v>133</v>
      </c>
      <c r="C55" s="117">
        <v>202210</v>
      </c>
      <c r="D55" s="118">
        <v>6.8804656667480299E-2</v>
      </c>
      <c r="E55" s="117">
        <v>75385</v>
      </c>
      <c r="F55" s="118">
        <v>0.62719450076653005</v>
      </c>
      <c r="G55" s="117">
        <v>35024</v>
      </c>
      <c r="H55" s="118">
        <v>0.53539828878424101</v>
      </c>
      <c r="I55" s="117">
        <v>185719</v>
      </c>
      <c r="J55" s="118">
        <v>4.3026210598446779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287138</v>
      </c>
      <c r="D56" s="118">
        <v>0.15510839525144715</v>
      </c>
      <c r="E56" s="117">
        <v>0</v>
      </c>
      <c r="F56" s="118">
        <v>1</v>
      </c>
      <c r="G56" s="117">
        <v>44872</v>
      </c>
      <c r="H56" s="118"/>
      <c r="I56" s="117">
        <v>226966</v>
      </c>
      <c r="J56" s="118">
        <v>4.0580763059368872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310510</v>
      </c>
      <c r="D57" s="118">
        <v>9.0371723172011365E-3</v>
      </c>
      <c r="E57" s="117">
        <v>686</v>
      </c>
      <c r="F57" s="118">
        <v>0.99779073137741103</v>
      </c>
      <c r="G57" s="117">
        <v>68112</v>
      </c>
      <c r="H57" s="118">
        <v>98.288629737609327</v>
      </c>
      <c r="I57" s="117">
        <v>259211</v>
      </c>
      <c r="J57" s="118">
        <v>2.805658327460653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353098</v>
      </c>
      <c r="D58" s="118">
        <v>2.5041222508650929E-2</v>
      </c>
      <c r="E58" s="117">
        <v>4805</v>
      </c>
      <c r="F58" s="118">
        <v>0.986391879874709</v>
      </c>
      <c r="G58" s="117">
        <v>134173</v>
      </c>
      <c r="H58" s="118">
        <v>26.923621227887619</v>
      </c>
      <c r="I58" s="117">
        <v>301399</v>
      </c>
      <c r="J58" s="118">
        <v>1.2463461352134932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378749</v>
      </c>
      <c r="D59" s="118">
        <v>3.9191691932009887E-2</v>
      </c>
      <c r="E59" s="117">
        <v>83776</v>
      </c>
      <c r="F59" s="118">
        <v>0.77880865692054602</v>
      </c>
      <c r="G59" s="117">
        <v>289774</v>
      </c>
      <c r="H59" s="118">
        <v>2.4589142475171886</v>
      </c>
      <c r="I59" s="117">
        <v>352016</v>
      </c>
      <c r="J59" s="118">
        <v>0.21479497815539017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454481</v>
      </c>
      <c r="D60" s="118">
        <v>7.55555846713873E-3</v>
      </c>
      <c r="E60" s="117">
        <v>217085</v>
      </c>
      <c r="F60" s="118">
        <v>0.52234526855908203</v>
      </c>
      <c r="G60" s="117">
        <v>389626</v>
      </c>
      <c r="H60" s="118">
        <v>0.79480848515558411</v>
      </c>
      <c r="I60" s="117">
        <v>398061</v>
      </c>
      <c r="J60" s="118">
        <v>2.1648965931431619E-2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313951</v>
      </c>
      <c r="D61" s="118">
        <v>3.2400739235378007E-2</v>
      </c>
      <c r="E61" s="117">
        <v>157272</v>
      </c>
      <c r="F61" s="118">
        <v>0.49905558510723003</v>
      </c>
      <c r="G61" s="117">
        <v>270344</v>
      </c>
      <c r="H61" s="118">
        <v>0.71895823795716973</v>
      </c>
      <c r="I61" s="117">
        <v>287652</v>
      </c>
      <c r="J61" s="118">
        <v>6.4022134761636984E-2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242176</v>
      </c>
      <c r="D62" s="118">
        <v>2.8575311746118048E-2</v>
      </c>
      <c r="E62" s="117">
        <v>88659</v>
      </c>
      <c r="F62" s="118">
        <v>0.6339067455074</v>
      </c>
      <c r="G62" s="117">
        <v>183369</v>
      </c>
      <c r="H62" s="118">
        <v>1.0682502622407202</v>
      </c>
      <c r="I62" s="117">
        <v>232412</v>
      </c>
      <c r="J62" s="118">
        <v>0.26745524052593406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216370</v>
      </c>
      <c r="D63" s="118">
        <v>0.10223585208429919</v>
      </c>
      <c r="E63" s="117">
        <v>37142</v>
      </c>
      <c r="F63" s="118">
        <v>0.82834034293109005</v>
      </c>
      <c r="G63" s="117">
        <v>127417</v>
      </c>
      <c r="H63" s="118">
        <v>2.4305368585428893</v>
      </c>
      <c r="I63" s="117">
        <v>201866</v>
      </c>
      <c r="J63" s="118">
        <v>0.58429408948570449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215841</v>
      </c>
      <c r="D64" s="118">
        <v>3.6247365464662451E-2</v>
      </c>
      <c r="E64" s="117">
        <v>42281</v>
      </c>
      <c r="F64" s="118">
        <v>0.80411043314291497</v>
      </c>
      <c r="G64" s="117">
        <v>145761</v>
      </c>
      <c r="H64" s="118">
        <v>2.4474350180932332</v>
      </c>
      <c r="I64" s="117">
        <v>216759</v>
      </c>
      <c r="J64" s="118">
        <v>0.48708502274270904</v>
      </c>
      <c r="K64" s="117"/>
      <c r="L64" s="118"/>
      <c r="M64" s="118"/>
    </row>
    <row r="65" spans="1:14" ht="15.75" x14ac:dyDescent="0.25">
      <c r="B65" s="119" t="s">
        <v>111</v>
      </c>
      <c r="C65" s="120">
        <v>3312700</v>
      </c>
      <c r="D65" s="121">
        <v>3.1212489478376515E-2</v>
      </c>
      <c r="E65" s="120">
        <v>1101537</v>
      </c>
      <c r="F65" s="121">
        <v>0.66748060494460704</v>
      </c>
      <c r="G65" s="120">
        <v>1734705</v>
      </c>
      <c r="H65" s="121">
        <v>0.57480411461439784</v>
      </c>
      <c r="I65" s="120">
        <v>2939600</v>
      </c>
      <c r="J65" s="121">
        <v>0.69458207591492505</v>
      </c>
      <c r="K65" s="120">
        <v>354599</v>
      </c>
      <c r="L65" s="121">
        <v>0.27765467195601334</v>
      </c>
      <c r="M65" s="121">
        <v>4.8563469909159718E-2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532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98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529</v>
      </c>
      <c r="E74" s="114" t="s">
        <v>125</v>
      </c>
      <c r="F74" s="113" t="s">
        <v>530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59187</v>
      </c>
      <c r="D75" s="118">
        <v>0.237997759839326</v>
      </c>
      <c r="E75" s="117">
        <v>58030</v>
      </c>
      <c r="F75" s="118">
        <v>1.95482116005203E-2</v>
      </c>
      <c r="G75" s="117">
        <v>32446</v>
      </c>
      <c r="H75" s="118">
        <v>0.440875409271067</v>
      </c>
      <c r="I75" s="117">
        <v>59719</v>
      </c>
      <c r="J75" s="118">
        <v>0.84056586328052774</v>
      </c>
      <c r="K75" s="117">
        <v>87686</v>
      </c>
      <c r="L75" s="118">
        <v>0.46830991811651224</v>
      </c>
      <c r="M75" s="118">
        <v>0.48150776352915337</v>
      </c>
    </row>
    <row r="76" spans="1:14" x14ac:dyDescent="0.25">
      <c r="A76" s="1">
        <v>2</v>
      </c>
      <c r="B76" s="116" t="s">
        <v>131</v>
      </c>
      <c r="C76" s="117">
        <v>55219</v>
      </c>
      <c r="D76" s="118">
        <v>0.21652951191827499</v>
      </c>
      <c r="E76" s="117">
        <v>66613</v>
      </c>
      <c r="F76" s="118">
        <v>0.20634201995689883</v>
      </c>
      <c r="G76" s="117">
        <v>41356</v>
      </c>
      <c r="H76" s="118">
        <v>0.37916022398030402</v>
      </c>
      <c r="I76" s="117">
        <v>62522</v>
      </c>
      <c r="J76" s="118">
        <v>0.51179998065576937</v>
      </c>
      <c r="K76" s="117">
        <v>66694</v>
      </c>
      <c r="L76" s="118">
        <v>6.672851156392956E-2</v>
      </c>
      <c r="M76" s="118">
        <v>0.20780890635469684</v>
      </c>
    </row>
    <row r="77" spans="1:14" x14ac:dyDescent="0.25">
      <c r="A77" s="1">
        <v>3</v>
      </c>
      <c r="B77" s="116" t="s">
        <v>133</v>
      </c>
      <c r="C77" s="117">
        <v>84400</v>
      </c>
      <c r="D77" s="118">
        <v>0.18824298849690299</v>
      </c>
      <c r="E77" s="117">
        <v>31510</v>
      </c>
      <c r="F77" s="118">
        <v>0.62665876777251195</v>
      </c>
      <c r="G77" s="117">
        <v>64979</v>
      </c>
      <c r="H77" s="118">
        <v>1.0621707394477942</v>
      </c>
      <c r="I77" s="117">
        <v>65096</v>
      </c>
      <c r="J77" s="118">
        <v>1.8005817264039603E-3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105594</v>
      </c>
      <c r="D78" s="118">
        <v>0.1238904144581392</v>
      </c>
      <c r="E78" s="117">
        <v>0</v>
      </c>
      <c r="F78" s="118">
        <v>1</v>
      </c>
      <c r="G78" s="117">
        <v>80869</v>
      </c>
      <c r="H78" s="118"/>
      <c r="I78" s="117">
        <v>104424</v>
      </c>
      <c r="J78" s="118">
        <v>0.29127354115915871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115025</v>
      </c>
      <c r="D79" s="118">
        <v>0.15460285275488594</v>
      </c>
      <c r="E79" s="117">
        <v>612</v>
      </c>
      <c r="F79" s="118">
        <v>0.99467941751793099</v>
      </c>
      <c r="G79" s="117">
        <v>102292</v>
      </c>
      <c r="H79" s="118">
        <v>166.14379084967319</v>
      </c>
      <c r="I79" s="117">
        <v>103104</v>
      </c>
      <c r="J79" s="118">
        <v>7.9380596723106489E-3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137127</v>
      </c>
      <c r="D80" s="118">
        <v>4.84494375784996E-2</v>
      </c>
      <c r="E80" s="117">
        <v>3879</v>
      </c>
      <c r="F80" s="118">
        <v>0.97171235424095903</v>
      </c>
      <c r="G80" s="117">
        <v>102740</v>
      </c>
      <c r="H80" s="118">
        <v>25.486207785511731</v>
      </c>
      <c r="I80" s="117">
        <v>109327</v>
      </c>
      <c r="J80" s="118">
        <v>6.4113295697878048E-2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166516</v>
      </c>
      <c r="D81" s="118">
        <v>3.3586182480862203E-2</v>
      </c>
      <c r="E81" s="117">
        <v>56424</v>
      </c>
      <c r="F81" s="118">
        <v>0.66114967931009605</v>
      </c>
      <c r="G81" s="117">
        <v>151642</v>
      </c>
      <c r="H81" s="118">
        <v>1.6875443073869274</v>
      </c>
      <c r="I81" s="117">
        <v>184376</v>
      </c>
      <c r="J81" s="118">
        <v>0.21586367892800151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207954</v>
      </c>
      <c r="D82" s="118">
        <v>6.5110570633482703E-2</v>
      </c>
      <c r="E82" s="117">
        <v>126451</v>
      </c>
      <c r="F82" s="118">
        <v>0.391928022543447</v>
      </c>
      <c r="G82" s="117">
        <v>169403</v>
      </c>
      <c r="H82" s="118">
        <v>0.33967307494602661</v>
      </c>
      <c r="I82" s="117">
        <v>167122</v>
      </c>
      <c r="J82" s="118">
        <v>1.3464932734367101E-2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117777</v>
      </c>
      <c r="D83" s="118">
        <v>0.31170850013149098</v>
      </c>
      <c r="E83" s="117">
        <v>81346</v>
      </c>
      <c r="F83" s="118">
        <v>0.30932185401224299</v>
      </c>
      <c r="G83" s="117">
        <v>123314</v>
      </c>
      <c r="H83" s="118">
        <v>0.51591965185749755</v>
      </c>
      <c r="I83" s="117">
        <v>101561</v>
      </c>
      <c r="J83" s="118">
        <v>0.17640332808926801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106569</v>
      </c>
      <c r="D84" s="118">
        <v>4.6294141862504697E-2</v>
      </c>
      <c r="E84" s="117">
        <v>65385</v>
      </c>
      <c r="F84" s="118">
        <v>0.386453846803479</v>
      </c>
      <c r="G84" s="117">
        <v>109899</v>
      </c>
      <c r="H84" s="118">
        <v>0.6807983482450104</v>
      </c>
      <c r="I84" s="117">
        <v>96947</v>
      </c>
      <c r="J84" s="118">
        <v>0.11785366563845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66437</v>
      </c>
      <c r="D85" s="118">
        <v>8.5343355911669194E-2</v>
      </c>
      <c r="E85" s="117">
        <v>36113</v>
      </c>
      <c r="F85" s="118">
        <v>0.45643240965124898</v>
      </c>
      <c r="G85" s="117">
        <v>62575</v>
      </c>
      <c r="H85" s="118">
        <v>0.73275551740370504</v>
      </c>
      <c r="I85" s="117">
        <v>75053</v>
      </c>
      <c r="J85" s="118">
        <v>0.19940870954854173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79428</v>
      </c>
      <c r="D86" s="118">
        <v>2.0243539022761103E-2</v>
      </c>
      <c r="E86" s="117">
        <v>38429</v>
      </c>
      <c r="F86" s="118">
        <v>0.51617817394369703</v>
      </c>
      <c r="G86" s="117">
        <v>75264</v>
      </c>
      <c r="H86" s="118">
        <v>0.95852090868875073</v>
      </c>
      <c r="I86" s="117">
        <v>85417</v>
      </c>
      <c r="J86" s="118">
        <v>0.13489849064625847</v>
      </c>
      <c r="K86" s="117"/>
      <c r="L86" s="118"/>
      <c r="M86" s="118"/>
    </row>
    <row r="87" spans="1:14" ht="15.75" x14ac:dyDescent="0.25">
      <c r="B87" s="119" t="s">
        <v>111</v>
      </c>
      <c r="C87" s="120">
        <v>1301233</v>
      </c>
      <c r="D87" s="121">
        <v>8.2278954168712004E-2</v>
      </c>
      <c r="E87" s="120">
        <v>564792</v>
      </c>
      <c r="F87" s="121">
        <v>0.565956289150367</v>
      </c>
      <c r="G87" s="120">
        <v>1116779</v>
      </c>
      <c r="H87" s="121">
        <v>0.97732793665632656</v>
      </c>
      <c r="I87" s="120">
        <v>1214668</v>
      </c>
      <c r="J87" s="121">
        <v>8.765297341730105E-2</v>
      </c>
      <c r="K87" s="120">
        <v>154380</v>
      </c>
      <c r="L87" s="121">
        <v>0.26291506123150166</v>
      </c>
      <c r="M87" s="121">
        <v>0.34940475149904726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533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25" t="s">
        <v>167</v>
      </c>
      <c r="C94" s="257" t="s">
        <v>168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529</v>
      </c>
      <c r="E96" s="114" t="s">
        <v>125</v>
      </c>
      <c r="F96" s="113" t="s">
        <v>530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2712602</v>
      </c>
      <c r="D97" s="118">
        <v>2.8181364809116705E-3</v>
      </c>
      <c r="E97" s="117">
        <v>2741116</v>
      </c>
      <c r="F97" s="118">
        <v>1.0511678454856233E-2</v>
      </c>
      <c r="G97" s="117">
        <v>205112</v>
      </c>
      <c r="H97" s="118">
        <v>0.92517208319531197</v>
      </c>
      <c r="I97" s="117">
        <v>1828321</v>
      </c>
      <c r="J97" s="118">
        <v>7.9137690627559572</v>
      </c>
      <c r="K97" s="117">
        <v>2648818</v>
      </c>
      <c r="L97" s="118">
        <v>0.44877075743263894</v>
      </c>
      <c r="M97" s="118">
        <v>-2.3513954498300849E-2</v>
      </c>
    </row>
    <row r="98" spans="2:13" x14ac:dyDescent="0.25">
      <c r="B98" s="116" t="s">
        <v>131</v>
      </c>
      <c r="C98" s="117">
        <v>2482200</v>
      </c>
      <c r="D98" s="118">
        <v>2.4713773413136401E-2</v>
      </c>
      <c r="E98" s="117">
        <v>2622985</v>
      </c>
      <c r="F98" s="118">
        <v>5.6717830956409587E-2</v>
      </c>
      <c r="G98" s="117">
        <v>188881</v>
      </c>
      <c r="H98" s="118">
        <v>0.92799005712956795</v>
      </c>
      <c r="I98" s="117">
        <v>2025462</v>
      </c>
      <c r="J98" s="118">
        <v>9.7234819807180184</v>
      </c>
      <c r="K98" s="117">
        <v>2572143</v>
      </c>
      <c r="L98" s="118">
        <v>0.26990434774880989</v>
      </c>
      <c r="M98" s="118">
        <v>3.6235194585448438E-2</v>
      </c>
    </row>
    <row r="99" spans="2:13" x14ac:dyDescent="0.25">
      <c r="B99" s="116" t="s">
        <v>133</v>
      </c>
      <c r="C99" s="117">
        <v>2633990</v>
      </c>
      <c r="D99" s="118">
        <v>2.6542976145399501E-3</v>
      </c>
      <c r="E99" s="117">
        <v>1208573</v>
      </c>
      <c r="F99" s="118">
        <v>0.54116264678301695</v>
      </c>
      <c r="G99" s="117">
        <v>242445</v>
      </c>
      <c r="H99" s="118">
        <v>0.799395650904</v>
      </c>
      <c r="I99" s="117">
        <v>2378640</v>
      </c>
      <c r="J99" s="118">
        <v>8.8110499288498421</v>
      </c>
      <c r="K99" s="117"/>
      <c r="L99" s="118"/>
      <c r="M99" s="118"/>
    </row>
    <row r="100" spans="2:13" x14ac:dyDescent="0.25">
      <c r="B100" s="116" t="s">
        <v>135</v>
      </c>
      <c r="C100" s="117">
        <v>2266664</v>
      </c>
      <c r="D100" s="118">
        <v>1.96026358302498E-2</v>
      </c>
      <c r="E100" s="117">
        <v>0</v>
      </c>
      <c r="F100" s="118">
        <v>1</v>
      </c>
      <c r="G100" s="117">
        <v>257256</v>
      </c>
      <c r="H100" s="118"/>
      <c r="I100" s="117">
        <v>2319426</v>
      </c>
      <c r="J100" s="118">
        <v>8.0160229499020428</v>
      </c>
      <c r="K100" s="117"/>
      <c r="L100" s="118"/>
      <c r="M100" s="118"/>
    </row>
    <row r="101" spans="2:13" x14ac:dyDescent="0.25">
      <c r="B101" s="116" t="s">
        <v>137</v>
      </c>
      <c r="C101" s="117">
        <v>2083632</v>
      </c>
      <c r="D101" s="118">
        <v>3.4907413025585497E-2</v>
      </c>
      <c r="E101" s="117">
        <v>2101</v>
      </c>
      <c r="F101" s="118">
        <v>0.99899166455496902</v>
      </c>
      <c r="G101" s="117">
        <v>305650</v>
      </c>
      <c r="H101" s="118">
        <v>144.47834364588292</v>
      </c>
      <c r="I101" s="117">
        <v>2007623</v>
      </c>
      <c r="J101" s="118">
        <v>5.5683723212825127</v>
      </c>
      <c r="K101" s="117"/>
      <c r="L101" s="118"/>
      <c r="M101" s="118"/>
    </row>
    <row r="102" spans="2:13" x14ac:dyDescent="0.25">
      <c r="B102" s="116" t="s">
        <v>139</v>
      </c>
      <c r="C102" s="117">
        <v>2250824</v>
      </c>
      <c r="D102" s="118">
        <v>9.9242807559496394E-4</v>
      </c>
      <c r="E102" s="117">
        <v>2342</v>
      </c>
      <c r="F102" s="118">
        <v>0.99895949216820101</v>
      </c>
      <c r="G102" s="117">
        <v>416108</v>
      </c>
      <c r="H102" s="118">
        <v>176.67207514944491</v>
      </c>
      <c r="I102" s="117">
        <v>2044023</v>
      </c>
      <c r="J102" s="118">
        <v>3.9122415334480474</v>
      </c>
      <c r="K102" s="117"/>
      <c r="L102" s="118"/>
      <c r="M102" s="118"/>
    </row>
    <row r="103" spans="2:13" x14ac:dyDescent="0.25">
      <c r="B103" s="116" t="s">
        <v>141</v>
      </c>
      <c r="C103" s="117">
        <v>2529491</v>
      </c>
      <c r="D103" s="118">
        <v>2.6189478233199499E-3</v>
      </c>
      <c r="E103" s="117">
        <v>314482</v>
      </c>
      <c r="F103" s="118">
        <v>0.87567380156719299</v>
      </c>
      <c r="G103" s="117">
        <v>802126</v>
      </c>
      <c r="H103" s="118">
        <v>1.5506261089664908</v>
      </c>
      <c r="I103" s="117">
        <v>2429630</v>
      </c>
      <c r="J103" s="118">
        <v>2.0289879644843829</v>
      </c>
      <c r="K103" s="117"/>
      <c r="L103" s="118"/>
      <c r="M103" s="118"/>
    </row>
    <row r="104" spans="2:13" x14ac:dyDescent="0.25">
      <c r="B104" s="116" t="s">
        <v>143</v>
      </c>
      <c r="C104" s="117">
        <v>2603629</v>
      </c>
      <c r="D104" s="118">
        <v>1.08848561380794E-2</v>
      </c>
      <c r="E104" s="117">
        <v>429672</v>
      </c>
      <c r="F104" s="118">
        <v>0.83497187963415698</v>
      </c>
      <c r="G104" s="117">
        <v>1220783</v>
      </c>
      <c r="H104" s="118">
        <v>1.8411974715597013</v>
      </c>
      <c r="I104" s="117">
        <v>2555151</v>
      </c>
      <c r="J104" s="118">
        <v>1.0930427438783141</v>
      </c>
      <c r="K104" s="117"/>
      <c r="L104" s="118"/>
      <c r="M104" s="118"/>
    </row>
    <row r="105" spans="2:13" x14ac:dyDescent="0.25">
      <c r="B105" s="116" t="s">
        <v>145</v>
      </c>
      <c r="C105" s="117">
        <v>2328655</v>
      </c>
      <c r="D105" s="118">
        <v>2.7439946273653499E-2</v>
      </c>
      <c r="E105" s="117">
        <v>250967</v>
      </c>
      <c r="F105" s="118">
        <v>0.89222662867621005</v>
      </c>
      <c r="G105" s="117">
        <v>1393292</v>
      </c>
      <c r="H105" s="118">
        <v>4.5516940474245615</v>
      </c>
      <c r="I105" s="117">
        <v>2181575</v>
      </c>
      <c r="J105" s="118">
        <v>0.56577013289389444</v>
      </c>
      <c r="K105" s="117"/>
      <c r="L105" s="118"/>
      <c r="M105" s="118"/>
    </row>
    <row r="106" spans="2:13" x14ac:dyDescent="0.25">
      <c r="B106" s="116" t="s">
        <v>147</v>
      </c>
      <c r="C106" s="117">
        <v>2499933</v>
      </c>
      <c r="D106" s="118">
        <v>6.2793751740907303E-2</v>
      </c>
      <c r="E106" s="117">
        <v>231324</v>
      </c>
      <c r="F106" s="118">
        <v>0.90746792014026001</v>
      </c>
      <c r="G106" s="117">
        <v>2000930</v>
      </c>
      <c r="H106" s="118">
        <v>7.6499023015337801</v>
      </c>
      <c r="I106" s="117">
        <v>2480422</v>
      </c>
      <c r="J106" s="118">
        <v>0.23963456992498489</v>
      </c>
      <c r="K106" s="117"/>
      <c r="L106" s="118"/>
      <c r="M106" s="118"/>
    </row>
    <row r="107" spans="2:13" x14ac:dyDescent="0.25">
      <c r="B107" s="116" t="s">
        <v>149</v>
      </c>
      <c r="C107" s="117">
        <v>2469680</v>
      </c>
      <c r="D107" s="118">
        <v>1.71656159190453E-2</v>
      </c>
      <c r="E107" s="117">
        <v>327224</v>
      </c>
      <c r="F107" s="118">
        <v>0.86750348223251605</v>
      </c>
      <c r="G107" s="117">
        <v>2147000</v>
      </c>
      <c r="H107" s="118">
        <v>5.5612546756961594</v>
      </c>
      <c r="I107" s="117">
        <v>2484652</v>
      </c>
      <c r="J107" s="118">
        <v>0.15726688402421973</v>
      </c>
      <c r="K107" s="117"/>
      <c r="L107" s="118"/>
      <c r="M107" s="118"/>
    </row>
    <row r="108" spans="2:13" x14ac:dyDescent="0.25">
      <c r="B108" s="116" t="s">
        <v>151</v>
      </c>
      <c r="C108" s="117">
        <v>2559533</v>
      </c>
      <c r="D108" s="118">
        <v>1.4734170430325877E-2</v>
      </c>
      <c r="E108" s="117">
        <v>445661</v>
      </c>
      <c r="F108" s="118">
        <v>0.82588190892635505</v>
      </c>
      <c r="G108" s="117">
        <v>1872313</v>
      </c>
      <c r="H108" s="118">
        <v>3.2012045029742335</v>
      </c>
      <c r="I108" s="117">
        <v>2516744</v>
      </c>
      <c r="J108" s="118">
        <v>0.3441897802343945</v>
      </c>
      <c r="K108" s="117"/>
      <c r="L108" s="118"/>
      <c r="M108" s="118"/>
    </row>
    <row r="109" spans="2:13" ht="15.75" x14ac:dyDescent="0.25">
      <c r="B109" s="119" t="s">
        <v>111</v>
      </c>
      <c r="C109" s="120">
        <v>29420833</v>
      </c>
      <c r="D109" s="121">
        <v>1.53836098408383E-2</v>
      </c>
      <c r="E109" s="120">
        <v>8577456</v>
      </c>
      <c r="F109" s="121">
        <v>0.70845638531036803</v>
      </c>
      <c r="G109" s="120">
        <v>11051896</v>
      </c>
      <c r="H109" s="121">
        <v>0.28848180626050435</v>
      </c>
      <c r="I109" s="120">
        <v>27251669</v>
      </c>
      <c r="J109" s="121">
        <v>1.46579129952001</v>
      </c>
      <c r="K109" s="120">
        <v>5220961</v>
      </c>
      <c r="L109" s="121">
        <v>0.35476258004148131</v>
      </c>
      <c r="M109" s="121">
        <v>5.0356105969004972E-3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534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25" t="s">
        <v>172</v>
      </c>
      <c r="C116" s="257" t="s">
        <v>172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529</v>
      </c>
      <c r="E118" s="114" t="s">
        <v>125</v>
      </c>
      <c r="F118" s="113" t="s">
        <v>530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1039815</v>
      </c>
      <c r="D119" s="118">
        <v>4.8554703453283166E-2</v>
      </c>
      <c r="E119" s="117">
        <v>1052899</v>
      </c>
      <c r="F119" s="118">
        <v>1.2583007554228365E-2</v>
      </c>
      <c r="G119" s="117">
        <v>34741</v>
      </c>
      <c r="H119" s="118">
        <v>0.96700443252391699</v>
      </c>
      <c r="I119" s="117">
        <v>624260</v>
      </c>
      <c r="J119" s="118">
        <v>16.968970380818053</v>
      </c>
      <c r="K119" s="117">
        <v>996744</v>
      </c>
      <c r="L119" s="118">
        <v>0.59668087015025795</v>
      </c>
      <c r="M119" s="118">
        <v>-4.1421791376350603E-2</v>
      </c>
    </row>
    <row r="120" spans="1:14" x14ac:dyDescent="0.25">
      <c r="B120" s="116" t="s">
        <v>131</v>
      </c>
      <c r="C120" s="117">
        <v>959254</v>
      </c>
      <c r="D120" s="118">
        <v>1.7420974535149014E-2</v>
      </c>
      <c r="E120" s="117">
        <v>1045275</v>
      </c>
      <c r="F120" s="118">
        <v>8.9674893198256056E-2</v>
      </c>
      <c r="G120" s="117">
        <v>10447</v>
      </c>
      <c r="H120" s="118">
        <v>0.99000550094472695</v>
      </c>
      <c r="I120" s="117">
        <v>809079</v>
      </c>
      <c r="J120" s="118">
        <v>76.44606107016368</v>
      </c>
      <c r="K120" s="117">
        <v>976969</v>
      </c>
      <c r="L120" s="118">
        <v>0.20750754870661581</v>
      </c>
      <c r="M120" s="118">
        <v>1.846747576762775E-2</v>
      </c>
    </row>
    <row r="121" spans="1:14" x14ac:dyDescent="0.25">
      <c r="B121" s="116" t="s">
        <v>133</v>
      </c>
      <c r="C121" s="117">
        <v>1054463</v>
      </c>
      <c r="D121" s="118">
        <v>1.1418058834080425E-2</v>
      </c>
      <c r="E121" s="117">
        <v>538290</v>
      </c>
      <c r="F121" s="118">
        <v>0.48951267137870202</v>
      </c>
      <c r="G121" s="117">
        <v>12241</v>
      </c>
      <c r="H121" s="118">
        <v>0.97725946980252298</v>
      </c>
      <c r="I121" s="117">
        <v>1005364</v>
      </c>
      <c r="J121" s="118">
        <v>81.130871660812019</v>
      </c>
      <c r="K121" s="117"/>
      <c r="L121" s="118"/>
      <c r="M121" s="118"/>
    </row>
    <row r="122" spans="1:14" x14ac:dyDescent="0.25">
      <c r="B122" s="116" t="s">
        <v>135</v>
      </c>
      <c r="C122" s="117">
        <v>1007987</v>
      </c>
      <c r="D122" s="118">
        <v>1.6749345862644205E-2</v>
      </c>
      <c r="E122" s="117">
        <v>0</v>
      </c>
      <c r="F122" s="118">
        <v>1</v>
      </c>
      <c r="G122" s="117">
        <v>13729</v>
      </c>
      <c r="H122" s="118"/>
      <c r="I122" s="117">
        <v>1064117</v>
      </c>
      <c r="J122" s="118">
        <v>76.508704202782425</v>
      </c>
      <c r="K122" s="117"/>
      <c r="L122" s="118"/>
      <c r="M122" s="118"/>
    </row>
    <row r="123" spans="1:14" x14ac:dyDescent="0.25">
      <c r="B123" s="116" t="s">
        <v>137</v>
      </c>
      <c r="C123" s="117">
        <v>1070717</v>
      </c>
      <c r="D123" s="118">
        <v>5.4268305891481017E-2</v>
      </c>
      <c r="E123" s="117">
        <v>447</v>
      </c>
      <c r="F123" s="118">
        <v>0.99958252273943504</v>
      </c>
      <c r="G123" s="117">
        <v>14994</v>
      </c>
      <c r="H123" s="118">
        <v>32.543624161073822</v>
      </c>
      <c r="I123" s="117">
        <v>1033439</v>
      </c>
      <c r="J123" s="118">
        <v>67.923502734427103</v>
      </c>
      <c r="K123" s="117"/>
      <c r="L123" s="118"/>
      <c r="M123" s="118"/>
    </row>
    <row r="124" spans="1:14" x14ac:dyDescent="0.25">
      <c r="B124" s="116" t="s">
        <v>139</v>
      </c>
      <c r="C124" s="117">
        <v>1174425</v>
      </c>
      <c r="D124" s="118">
        <v>5.9093909618214813E-2</v>
      </c>
      <c r="E124" s="117">
        <v>486</v>
      </c>
      <c r="F124" s="118">
        <v>0.99958618047129399</v>
      </c>
      <c r="G124" s="117">
        <v>36911</v>
      </c>
      <c r="H124" s="118">
        <v>74.94855967078189</v>
      </c>
      <c r="I124" s="117">
        <v>1088743</v>
      </c>
      <c r="J124" s="118">
        <v>28.49643737639186</v>
      </c>
      <c r="K124" s="117"/>
      <c r="L124" s="118"/>
      <c r="M124" s="118"/>
    </row>
    <row r="125" spans="1:14" x14ac:dyDescent="0.25">
      <c r="B125" s="116" t="s">
        <v>141</v>
      </c>
      <c r="C125" s="117">
        <v>1253069</v>
      </c>
      <c r="D125" s="118">
        <v>6.4559922587902108E-2</v>
      </c>
      <c r="E125" s="117">
        <v>122008</v>
      </c>
      <c r="F125" s="118">
        <v>0.90263265630224698</v>
      </c>
      <c r="G125" s="117">
        <v>115051</v>
      </c>
      <c r="H125" s="118">
        <v>5.7020851091731703E-2</v>
      </c>
      <c r="I125" s="117">
        <v>1256894</v>
      </c>
      <c r="J125" s="118">
        <v>9.9246681906285037</v>
      </c>
      <c r="K125" s="117"/>
      <c r="L125" s="118"/>
      <c r="M125" s="118"/>
    </row>
    <row r="126" spans="1:14" x14ac:dyDescent="0.25">
      <c r="B126" s="116" t="s">
        <v>143</v>
      </c>
      <c r="C126" s="117">
        <v>1284707</v>
      </c>
      <c r="D126" s="118">
        <v>3.5538768209689264E-2</v>
      </c>
      <c r="E126" s="117">
        <v>85753</v>
      </c>
      <c r="F126" s="118">
        <v>0.933250928032618</v>
      </c>
      <c r="G126" s="117">
        <v>360702</v>
      </c>
      <c r="H126" s="118">
        <v>3.2062901589448769</v>
      </c>
      <c r="I126" s="117">
        <v>1344872</v>
      </c>
      <c r="J126" s="118">
        <v>2.7284850097864721</v>
      </c>
      <c r="K126" s="117"/>
      <c r="L126" s="118"/>
      <c r="M126" s="118"/>
    </row>
    <row r="127" spans="1:14" x14ac:dyDescent="0.25">
      <c r="B127" s="116" t="s">
        <v>145</v>
      </c>
      <c r="C127" s="117">
        <v>1184373</v>
      </c>
      <c r="D127" s="118">
        <v>2.5081487354097431E-2</v>
      </c>
      <c r="E127" s="117">
        <v>73616</v>
      </c>
      <c r="F127" s="118">
        <v>0.93784390559393005</v>
      </c>
      <c r="G127" s="117">
        <v>513305</v>
      </c>
      <c r="H127" s="118">
        <v>5.972736905020648</v>
      </c>
      <c r="I127" s="117">
        <v>1155744</v>
      </c>
      <c r="J127" s="118">
        <v>1.2515736258170094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1158077</v>
      </c>
      <c r="D128" s="118">
        <v>4.36734700618681E-2</v>
      </c>
      <c r="E128" s="117">
        <v>83174</v>
      </c>
      <c r="F128" s="118">
        <v>0.928179214335489</v>
      </c>
      <c r="G128" s="117">
        <v>850312</v>
      </c>
      <c r="H128" s="118">
        <v>9.2232909322624863</v>
      </c>
      <c r="I128" s="117">
        <v>1232885</v>
      </c>
      <c r="J128" s="118">
        <v>0.44992073497727891</v>
      </c>
      <c r="K128" s="117"/>
      <c r="L128" s="118"/>
      <c r="M128" s="118"/>
    </row>
    <row r="129" spans="2:14" x14ac:dyDescent="0.25">
      <c r="B129" s="116" t="s">
        <v>149</v>
      </c>
      <c r="C129" s="117">
        <v>954894</v>
      </c>
      <c r="D129" s="118">
        <v>5.5940403251115711E-3</v>
      </c>
      <c r="E129" s="117">
        <v>161653</v>
      </c>
      <c r="F129" s="118">
        <v>0.83071105274512103</v>
      </c>
      <c r="G129" s="117">
        <v>780228</v>
      </c>
      <c r="H129" s="118">
        <v>3.8265605958441844</v>
      </c>
      <c r="I129" s="117">
        <v>999210</v>
      </c>
      <c r="J129" s="118">
        <v>0.28066411356680354</v>
      </c>
      <c r="K129" s="117"/>
      <c r="L129" s="118"/>
      <c r="M129" s="118"/>
    </row>
    <row r="130" spans="2:14" x14ac:dyDescent="0.25">
      <c r="B130" s="116" t="s">
        <v>151</v>
      </c>
      <c r="C130" s="117">
        <v>1018249</v>
      </c>
      <c r="D130" s="118">
        <v>5.7651818498148488E-2</v>
      </c>
      <c r="E130" s="117">
        <v>227075</v>
      </c>
      <c r="F130" s="118">
        <v>0.77699462508679096</v>
      </c>
      <c r="G130" s="117">
        <v>608137</v>
      </c>
      <c r="H130" s="118">
        <v>1.678132775514698</v>
      </c>
      <c r="I130" s="117">
        <v>1043010</v>
      </c>
      <c r="J130" s="118">
        <v>0.71509051414401692</v>
      </c>
      <c r="K130" s="117"/>
      <c r="L130" s="118"/>
      <c r="M130" s="118"/>
    </row>
    <row r="131" spans="2:14" ht="15.75" x14ac:dyDescent="0.25">
      <c r="B131" s="119" t="s">
        <v>111</v>
      </c>
      <c r="C131" s="120">
        <v>13160030</v>
      </c>
      <c r="D131" s="121">
        <v>2.8986547517176886E-2</v>
      </c>
      <c r="E131" s="120">
        <v>3390819</v>
      </c>
      <c r="F131" s="121">
        <v>0.74233956913472099</v>
      </c>
      <c r="G131" s="120">
        <v>3350798</v>
      </c>
      <c r="H131" s="121">
        <v>1.1802753258136201E-2</v>
      </c>
      <c r="I131" s="120">
        <v>12657617</v>
      </c>
      <c r="J131" s="121">
        <v>2.7774933015956198</v>
      </c>
      <c r="K131" s="120">
        <v>1973713</v>
      </c>
      <c r="L131" s="121">
        <v>0.37700362579961899</v>
      </c>
      <c r="M131" s="121">
        <v>-1.2683904357478459E-2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15">
        <v>10028810</v>
      </c>
      <c r="I134" s="115">
        <v>9382512</v>
      </c>
      <c r="J134">
        <v>0.21036082874181242</v>
      </c>
      <c r="K134" s="115">
        <v>-7408799</v>
      </c>
      <c r="L134" s="126">
        <v>12.960282169175537</v>
      </c>
    </row>
    <row r="136" spans="2:14" ht="48.75" customHeight="1" thickBot="1" x14ac:dyDescent="0.3">
      <c r="B136" s="247" t="s">
        <v>535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25" t="s">
        <v>176</v>
      </c>
      <c r="C138" s="257" t="s">
        <v>176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529</v>
      </c>
      <c r="E140" s="114" t="s">
        <v>125</v>
      </c>
      <c r="F140" s="113" t="s">
        <v>530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457415</v>
      </c>
      <c r="D141" s="118">
        <v>5.6491103584556203E-2</v>
      </c>
      <c r="E141" s="117">
        <v>420089</v>
      </c>
      <c r="F141" s="118">
        <v>8.1602046281822896E-2</v>
      </c>
      <c r="G141" s="117">
        <v>32334</v>
      </c>
      <c r="H141" s="118">
        <v>0.923030595897536</v>
      </c>
      <c r="I141" s="117">
        <v>238924</v>
      </c>
      <c r="J141" s="118">
        <v>6.3892497061916247</v>
      </c>
      <c r="K141" s="117">
        <v>354283</v>
      </c>
      <c r="L141" s="118">
        <v>0.4828271751686728</v>
      </c>
      <c r="M141" s="118">
        <v>-0.22546702666069107</v>
      </c>
    </row>
    <row r="142" spans="2:14" x14ac:dyDescent="0.25">
      <c r="B142" s="116" t="s">
        <v>131</v>
      </c>
      <c r="C142" s="117">
        <v>397543</v>
      </c>
      <c r="D142" s="118">
        <v>0.111282253052611</v>
      </c>
      <c r="E142" s="117">
        <v>376084</v>
      </c>
      <c r="F142" s="118">
        <v>5.3979066415456897E-2</v>
      </c>
      <c r="G142" s="117">
        <v>32115</v>
      </c>
      <c r="H142" s="118">
        <v>0.91460684315206198</v>
      </c>
      <c r="I142" s="117">
        <v>234944</v>
      </c>
      <c r="J142" s="118">
        <v>6.3157091701697023</v>
      </c>
      <c r="K142" s="117">
        <v>338200</v>
      </c>
      <c r="L142" s="118">
        <v>0.43949196404249524</v>
      </c>
      <c r="M142" s="118">
        <v>-0.1492744181132607</v>
      </c>
    </row>
    <row r="143" spans="2:14" x14ac:dyDescent="0.25">
      <c r="B143" s="116" t="s">
        <v>133</v>
      </c>
      <c r="C143" s="117">
        <v>417631</v>
      </c>
      <c r="D143" s="118">
        <v>9.6596046603185007E-2</v>
      </c>
      <c r="E143" s="117">
        <v>186706</v>
      </c>
      <c r="F143" s="118">
        <v>0.552940275027476</v>
      </c>
      <c r="G143" s="117">
        <v>47243</v>
      </c>
      <c r="H143" s="118">
        <v>0.74696581791693895</v>
      </c>
      <c r="I143" s="117">
        <v>309470</v>
      </c>
      <c r="J143" s="118">
        <v>5.5506000889020592</v>
      </c>
      <c r="K143" s="117"/>
      <c r="L143" s="118"/>
      <c r="M143" s="118"/>
    </row>
    <row r="144" spans="2:14" x14ac:dyDescent="0.25">
      <c r="B144" s="116" t="s">
        <v>135</v>
      </c>
      <c r="C144" s="117">
        <v>337995</v>
      </c>
      <c r="D144" s="118">
        <v>8.5286149999052804E-2</v>
      </c>
      <c r="E144" s="117">
        <v>0</v>
      </c>
      <c r="F144" s="118">
        <v>1</v>
      </c>
      <c r="G144" s="117">
        <v>40849</v>
      </c>
      <c r="H144" s="118"/>
      <c r="I144" s="117">
        <v>278608</v>
      </c>
      <c r="J144" s="118">
        <v>5.820436240789248</v>
      </c>
      <c r="K144" s="117"/>
      <c r="L144" s="118"/>
      <c r="M144" s="118"/>
    </row>
    <row r="145" spans="1:14" x14ac:dyDescent="0.25">
      <c r="B145" s="116" t="s">
        <v>137</v>
      </c>
      <c r="C145" s="117">
        <v>294777</v>
      </c>
      <c r="D145" s="118">
        <v>0.21652079385287601</v>
      </c>
      <c r="E145" s="117">
        <v>593</v>
      </c>
      <c r="F145" s="118">
        <v>0.99798830980707498</v>
      </c>
      <c r="G145" s="117">
        <v>49950</v>
      </c>
      <c r="H145" s="118">
        <v>83.232715008431697</v>
      </c>
      <c r="I145" s="117">
        <v>214787</v>
      </c>
      <c r="J145" s="118">
        <v>3.3000400400400398</v>
      </c>
      <c r="K145" s="117"/>
      <c r="L145" s="118"/>
      <c r="M145" s="118"/>
    </row>
    <row r="146" spans="1:14" x14ac:dyDescent="0.25">
      <c r="B146" s="116" t="s">
        <v>139</v>
      </c>
      <c r="C146" s="117">
        <v>320983</v>
      </c>
      <c r="D146" s="118">
        <v>0.18465391678965201</v>
      </c>
      <c r="E146" s="117">
        <v>529</v>
      </c>
      <c r="F146" s="118">
        <v>0.99835193764155705</v>
      </c>
      <c r="G146" s="117">
        <v>81566</v>
      </c>
      <c r="H146" s="118">
        <v>153.1890359168242</v>
      </c>
      <c r="I146" s="117">
        <v>232142</v>
      </c>
      <c r="J146" s="118">
        <v>1.846063310693181</v>
      </c>
      <c r="K146" s="117"/>
      <c r="L146" s="118"/>
      <c r="M146" s="118"/>
    </row>
    <row r="147" spans="1:14" x14ac:dyDescent="0.25">
      <c r="B147" s="116" t="s">
        <v>141</v>
      </c>
      <c r="C147" s="117">
        <v>336291</v>
      </c>
      <c r="D147" s="118">
        <v>0.20583255205442899</v>
      </c>
      <c r="E147" s="117">
        <v>59328</v>
      </c>
      <c r="F147" s="118">
        <v>0.82358136256991699</v>
      </c>
      <c r="G147" s="117">
        <v>149984</v>
      </c>
      <c r="H147" s="118">
        <v>1.528047464940669</v>
      </c>
      <c r="I147" s="117">
        <v>228057</v>
      </c>
      <c r="J147" s="118">
        <v>0.5205421911670578</v>
      </c>
      <c r="K147" s="117"/>
      <c r="L147" s="118"/>
      <c r="M147" s="118"/>
    </row>
    <row r="148" spans="1:14" x14ac:dyDescent="0.25">
      <c r="B148" s="116" t="s">
        <v>143</v>
      </c>
      <c r="C148" s="117">
        <v>327484</v>
      </c>
      <c r="D148" s="118">
        <v>0.19293593446565999</v>
      </c>
      <c r="E148" s="117">
        <v>85698</v>
      </c>
      <c r="F148" s="118">
        <v>0.73831393289443104</v>
      </c>
      <c r="G148" s="117">
        <v>162669</v>
      </c>
      <c r="H148" s="118">
        <v>0.89816565147377991</v>
      </c>
      <c r="I148" s="117">
        <v>236713</v>
      </c>
      <c r="J148" s="118">
        <v>0.45518199534023074</v>
      </c>
      <c r="K148" s="117"/>
      <c r="L148" s="118"/>
      <c r="M148" s="118"/>
    </row>
    <row r="149" spans="1:14" x14ac:dyDescent="0.25">
      <c r="B149" s="116" t="s">
        <v>145</v>
      </c>
      <c r="C149" s="117">
        <v>358642</v>
      </c>
      <c r="D149" s="118">
        <v>0.16549082752394301</v>
      </c>
      <c r="E149" s="117">
        <v>21237</v>
      </c>
      <c r="F149" s="118">
        <v>0.94078496104750697</v>
      </c>
      <c r="G149" s="117">
        <v>245802</v>
      </c>
      <c r="H149" s="118">
        <v>10.574233648820455</v>
      </c>
      <c r="I149" s="117">
        <v>240568</v>
      </c>
      <c r="J149" s="118">
        <v>2.1293561484446801E-2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360471</v>
      </c>
      <c r="D150" s="118">
        <v>0.20608795623331699</v>
      </c>
      <c r="E150" s="117">
        <v>10444</v>
      </c>
      <c r="F150" s="118">
        <v>0.97102679549811199</v>
      </c>
      <c r="G150" s="117">
        <v>298448</v>
      </c>
      <c r="H150" s="118">
        <v>27.576024511681346</v>
      </c>
      <c r="I150" s="117">
        <v>256441</v>
      </c>
      <c r="J150" s="118">
        <v>0.14075148769634899</v>
      </c>
      <c r="K150" s="117"/>
      <c r="L150" s="118"/>
      <c r="M150" s="118"/>
    </row>
    <row r="151" spans="1:14" x14ac:dyDescent="0.25">
      <c r="B151" s="116" t="s">
        <v>149</v>
      </c>
      <c r="C151" s="117">
        <v>411200</v>
      </c>
      <c r="D151" s="118">
        <v>0.15192364012853099</v>
      </c>
      <c r="E151" s="117">
        <v>56413</v>
      </c>
      <c r="F151" s="118">
        <v>0.86280885214007796</v>
      </c>
      <c r="G151" s="117">
        <v>362841</v>
      </c>
      <c r="H151" s="118">
        <v>5.4318685409391456</v>
      </c>
      <c r="I151" s="117">
        <v>367823</v>
      </c>
      <c r="J151" s="118">
        <v>1.3730532106349669E-2</v>
      </c>
      <c r="K151" s="117"/>
      <c r="L151" s="118"/>
      <c r="M151" s="118"/>
    </row>
    <row r="152" spans="1:14" x14ac:dyDescent="0.25">
      <c r="B152" s="116" t="s">
        <v>151</v>
      </c>
      <c r="C152" s="117">
        <v>403671</v>
      </c>
      <c r="D152" s="118">
        <v>8.2884815052947494E-2</v>
      </c>
      <c r="E152" s="117">
        <v>61166</v>
      </c>
      <c r="F152" s="118">
        <v>0.848475615042943</v>
      </c>
      <c r="G152" s="117">
        <v>303136</v>
      </c>
      <c r="H152" s="118">
        <v>3.9559559232253214</v>
      </c>
      <c r="I152" s="117">
        <v>330779</v>
      </c>
      <c r="J152" s="118">
        <v>9.1190092895597985E-2</v>
      </c>
      <c r="K152" s="117"/>
      <c r="L152" s="118"/>
      <c r="M152" s="118"/>
    </row>
    <row r="153" spans="1:14" ht="15.75" x14ac:dyDescent="0.25">
      <c r="B153" s="119" t="s">
        <v>111</v>
      </c>
      <c r="C153" s="120">
        <v>4424103</v>
      </c>
      <c r="D153" s="121">
        <v>0.14458563737810801</v>
      </c>
      <c r="E153" s="120">
        <v>1278654</v>
      </c>
      <c r="F153" s="121">
        <v>0.71098005629615801</v>
      </c>
      <c r="G153" s="120">
        <v>1806937</v>
      </c>
      <c r="H153" s="121">
        <v>0.4131555526358186</v>
      </c>
      <c r="I153" s="120">
        <v>3169256</v>
      </c>
      <c r="J153" s="121">
        <v>0.75393829447291183</v>
      </c>
      <c r="K153" s="120">
        <v>692483</v>
      </c>
      <c r="L153" s="121">
        <v>0.46134155503220309</v>
      </c>
      <c r="M153" s="121">
        <v>-0.19003857499432719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>
        <v>2214213</v>
      </c>
      <c r="L156" s="127">
        <v>0.31274452819128062</v>
      </c>
    </row>
    <row r="157" spans="1:14" x14ac:dyDescent="0.25">
      <c r="M157" s="126"/>
    </row>
    <row r="158" spans="1:14" ht="48.75" customHeight="1" thickBot="1" x14ac:dyDescent="0.3">
      <c r="B158" s="247" t="s">
        <v>536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180</v>
      </c>
      <c r="C160" s="257" t="s">
        <v>180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529</v>
      </c>
      <c r="E162" s="114" t="s">
        <v>125</v>
      </c>
      <c r="F162" s="113" t="s">
        <v>530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101986</v>
      </c>
      <c r="D163" s="118">
        <v>6.769262981574542E-2</v>
      </c>
      <c r="E163" s="117">
        <v>101413</v>
      </c>
      <c r="F163" s="118">
        <v>5.6184182142646798E-3</v>
      </c>
      <c r="G163" s="117">
        <v>30295</v>
      </c>
      <c r="H163" s="118">
        <v>0.70127104020194597</v>
      </c>
      <c r="I163" s="117">
        <v>80394</v>
      </c>
      <c r="J163" s="118">
        <v>1.65370523188645</v>
      </c>
      <c r="K163" s="117">
        <v>126041</v>
      </c>
      <c r="L163" s="118">
        <v>0.56779112869119586</v>
      </c>
      <c r="M163" s="118">
        <v>0.23586570705783139</v>
      </c>
    </row>
    <row r="164" spans="2:13" x14ac:dyDescent="0.25">
      <c r="B164" s="116" t="s">
        <v>131</v>
      </c>
      <c r="C164" s="117">
        <v>112064</v>
      </c>
      <c r="D164" s="118">
        <v>0.14903259543315328</v>
      </c>
      <c r="E164" s="117">
        <v>114355</v>
      </c>
      <c r="F164" s="118">
        <v>2.0443675042832732E-2</v>
      </c>
      <c r="G164" s="117">
        <v>42634</v>
      </c>
      <c r="H164" s="118">
        <v>0.62717852302041899</v>
      </c>
      <c r="I164" s="117">
        <v>114316</v>
      </c>
      <c r="J164" s="118">
        <v>1.6813341464558804</v>
      </c>
      <c r="K164" s="117">
        <v>145020</v>
      </c>
      <c r="L164" s="118">
        <v>0.26858882396165007</v>
      </c>
      <c r="M164" s="118">
        <v>0.29408195316961727</v>
      </c>
    </row>
    <row r="165" spans="2:13" x14ac:dyDescent="0.25">
      <c r="B165" s="116" t="s">
        <v>133</v>
      </c>
      <c r="C165" s="117">
        <v>91891</v>
      </c>
      <c r="D165" s="118">
        <v>0.10947115431207401</v>
      </c>
      <c r="E165" s="117">
        <v>41633</v>
      </c>
      <c r="F165" s="118">
        <v>0.54693060256173098</v>
      </c>
      <c r="G165" s="117">
        <v>45051</v>
      </c>
      <c r="H165" s="118">
        <v>8.2098335455047744E-2</v>
      </c>
      <c r="I165" s="117">
        <v>106845</v>
      </c>
      <c r="J165" s="118">
        <v>1.3716454684690684</v>
      </c>
      <c r="K165" s="117"/>
      <c r="L165" s="118"/>
      <c r="M165" s="118"/>
    </row>
    <row r="166" spans="2:13" x14ac:dyDescent="0.25">
      <c r="B166" s="116" t="s">
        <v>135</v>
      </c>
      <c r="C166" s="117">
        <v>110366</v>
      </c>
      <c r="D166" s="118">
        <v>6.9465874119978094E-2</v>
      </c>
      <c r="E166" s="117">
        <v>0</v>
      </c>
      <c r="F166" s="118">
        <v>1</v>
      </c>
      <c r="G166" s="117">
        <v>31063</v>
      </c>
      <c r="H166" s="118"/>
      <c r="I166" s="117">
        <v>114040</v>
      </c>
      <c r="J166" s="118">
        <v>2.6712487525351705</v>
      </c>
      <c r="K166" s="117"/>
      <c r="L166" s="118"/>
      <c r="M166" s="118"/>
    </row>
    <row r="167" spans="2:13" x14ac:dyDescent="0.25">
      <c r="B167" s="116" t="s">
        <v>137</v>
      </c>
      <c r="C167" s="117">
        <v>94991</v>
      </c>
      <c r="D167" s="118">
        <v>7.4576700504647001E-2</v>
      </c>
      <c r="E167" s="117">
        <v>34</v>
      </c>
      <c r="F167" s="118">
        <v>0.99964207135412797</v>
      </c>
      <c r="G167" s="117">
        <v>52639</v>
      </c>
      <c r="H167" s="118">
        <v>1547.2058823529412</v>
      </c>
      <c r="I167" s="117">
        <v>108904</v>
      </c>
      <c r="J167" s="118">
        <v>1.0688842873154885</v>
      </c>
      <c r="K167" s="117"/>
      <c r="L167" s="118"/>
      <c r="M167" s="118"/>
    </row>
    <row r="168" spans="2:13" x14ac:dyDescent="0.25">
      <c r="B168" s="116" t="s">
        <v>139</v>
      </c>
      <c r="C168" s="117">
        <v>79884</v>
      </c>
      <c r="D168" s="118">
        <v>7.7010192525481358E-2</v>
      </c>
      <c r="E168" s="117">
        <v>118</v>
      </c>
      <c r="F168" s="118">
        <v>0.99852285814430897</v>
      </c>
      <c r="G168" s="117">
        <v>48177</v>
      </c>
      <c r="H168" s="118">
        <v>407.27966101694915</v>
      </c>
      <c r="I168" s="117">
        <v>75211</v>
      </c>
      <c r="J168" s="118">
        <v>0.56113913278120275</v>
      </c>
      <c r="K168" s="117"/>
      <c r="L168" s="118"/>
      <c r="M168" s="118"/>
    </row>
    <row r="169" spans="2:13" x14ac:dyDescent="0.25">
      <c r="B169" s="116" t="s">
        <v>141</v>
      </c>
      <c r="C169" s="117">
        <v>103465</v>
      </c>
      <c r="D169" s="118">
        <v>7.6269335191869514E-2</v>
      </c>
      <c r="E169" s="117">
        <v>9890</v>
      </c>
      <c r="F169" s="118">
        <v>0.90441212004059401</v>
      </c>
      <c r="G169" s="117">
        <v>78936</v>
      </c>
      <c r="H169" s="118">
        <v>6.9813953488372089</v>
      </c>
      <c r="I169" s="117">
        <v>103512</v>
      </c>
      <c r="J169" s="118">
        <v>0.31134083307996341</v>
      </c>
      <c r="K169" s="117"/>
      <c r="L169" s="118"/>
      <c r="M169" s="118"/>
    </row>
    <row r="170" spans="2:13" x14ac:dyDescent="0.25">
      <c r="B170" s="116" t="s">
        <v>143</v>
      </c>
      <c r="C170" s="117">
        <v>144376</v>
      </c>
      <c r="D170" s="118">
        <v>0.11824892145396526</v>
      </c>
      <c r="E170" s="117">
        <v>40514</v>
      </c>
      <c r="F170" s="118">
        <v>0.71938549343381197</v>
      </c>
      <c r="G170" s="117">
        <v>120894</v>
      </c>
      <c r="H170" s="118">
        <v>1.9840055289529546</v>
      </c>
      <c r="I170" s="117">
        <v>143032</v>
      </c>
      <c r="J170" s="118">
        <v>0.18311909606762944</v>
      </c>
      <c r="K170" s="117"/>
      <c r="L170" s="118"/>
      <c r="M170" s="118"/>
    </row>
    <row r="171" spans="2:13" x14ac:dyDescent="0.25">
      <c r="B171" s="116" t="s">
        <v>145</v>
      </c>
      <c r="C171" s="117">
        <v>88844</v>
      </c>
      <c r="D171" s="118">
        <v>5.402776130027287E-2</v>
      </c>
      <c r="E171" s="117">
        <v>15164</v>
      </c>
      <c r="F171" s="118">
        <v>0.82931880599702901</v>
      </c>
      <c r="G171" s="117">
        <v>70250</v>
      </c>
      <c r="H171" s="118">
        <v>3.6326826694803485</v>
      </c>
      <c r="I171" s="117">
        <v>96299</v>
      </c>
      <c r="J171" s="118">
        <v>0.37080427046263353</v>
      </c>
      <c r="K171" s="117"/>
      <c r="L171" s="118"/>
      <c r="M171" s="118"/>
    </row>
    <row r="172" spans="2:13" x14ac:dyDescent="0.25">
      <c r="B172" s="116" t="s">
        <v>147</v>
      </c>
      <c r="C172" s="117">
        <v>102739</v>
      </c>
      <c r="D172" s="118">
        <v>3.08738633362261E-2</v>
      </c>
      <c r="E172" s="117">
        <v>35919</v>
      </c>
      <c r="F172" s="118">
        <v>0.65038592939390105</v>
      </c>
      <c r="G172" s="117">
        <v>99521</v>
      </c>
      <c r="H172" s="118">
        <v>1.770706311422924</v>
      </c>
      <c r="I172" s="117">
        <v>129560</v>
      </c>
      <c r="J172" s="118">
        <v>0.30183579345062861</v>
      </c>
      <c r="K172" s="117"/>
      <c r="L172" s="118"/>
      <c r="M172" s="118"/>
    </row>
    <row r="173" spans="2:13" x14ac:dyDescent="0.25">
      <c r="B173" s="116" t="s">
        <v>149</v>
      </c>
      <c r="C173" s="117">
        <v>76005</v>
      </c>
      <c r="D173" s="118">
        <v>0.12445075673516492</v>
      </c>
      <c r="E173" s="117">
        <v>9336</v>
      </c>
      <c r="F173" s="118">
        <v>0.87716597592263701</v>
      </c>
      <c r="G173" s="117">
        <v>103410</v>
      </c>
      <c r="H173" s="118">
        <v>10.076478149100257</v>
      </c>
      <c r="I173" s="117">
        <v>100560</v>
      </c>
      <c r="J173" s="118">
        <v>2.7560197272990999E-2</v>
      </c>
      <c r="K173" s="117"/>
      <c r="L173" s="118"/>
      <c r="M173" s="118"/>
    </row>
    <row r="174" spans="2:13" x14ac:dyDescent="0.25">
      <c r="B174" s="116" t="s">
        <v>151</v>
      </c>
      <c r="C174" s="117">
        <v>74211</v>
      </c>
      <c r="D174" s="118">
        <v>1.6296681776475364E-2</v>
      </c>
      <c r="E174" s="117">
        <v>26842</v>
      </c>
      <c r="F174" s="118">
        <v>0.63830159949333698</v>
      </c>
      <c r="G174" s="117">
        <v>93032</v>
      </c>
      <c r="H174" s="118">
        <v>2.4659116310260041</v>
      </c>
      <c r="I174" s="117">
        <v>115679</v>
      </c>
      <c r="J174" s="118">
        <v>0.24343236735746832</v>
      </c>
      <c r="K174" s="117"/>
      <c r="L174" s="118"/>
      <c r="M174" s="118"/>
    </row>
    <row r="175" spans="2:13" ht="15.75" x14ac:dyDescent="0.25">
      <c r="B175" s="119" t="s">
        <v>111</v>
      </c>
      <c r="C175" s="120">
        <v>1180822</v>
      </c>
      <c r="D175" s="121">
        <v>2.8754583701060321E-2</v>
      </c>
      <c r="E175" s="120">
        <v>395218</v>
      </c>
      <c r="F175" s="121">
        <v>0.66530264510654402</v>
      </c>
      <c r="G175" s="120">
        <v>815902</v>
      </c>
      <c r="H175" s="121">
        <v>1.0644353243020306</v>
      </c>
      <c r="I175" s="120">
        <v>1288352</v>
      </c>
      <c r="J175" s="121">
        <v>0.57905238619343979</v>
      </c>
      <c r="K175" s="120">
        <v>271061</v>
      </c>
      <c r="L175" s="121">
        <v>0.39212675260644025</v>
      </c>
      <c r="M175" s="121">
        <v>0.26634431207661757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537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25" t="s">
        <v>184</v>
      </c>
      <c r="C182" s="257" t="s">
        <v>184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529</v>
      </c>
      <c r="E184" s="114" t="s">
        <v>125</v>
      </c>
      <c r="F184" s="113" t="s">
        <v>530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104676</v>
      </c>
      <c r="D185" s="118">
        <v>2.8285510058204798E-2</v>
      </c>
      <c r="E185" s="117">
        <v>106486</v>
      </c>
      <c r="F185" s="118">
        <v>1.7291451717681205E-2</v>
      </c>
      <c r="G185" s="117">
        <v>15935</v>
      </c>
      <c r="H185" s="118">
        <v>0.85035591533159305</v>
      </c>
      <c r="I185" s="117">
        <v>99130</v>
      </c>
      <c r="J185" s="118">
        <v>5.2208973956699092</v>
      </c>
      <c r="K185" s="117">
        <v>106604</v>
      </c>
      <c r="L185" s="118">
        <v>7.5395944719055752E-2</v>
      </c>
      <c r="M185" s="118">
        <v>1.8418739730215128E-2</v>
      </c>
    </row>
    <row r="186" spans="1:14" x14ac:dyDescent="0.25">
      <c r="B186" s="116" t="s">
        <v>131</v>
      </c>
      <c r="C186" s="117">
        <v>83167</v>
      </c>
      <c r="D186" s="118">
        <v>0.17824042052842701</v>
      </c>
      <c r="E186" s="117">
        <v>98953</v>
      </c>
      <c r="F186" s="118">
        <v>0.18981086248151313</v>
      </c>
      <c r="G186" s="117">
        <v>5298</v>
      </c>
      <c r="H186" s="118">
        <v>0.94645943023455603</v>
      </c>
      <c r="I186" s="117">
        <v>91920</v>
      </c>
      <c r="J186" s="118">
        <v>16.349943374858437</v>
      </c>
      <c r="K186" s="117">
        <v>100713</v>
      </c>
      <c r="L186" s="118">
        <v>9.5659268929503938E-2</v>
      </c>
      <c r="M186" s="118">
        <v>0.21097310231221522</v>
      </c>
    </row>
    <row r="187" spans="1:14" x14ac:dyDescent="0.25">
      <c r="B187" s="116" t="s">
        <v>133</v>
      </c>
      <c r="C187" s="117">
        <v>99533</v>
      </c>
      <c r="D187" s="118">
        <v>0.12258639357574674</v>
      </c>
      <c r="E187" s="117">
        <v>45152</v>
      </c>
      <c r="F187" s="118">
        <v>0.54636150824349705</v>
      </c>
      <c r="G187" s="117">
        <v>5757</v>
      </c>
      <c r="H187" s="118">
        <v>0.87249734231041798</v>
      </c>
      <c r="I187" s="117">
        <v>104961</v>
      </c>
      <c r="J187" s="118">
        <v>17.231891610213651</v>
      </c>
      <c r="K187" s="117"/>
      <c r="L187" s="118"/>
      <c r="M187" s="118"/>
    </row>
    <row r="188" spans="1:14" x14ac:dyDescent="0.25">
      <c r="B188" s="116" t="s">
        <v>135</v>
      </c>
      <c r="C188" s="117">
        <v>91023</v>
      </c>
      <c r="D188" s="118">
        <v>9.94063520332443E-2</v>
      </c>
      <c r="E188" s="117">
        <v>0</v>
      </c>
      <c r="F188" s="118">
        <v>1</v>
      </c>
      <c r="G188" s="117">
        <v>10928</v>
      </c>
      <c r="H188" s="118"/>
      <c r="I188" s="117">
        <v>107027</v>
      </c>
      <c r="J188" s="118">
        <v>8.7938323572474371</v>
      </c>
      <c r="K188" s="117"/>
      <c r="L188" s="118"/>
      <c r="M188" s="118"/>
    </row>
    <row r="189" spans="1:14" x14ac:dyDescent="0.25">
      <c r="B189" s="116" t="s">
        <v>137</v>
      </c>
      <c r="C189" s="117">
        <v>67755</v>
      </c>
      <c r="D189" s="118">
        <v>8.5318933513331099E-2</v>
      </c>
      <c r="E189" s="117">
        <v>221</v>
      </c>
      <c r="F189" s="118">
        <v>0.99673824809977096</v>
      </c>
      <c r="G189" s="117">
        <v>24046</v>
      </c>
      <c r="H189" s="118">
        <v>107.8054298642534</v>
      </c>
      <c r="I189" s="117">
        <v>72154</v>
      </c>
      <c r="J189" s="118">
        <v>2.0006653913332779</v>
      </c>
      <c r="K189" s="117"/>
      <c r="L189" s="118"/>
      <c r="M189" s="118"/>
    </row>
    <row r="190" spans="1:14" x14ac:dyDescent="0.25">
      <c r="B190" s="116" t="s">
        <v>185</v>
      </c>
      <c r="C190" s="117">
        <v>80965</v>
      </c>
      <c r="D190" s="118">
        <v>5.2395559830504146E-2</v>
      </c>
      <c r="E190" s="117">
        <v>77</v>
      </c>
      <c r="F190" s="118">
        <v>0.99904897177792895</v>
      </c>
      <c r="G190" s="117">
        <v>44724</v>
      </c>
      <c r="H190" s="118">
        <v>579.83116883116884</v>
      </c>
      <c r="I190" s="117">
        <v>69929</v>
      </c>
      <c r="J190" s="118">
        <v>0.56356765942223408</v>
      </c>
      <c r="K190" s="117"/>
      <c r="L190" s="118"/>
      <c r="M190" s="118"/>
    </row>
    <row r="191" spans="1:14" x14ac:dyDescent="0.25">
      <c r="B191" s="116" t="s">
        <v>141</v>
      </c>
      <c r="C191" s="117">
        <v>102444</v>
      </c>
      <c r="D191" s="118">
        <v>3.3594186149008554E-3</v>
      </c>
      <c r="E191" s="117">
        <v>26752</v>
      </c>
      <c r="F191" s="118">
        <v>0.73886220764515298</v>
      </c>
      <c r="G191" s="117">
        <v>73800</v>
      </c>
      <c r="H191" s="118">
        <v>1.7586722488038276</v>
      </c>
      <c r="I191" s="117">
        <v>112629</v>
      </c>
      <c r="J191" s="118">
        <v>0.52613821138211381</v>
      </c>
      <c r="K191" s="117"/>
      <c r="L191" s="118"/>
      <c r="M191" s="118"/>
    </row>
    <row r="192" spans="1:14" x14ac:dyDescent="0.25">
      <c r="B192" s="116" t="s">
        <v>143</v>
      </c>
      <c r="C192" s="117">
        <v>87661</v>
      </c>
      <c r="D192" s="118">
        <v>2.1487732458196601E-2</v>
      </c>
      <c r="E192" s="117">
        <v>41750</v>
      </c>
      <c r="F192" s="118">
        <v>0.52373347326633302</v>
      </c>
      <c r="G192" s="117">
        <v>86619</v>
      </c>
      <c r="H192" s="118">
        <v>1.0747065868263475</v>
      </c>
      <c r="I192" s="117">
        <v>82193</v>
      </c>
      <c r="J192" s="118">
        <v>5.10973343030975E-2</v>
      </c>
      <c r="K192" s="117"/>
      <c r="L192" s="118"/>
      <c r="M192" s="118"/>
    </row>
    <row r="193" spans="2:14" x14ac:dyDescent="0.25">
      <c r="B193" s="116" t="s">
        <v>145</v>
      </c>
      <c r="C193" s="117">
        <v>85629</v>
      </c>
      <c r="D193" s="118">
        <v>1.0645957014883134E-2</v>
      </c>
      <c r="E193" s="117">
        <v>61832</v>
      </c>
      <c r="F193" s="118">
        <v>0.27790818531105099</v>
      </c>
      <c r="G193" s="117">
        <v>99484</v>
      </c>
      <c r="H193" s="118">
        <v>0.6089403545089922</v>
      </c>
      <c r="I193" s="117">
        <v>86458</v>
      </c>
      <c r="J193" s="118">
        <v>0.13093562783965301</v>
      </c>
      <c r="K193" s="117"/>
      <c r="L193" s="118"/>
      <c r="M193" s="118"/>
    </row>
    <row r="194" spans="2:14" x14ac:dyDescent="0.25">
      <c r="B194" s="116" t="s">
        <v>147</v>
      </c>
      <c r="C194" s="117">
        <v>81111</v>
      </c>
      <c r="D194" s="118">
        <v>0.103240500171367</v>
      </c>
      <c r="E194" s="117">
        <v>28253</v>
      </c>
      <c r="F194" s="118">
        <v>0.65167486530803498</v>
      </c>
      <c r="G194" s="117">
        <v>104460</v>
      </c>
      <c r="H194" s="118">
        <v>2.6973064807277103</v>
      </c>
      <c r="I194" s="117">
        <v>88293</v>
      </c>
      <c r="J194" s="118">
        <v>0.154767375071798</v>
      </c>
      <c r="K194" s="117"/>
      <c r="L194" s="118"/>
      <c r="M194" s="118"/>
    </row>
    <row r="195" spans="2:14" x14ac:dyDescent="0.25">
      <c r="B195" s="116" t="s">
        <v>149</v>
      </c>
      <c r="C195" s="117">
        <v>90274</v>
      </c>
      <c r="D195" s="118">
        <v>8.2286894521165204E-3</v>
      </c>
      <c r="E195" s="117">
        <v>14569</v>
      </c>
      <c r="F195" s="118">
        <v>0.83861355429027196</v>
      </c>
      <c r="G195" s="117">
        <v>143003</v>
      </c>
      <c r="H195" s="118">
        <v>8.8155673004324253</v>
      </c>
      <c r="I195" s="117">
        <v>104326</v>
      </c>
      <c r="J195" s="118">
        <v>0.27046285742257198</v>
      </c>
      <c r="K195" s="117"/>
      <c r="L195" s="118"/>
      <c r="M195" s="118"/>
    </row>
    <row r="196" spans="2:14" x14ac:dyDescent="0.25">
      <c r="B196" s="116" t="s">
        <v>151</v>
      </c>
      <c r="C196" s="117">
        <v>110575</v>
      </c>
      <c r="D196" s="118">
        <v>3.9258256734149066E-2</v>
      </c>
      <c r="E196" s="117">
        <v>19664</v>
      </c>
      <c r="F196" s="118">
        <v>0.82216595071218601</v>
      </c>
      <c r="G196" s="117">
        <v>112413</v>
      </c>
      <c r="H196" s="118">
        <v>4.7166903986981286</v>
      </c>
      <c r="I196" s="117">
        <v>105632</v>
      </c>
      <c r="J196" s="118">
        <v>6.0322204727211302E-2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1084813</v>
      </c>
      <c r="D197" s="121">
        <v>2.6161715543522299E-2</v>
      </c>
      <c r="E197" s="120">
        <v>443857</v>
      </c>
      <c r="F197" s="121">
        <v>0.59084468936120804</v>
      </c>
      <c r="G197" s="120">
        <v>726467</v>
      </c>
      <c r="H197" s="121">
        <v>0.63671407683105152</v>
      </c>
      <c r="I197" s="120">
        <v>1124652</v>
      </c>
      <c r="J197" s="121">
        <v>0.54811161415453147</v>
      </c>
      <c r="K197" s="120">
        <v>207317</v>
      </c>
      <c r="L197" s="121">
        <v>8.5145249934572176E-2</v>
      </c>
      <c r="M197" s="121">
        <v>0.10367168326740939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>
        <v>826401</v>
      </c>
      <c r="L200">
        <v>0.25086731502018994</v>
      </c>
    </row>
    <row r="202" spans="2:14" ht="48.75" customHeight="1" thickBot="1" x14ac:dyDescent="0.3">
      <c r="B202" s="247" t="s">
        <v>538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25" t="s">
        <v>189</v>
      </c>
      <c r="C204" s="257" t="s">
        <v>189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529</v>
      </c>
      <c r="E206" s="114" t="s">
        <v>125</v>
      </c>
      <c r="F206" s="113" t="s">
        <v>530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83128</v>
      </c>
      <c r="D207" s="118">
        <v>6.6617262325821699E-2</v>
      </c>
      <c r="E207" s="117">
        <v>86270</v>
      </c>
      <c r="F207" s="118">
        <v>3.7797132133577049E-2</v>
      </c>
      <c r="G207" s="117">
        <v>3178</v>
      </c>
      <c r="H207" s="118">
        <v>0.96316216529500398</v>
      </c>
      <c r="I207" s="117">
        <v>102811</v>
      </c>
      <c r="J207" s="118">
        <v>31.350849590937699</v>
      </c>
      <c r="K207" s="117">
        <v>99985</v>
      </c>
      <c r="L207" s="118">
        <v>-2.7487331122156178E-2</v>
      </c>
      <c r="M207" s="118">
        <v>0.20278365893561734</v>
      </c>
    </row>
    <row r="208" spans="2:14" x14ac:dyDescent="0.25">
      <c r="B208" s="116" t="s">
        <v>131</v>
      </c>
      <c r="C208" s="117">
        <v>87289</v>
      </c>
      <c r="D208" s="118">
        <v>3.4392353813137398E-2</v>
      </c>
      <c r="E208" s="117">
        <v>89313</v>
      </c>
      <c r="F208" s="118">
        <v>2.3187343193300514E-2</v>
      </c>
      <c r="G208" s="117">
        <v>3231</v>
      </c>
      <c r="H208" s="118">
        <v>0.963823855429781</v>
      </c>
      <c r="I208" s="117">
        <v>93483</v>
      </c>
      <c r="J208" s="118">
        <v>27.933147632311979</v>
      </c>
      <c r="K208" s="117">
        <v>94411</v>
      </c>
      <c r="L208" s="118">
        <v>9.926938587764722E-3</v>
      </c>
      <c r="M208" s="118">
        <v>8.1591036671287309E-2</v>
      </c>
    </row>
    <row r="209" spans="2:14" x14ac:dyDescent="0.25">
      <c r="B209" s="116" t="s">
        <v>133</v>
      </c>
      <c r="C209" s="117">
        <v>88897</v>
      </c>
      <c r="D209" s="118">
        <v>5.7466752313658276E-2</v>
      </c>
      <c r="E209" s="117">
        <v>39929</v>
      </c>
      <c r="F209" s="118">
        <v>0.55083973587410096</v>
      </c>
      <c r="G209" s="117">
        <v>3661</v>
      </c>
      <c r="H209" s="118">
        <v>0.90831225425129603</v>
      </c>
      <c r="I209" s="117">
        <v>104674</v>
      </c>
      <c r="J209" s="118">
        <v>27.5916416279705</v>
      </c>
      <c r="K209" s="117"/>
      <c r="L209" s="118"/>
      <c r="M209" s="118"/>
    </row>
    <row r="210" spans="2:14" x14ac:dyDescent="0.25">
      <c r="B210" s="116" t="s">
        <v>135</v>
      </c>
      <c r="C210" s="117">
        <v>97842</v>
      </c>
      <c r="D210" s="118">
        <v>5.3541890362459703E-2</v>
      </c>
      <c r="E210" s="117">
        <v>0</v>
      </c>
      <c r="F210" s="118">
        <v>1</v>
      </c>
      <c r="G210" s="117">
        <v>3486</v>
      </c>
      <c r="H210" s="118"/>
      <c r="I210" s="117">
        <v>109312</v>
      </c>
      <c r="J210" s="118">
        <v>30.357429718875501</v>
      </c>
      <c r="K210" s="117"/>
      <c r="L210" s="118"/>
      <c r="M210" s="118"/>
    </row>
    <row r="211" spans="2:14" x14ac:dyDescent="0.25">
      <c r="B211" s="116" t="s">
        <v>137</v>
      </c>
      <c r="C211" s="117">
        <v>91202</v>
      </c>
      <c r="D211" s="118">
        <v>0.19125653985989199</v>
      </c>
      <c r="E211" s="117">
        <v>88</v>
      </c>
      <c r="F211" s="118">
        <v>0.999035108879191</v>
      </c>
      <c r="G211" s="117">
        <v>9469</v>
      </c>
      <c r="H211" s="118">
        <v>106.60227272727273</v>
      </c>
      <c r="I211" s="117">
        <v>128308</v>
      </c>
      <c r="J211" s="118">
        <v>12.550322103706833</v>
      </c>
      <c r="K211" s="117"/>
      <c r="L211" s="118"/>
      <c r="M211" s="118"/>
    </row>
    <row r="212" spans="2:14" x14ac:dyDescent="0.25">
      <c r="B212" s="116" t="s">
        <v>139</v>
      </c>
      <c r="C212" s="117">
        <v>81601</v>
      </c>
      <c r="D212" s="118">
        <v>2.9102763929706E-2</v>
      </c>
      <c r="E212" s="117">
        <v>44</v>
      </c>
      <c r="F212" s="118">
        <v>0.99946079092168005</v>
      </c>
      <c r="G212" s="117">
        <v>43592</v>
      </c>
      <c r="H212" s="118">
        <v>989.72727272727275</v>
      </c>
      <c r="I212" s="117">
        <v>92592</v>
      </c>
      <c r="J212" s="118">
        <v>1.1240594604514591</v>
      </c>
      <c r="K212" s="117"/>
      <c r="L212" s="118"/>
      <c r="M212" s="118"/>
    </row>
    <row r="213" spans="2:14" x14ac:dyDescent="0.25">
      <c r="B213" s="116" t="s">
        <v>141</v>
      </c>
      <c r="C213" s="117">
        <v>109558</v>
      </c>
      <c r="D213" s="118">
        <v>8.2766819597468205E-2</v>
      </c>
      <c r="E213" s="117">
        <v>21504</v>
      </c>
      <c r="F213" s="118">
        <v>0.80372040380437804</v>
      </c>
      <c r="G213" s="117">
        <v>63536</v>
      </c>
      <c r="H213" s="118">
        <v>1.9546130952380953</v>
      </c>
      <c r="I213" s="117">
        <v>117669</v>
      </c>
      <c r="J213" s="118">
        <v>0.85200516242760016</v>
      </c>
      <c r="K213" s="117"/>
      <c r="L213" s="118"/>
      <c r="M213" s="118"/>
    </row>
    <row r="214" spans="2:14" x14ac:dyDescent="0.25">
      <c r="B214" s="116" t="s">
        <v>143</v>
      </c>
      <c r="C214" s="117">
        <v>136160</v>
      </c>
      <c r="D214" s="118">
        <v>7.4597651152674999E-2</v>
      </c>
      <c r="E214" s="117">
        <v>40533</v>
      </c>
      <c r="F214" s="118">
        <v>0.702313454759107</v>
      </c>
      <c r="G214" s="117">
        <v>96472</v>
      </c>
      <c r="H214" s="118">
        <v>1.3800853625440999</v>
      </c>
      <c r="I214" s="117">
        <v>145474</v>
      </c>
      <c r="J214" s="118">
        <v>0.50794012770544827</v>
      </c>
      <c r="K214" s="117"/>
      <c r="L214" s="118"/>
      <c r="M214" s="118"/>
    </row>
    <row r="215" spans="2:14" x14ac:dyDescent="0.25">
      <c r="B215" s="116" t="s">
        <v>145</v>
      </c>
      <c r="C215" s="117">
        <v>88702</v>
      </c>
      <c r="D215" s="118">
        <v>8.6920717270911801E-2</v>
      </c>
      <c r="E215" s="117">
        <v>2488</v>
      </c>
      <c r="F215" s="118">
        <v>0.97195102703434</v>
      </c>
      <c r="G215" s="117">
        <v>110449</v>
      </c>
      <c r="H215" s="118">
        <v>43.392684887459808</v>
      </c>
      <c r="I215" s="117">
        <v>115899</v>
      </c>
      <c r="J215" s="118">
        <v>4.9344041141160089E-2</v>
      </c>
      <c r="K215" s="117"/>
      <c r="L215" s="118"/>
      <c r="M215" s="118"/>
    </row>
    <row r="216" spans="2:14" x14ac:dyDescent="0.25">
      <c r="B216" s="116" t="s">
        <v>147</v>
      </c>
      <c r="C216" s="117">
        <v>97778</v>
      </c>
      <c r="D216" s="118">
        <v>0.10426075724401999</v>
      </c>
      <c r="E216" s="117">
        <v>2609</v>
      </c>
      <c r="F216" s="118">
        <v>0.97331710609748601</v>
      </c>
      <c r="G216" s="117">
        <v>146692</v>
      </c>
      <c r="H216" s="118">
        <v>55.225373706400923</v>
      </c>
      <c r="I216" s="117">
        <v>100406</v>
      </c>
      <c r="J216" s="118">
        <v>0.315531862678265</v>
      </c>
      <c r="K216" s="117"/>
      <c r="L216" s="118"/>
      <c r="M216" s="118"/>
    </row>
    <row r="217" spans="2:14" x14ac:dyDescent="0.25">
      <c r="B217" s="116" t="s">
        <v>149</v>
      </c>
      <c r="C217" s="117">
        <v>72557</v>
      </c>
      <c r="D217" s="118">
        <v>1.3098476605005399E-2</v>
      </c>
      <c r="E217" s="117">
        <v>8403</v>
      </c>
      <c r="F217" s="118">
        <v>0.88418760422840004</v>
      </c>
      <c r="G217" s="117">
        <v>110264</v>
      </c>
      <c r="H217" s="118">
        <v>12.121980245150542</v>
      </c>
      <c r="I217" s="117">
        <v>88047</v>
      </c>
      <c r="J217" s="118">
        <v>0.201489153304796</v>
      </c>
      <c r="K217" s="117"/>
      <c r="L217" s="118"/>
      <c r="M217" s="118"/>
    </row>
    <row r="218" spans="2:14" x14ac:dyDescent="0.25">
      <c r="B218" s="116" t="s">
        <v>151</v>
      </c>
      <c r="C218" s="117">
        <v>82284</v>
      </c>
      <c r="D218" s="118">
        <v>2.3089261069044076E-2</v>
      </c>
      <c r="E218" s="117">
        <v>11490</v>
      </c>
      <c r="F218" s="118">
        <v>0.86036167420154597</v>
      </c>
      <c r="G218" s="117">
        <v>97951</v>
      </c>
      <c r="H218" s="118">
        <v>7.5248912097476062</v>
      </c>
      <c r="I218" s="117">
        <v>89069</v>
      </c>
      <c r="J218" s="118">
        <v>9.0677992057253104E-2</v>
      </c>
      <c r="K218" s="117"/>
      <c r="L218" s="118"/>
      <c r="M218" s="118"/>
    </row>
    <row r="219" spans="2:14" ht="15.75" x14ac:dyDescent="0.25">
      <c r="B219" s="119" t="s">
        <v>111</v>
      </c>
      <c r="C219" s="120">
        <v>1116998</v>
      </c>
      <c r="D219" s="121">
        <v>6.1780637704726603E-2</v>
      </c>
      <c r="E219" s="120">
        <v>302698</v>
      </c>
      <c r="F219" s="121">
        <v>0.72900757208159706</v>
      </c>
      <c r="G219" s="120">
        <v>691981</v>
      </c>
      <c r="H219" s="121">
        <v>1.2860441760434491</v>
      </c>
      <c r="I219" s="120">
        <v>1287744</v>
      </c>
      <c r="J219" s="121">
        <v>0.86095282962971531</v>
      </c>
      <c r="K219" s="120">
        <v>194396</v>
      </c>
      <c r="L219" s="121">
        <v>-9.6691697148155731E-3</v>
      </c>
      <c r="M219" s="121">
        <v>0.14070779323659033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>
        <v>1010222</v>
      </c>
      <c r="K222" s="126">
        <v>-0.80757100914452473</v>
      </c>
      <c r="L222">
        <v>7.4464682023417801</v>
      </c>
      <c r="M222" s="126" t="e">
        <v>#DIV/0!</v>
      </c>
    </row>
    <row r="224" spans="2:14" ht="48.75" customHeight="1" thickBot="1" x14ac:dyDescent="0.3">
      <c r="B224" s="247" t="s">
        <v>539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25" t="s">
        <v>193</v>
      </c>
      <c r="C226" s="257" t="s">
        <v>193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529</v>
      </c>
      <c r="E228" s="114" t="s">
        <v>125</v>
      </c>
      <c r="F228" s="113" t="s">
        <v>530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110064</v>
      </c>
      <c r="D229" s="118">
        <v>4.4002432033353599E-2</v>
      </c>
      <c r="E229" s="117">
        <v>106285</v>
      </c>
      <c r="F229" s="118">
        <v>3.4334568978049103E-2</v>
      </c>
      <c r="G229" s="117">
        <v>7527</v>
      </c>
      <c r="H229" s="118">
        <v>0.92918097567860003</v>
      </c>
      <c r="I229" s="117">
        <v>69419</v>
      </c>
      <c r="J229" s="118">
        <v>8.2226650724060057</v>
      </c>
      <c r="K229" s="117">
        <v>119390</v>
      </c>
      <c r="L229" s="118">
        <v>0.71984615162995724</v>
      </c>
      <c r="M229" s="118">
        <v>8.4732519261520478E-2</v>
      </c>
    </row>
    <row r="230" spans="2:14" x14ac:dyDescent="0.25">
      <c r="B230" s="116" t="s">
        <v>131</v>
      </c>
      <c r="C230" s="117">
        <v>94523</v>
      </c>
      <c r="D230" s="118">
        <v>4.2417181643197299E-2</v>
      </c>
      <c r="E230" s="117">
        <v>87382</v>
      </c>
      <c r="F230" s="118">
        <v>7.5547750282999898E-2</v>
      </c>
      <c r="G230" s="117">
        <v>9475</v>
      </c>
      <c r="H230" s="118">
        <v>0.89156805749467805</v>
      </c>
      <c r="I230" s="117">
        <v>68860</v>
      </c>
      <c r="J230" s="118">
        <v>6.2675461741424803</v>
      </c>
      <c r="K230" s="117">
        <v>94960</v>
      </c>
      <c r="L230" s="118">
        <v>0.37902991577112988</v>
      </c>
      <c r="M230" s="118">
        <v>4.6232133977972545E-3</v>
      </c>
    </row>
    <row r="231" spans="2:14" x14ac:dyDescent="0.25">
      <c r="B231" s="116" t="s">
        <v>133</v>
      </c>
      <c r="C231" s="117">
        <v>79773</v>
      </c>
      <c r="D231" s="118">
        <v>0.1289856918439265</v>
      </c>
      <c r="E231" s="117">
        <v>18072</v>
      </c>
      <c r="F231" s="118">
        <v>0.77345718476176095</v>
      </c>
      <c r="G231" s="117">
        <v>12722</v>
      </c>
      <c r="H231" s="118">
        <v>0.29603806994245202</v>
      </c>
      <c r="I231" s="117">
        <v>80966</v>
      </c>
      <c r="J231" s="118">
        <v>5.3642509039459201</v>
      </c>
      <c r="K231" s="117"/>
      <c r="L231" s="118"/>
      <c r="M231" s="118"/>
    </row>
    <row r="232" spans="2:14" x14ac:dyDescent="0.25">
      <c r="B232" s="116" t="s">
        <v>135</v>
      </c>
      <c r="C232" s="117">
        <v>69948</v>
      </c>
      <c r="D232" s="118">
        <v>8.5211298066525387E-3</v>
      </c>
      <c r="E232" s="117">
        <v>0</v>
      </c>
      <c r="F232" s="118">
        <v>1</v>
      </c>
      <c r="G232" s="117">
        <v>23678</v>
      </c>
      <c r="H232" s="118"/>
      <c r="I232" s="117">
        <v>72863</v>
      </c>
      <c r="J232" s="118">
        <v>2.0772446997212604</v>
      </c>
      <c r="K232" s="117"/>
      <c r="L232" s="118"/>
      <c r="M232" s="118"/>
    </row>
    <row r="233" spans="2:14" x14ac:dyDescent="0.25">
      <c r="B233" s="116" t="s">
        <v>137</v>
      </c>
      <c r="C233" s="117">
        <v>58844</v>
      </c>
      <c r="D233" s="118">
        <v>0.120102876966326</v>
      </c>
      <c r="E233" s="117">
        <v>174</v>
      </c>
      <c r="F233" s="118">
        <v>0.99704302902589903</v>
      </c>
      <c r="G233" s="117">
        <v>23568</v>
      </c>
      <c r="H233" s="118">
        <v>134.44827586206895</v>
      </c>
      <c r="I233" s="117">
        <v>70056</v>
      </c>
      <c r="J233" s="118">
        <v>1.9725050916496945</v>
      </c>
      <c r="K233" s="117"/>
      <c r="L233" s="118"/>
      <c r="M233" s="118"/>
    </row>
    <row r="234" spans="2:14" x14ac:dyDescent="0.25">
      <c r="B234" s="116" t="s">
        <v>139</v>
      </c>
      <c r="C234" s="117">
        <v>54083</v>
      </c>
      <c r="D234" s="118">
        <v>0.15460968518460599</v>
      </c>
      <c r="E234" s="117">
        <v>176</v>
      </c>
      <c r="F234" s="118">
        <v>0.99674574265480798</v>
      </c>
      <c r="G234" s="117">
        <v>27505</v>
      </c>
      <c r="H234" s="118">
        <v>155.27840909090909</v>
      </c>
      <c r="I234" s="117">
        <v>70281</v>
      </c>
      <c r="J234" s="118">
        <v>1.555208143973823</v>
      </c>
      <c r="K234" s="117"/>
      <c r="L234" s="118"/>
      <c r="M234" s="118"/>
    </row>
    <row r="235" spans="2:14" x14ac:dyDescent="0.25">
      <c r="B235" s="116" t="s">
        <v>141</v>
      </c>
      <c r="C235" s="117">
        <v>65606</v>
      </c>
      <c r="D235" s="118">
        <v>8.3523084445065301E-2</v>
      </c>
      <c r="E235" s="117">
        <v>7559</v>
      </c>
      <c r="F235" s="118">
        <v>0.88478187970612399</v>
      </c>
      <c r="G235" s="117">
        <v>37614</v>
      </c>
      <c r="H235" s="118">
        <v>3.976055033734621</v>
      </c>
      <c r="I235" s="117">
        <v>68568</v>
      </c>
      <c r="J235" s="118">
        <v>0.82293826766629441</v>
      </c>
      <c r="K235" s="117"/>
      <c r="L235" s="118"/>
      <c r="M235" s="118"/>
    </row>
    <row r="236" spans="2:14" x14ac:dyDescent="0.25">
      <c r="B236" s="116" t="s">
        <v>143</v>
      </c>
      <c r="C236" s="117">
        <v>112248</v>
      </c>
      <c r="D236" s="118">
        <v>5.9008944813768498E-2</v>
      </c>
      <c r="E236" s="117">
        <v>24332</v>
      </c>
      <c r="F236" s="118">
        <v>0.78322999073480104</v>
      </c>
      <c r="G236" s="117">
        <v>77027</v>
      </c>
      <c r="H236" s="118">
        <v>2.1656666118691437</v>
      </c>
      <c r="I236" s="117">
        <v>111955</v>
      </c>
      <c r="J236" s="118">
        <v>0.45345138717592537</v>
      </c>
      <c r="K236" s="117"/>
      <c r="L236" s="118"/>
      <c r="M236" s="118"/>
    </row>
    <row r="237" spans="2:14" x14ac:dyDescent="0.25">
      <c r="B237" s="116" t="s">
        <v>145</v>
      </c>
      <c r="C237" s="117">
        <v>65700</v>
      </c>
      <c r="D237" s="118">
        <v>0.104062401985518</v>
      </c>
      <c r="E237" s="117">
        <v>10797</v>
      </c>
      <c r="F237" s="118">
        <v>0.83566210045662104</v>
      </c>
      <c r="G237" s="117">
        <v>49943</v>
      </c>
      <c r="H237" s="118">
        <v>3.6256367509493375</v>
      </c>
      <c r="I237" s="117">
        <v>78519</v>
      </c>
      <c r="J237" s="118">
        <v>0.5721722763950905</v>
      </c>
      <c r="K237" s="117"/>
      <c r="L237" s="118"/>
      <c r="M237" s="118"/>
    </row>
    <row r="238" spans="2:14" x14ac:dyDescent="0.25">
      <c r="B238" s="116" t="s">
        <v>147</v>
      </c>
      <c r="C238" s="117">
        <v>69473</v>
      </c>
      <c r="D238" s="118">
        <v>2.2800798942245501E-2</v>
      </c>
      <c r="E238" s="117">
        <v>12132</v>
      </c>
      <c r="F238" s="118">
        <v>0.82537100744173997</v>
      </c>
      <c r="G238" s="117">
        <v>59820</v>
      </c>
      <c r="H238" s="118">
        <v>3.9307616221562807</v>
      </c>
      <c r="I238" s="117">
        <v>79672</v>
      </c>
      <c r="J238" s="118">
        <v>0.33186225342694753</v>
      </c>
      <c r="K238" s="117"/>
      <c r="L238" s="118"/>
      <c r="M238" s="118"/>
    </row>
    <row r="239" spans="2:14" x14ac:dyDescent="0.25">
      <c r="B239" s="116" t="s">
        <v>149</v>
      </c>
      <c r="C239" s="117">
        <v>77025</v>
      </c>
      <c r="D239" s="118">
        <v>1.0601309419158378E-2</v>
      </c>
      <c r="E239" s="117">
        <v>6085</v>
      </c>
      <c r="F239" s="118">
        <v>0.92099967543005501</v>
      </c>
      <c r="G239" s="117">
        <v>72086</v>
      </c>
      <c r="H239" s="118">
        <v>10.846507806080526</v>
      </c>
      <c r="I239" s="117">
        <v>88825</v>
      </c>
      <c r="J239" s="118">
        <v>0.2322087506589352</v>
      </c>
      <c r="K239" s="117"/>
      <c r="L239" s="118"/>
      <c r="M239" s="118"/>
    </row>
    <row r="240" spans="2:14" x14ac:dyDescent="0.25">
      <c r="B240" s="116" t="s">
        <v>151</v>
      </c>
      <c r="C240" s="117">
        <v>82234</v>
      </c>
      <c r="D240" s="118">
        <v>3.8491652564847323E-2</v>
      </c>
      <c r="E240" s="117">
        <v>6909</v>
      </c>
      <c r="F240" s="118">
        <v>0.91598365639516499</v>
      </c>
      <c r="G240" s="117">
        <v>73156</v>
      </c>
      <c r="H240" s="118">
        <v>9.5885077435229409</v>
      </c>
      <c r="I240" s="117">
        <v>85191</v>
      </c>
      <c r="J240" s="118">
        <v>0.16451145497293451</v>
      </c>
      <c r="K240" s="117"/>
      <c r="L240" s="118"/>
      <c r="M240" s="118"/>
    </row>
    <row r="241" spans="2:14" ht="15.75" x14ac:dyDescent="0.25">
      <c r="B241" s="119" t="s">
        <v>111</v>
      </c>
      <c r="C241" s="120">
        <v>939521</v>
      </c>
      <c r="D241" s="121">
        <v>3.6789808551516E-2</v>
      </c>
      <c r="E241" s="120">
        <v>279952</v>
      </c>
      <c r="F241" s="121">
        <v>0.70202688391212098</v>
      </c>
      <c r="G241" s="120">
        <v>474121</v>
      </c>
      <c r="H241" s="121">
        <v>0.69357961364805387</v>
      </c>
      <c r="I241" s="120">
        <v>945175</v>
      </c>
      <c r="J241" s="121">
        <v>0.99353118718639344</v>
      </c>
      <c r="K241" s="120">
        <v>214350</v>
      </c>
      <c r="L241" s="121">
        <v>0.55012691731933261</v>
      </c>
      <c r="M241" s="121">
        <v>4.7720529652421684E-2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>
        <v>710789</v>
      </c>
      <c r="I244" s="115">
        <v>691487</v>
      </c>
      <c r="K244" s="49" t="s">
        <v>501</v>
      </c>
      <c r="L244">
        <v>7.4464682023417801</v>
      </c>
      <c r="M244" s="126">
        <v>-0.69843371239566165</v>
      </c>
    </row>
    <row r="246" spans="2:14" ht="48.75" customHeight="1" thickBot="1" x14ac:dyDescent="0.3">
      <c r="B246" s="247" t="s">
        <v>540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25" t="s">
        <v>197</v>
      </c>
      <c r="C248" s="257" t="s">
        <v>197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529</v>
      </c>
      <c r="E250" s="114" t="s">
        <v>125</v>
      </c>
      <c r="F250" s="113" t="s">
        <v>530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60936</v>
      </c>
      <c r="D251" s="118">
        <v>0.11335233501425135</v>
      </c>
      <c r="E251" s="117">
        <v>70083</v>
      </c>
      <c r="F251" s="118">
        <v>0.15010831035840888</v>
      </c>
      <c r="G251" s="117">
        <v>8496</v>
      </c>
      <c r="H251" s="118">
        <v>0.87877231282907398</v>
      </c>
      <c r="I251" s="117">
        <v>77475</v>
      </c>
      <c r="J251" s="118">
        <v>8.1189971751412422</v>
      </c>
      <c r="K251" s="117">
        <v>92162</v>
      </c>
      <c r="L251" s="118">
        <v>0.1895708292997742</v>
      </c>
      <c r="M251" s="118">
        <v>0.51243928055664956</v>
      </c>
    </row>
    <row r="252" spans="2:14" x14ac:dyDescent="0.25">
      <c r="B252" s="116" t="s">
        <v>131</v>
      </c>
      <c r="C252" s="117">
        <v>51650</v>
      </c>
      <c r="D252" s="118">
        <v>0.13693895969534875</v>
      </c>
      <c r="E252" s="117">
        <v>61033</v>
      </c>
      <c r="F252" s="118">
        <v>0.18166505324298154</v>
      </c>
      <c r="G252" s="117">
        <v>5732</v>
      </c>
      <c r="H252" s="118">
        <v>0.90608359412121298</v>
      </c>
      <c r="I252" s="117">
        <v>79330</v>
      </c>
      <c r="J252" s="118">
        <v>12.839846475924634</v>
      </c>
      <c r="K252" s="117">
        <v>78475</v>
      </c>
      <c r="L252" s="118">
        <v>-1.0777763771587012E-2</v>
      </c>
      <c r="M252" s="118">
        <v>0.51936108422071636</v>
      </c>
    </row>
    <row r="253" spans="2:14" x14ac:dyDescent="0.25">
      <c r="B253" s="116" t="s">
        <v>133</v>
      </c>
      <c r="C253" s="117">
        <v>58469</v>
      </c>
      <c r="D253" s="118">
        <v>8.6905602855336994E-2</v>
      </c>
      <c r="E253" s="117">
        <v>24378</v>
      </c>
      <c r="F253" s="118">
        <v>0.58306110930578603</v>
      </c>
      <c r="G253" s="117">
        <v>4382</v>
      </c>
      <c r="H253" s="118">
        <v>0.82024776437771796</v>
      </c>
      <c r="I253" s="117">
        <v>82955</v>
      </c>
      <c r="J253" s="118">
        <v>17.930853491556366</v>
      </c>
      <c r="K253" s="117"/>
      <c r="L253" s="118"/>
      <c r="M253" s="118"/>
    </row>
    <row r="254" spans="2:14" x14ac:dyDescent="0.25">
      <c r="B254" s="116" t="s">
        <v>135</v>
      </c>
      <c r="C254" s="117">
        <v>60666</v>
      </c>
      <c r="D254" s="118">
        <v>0.11134315234117387</v>
      </c>
      <c r="E254" s="117">
        <v>0</v>
      </c>
      <c r="F254" s="118">
        <v>1</v>
      </c>
      <c r="G254" s="117">
        <v>3191</v>
      </c>
      <c r="H254" s="118"/>
      <c r="I254" s="117">
        <v>77432</v>
      </c>
      <c r="J254" s="118">
        <v>23.265747414603574</v>
      </c>
      <c r="K254" s="117"/>
      <c r="L254" s="118"/>
      <c r="M254" s="118"/>
    </row>
    <row r="255" spans="2:14" x14ac:dyDescent="0.25">
      <c r="B255" s="116" t="s">
        <v>137</v>
      </c>
      <c r="C255" s="117">
        <v>68478</v>
      </c>
      <c r="D255" s="118">
        <v>7.6528847665461308E-2</v>
      </c>
      <c r="E255" s="117">
        <v>0</v>
      </c>
      <c r="F255" s="118">
        <v>1</v>
      </c>
      <c r="G255" s="117">
        <v>3193</v>
      </c>
      <c r="H255" s="118"/>
      <c r="I255" s="117">
        <v>81123</v>
      </c>
      <c r="J255" s="118">
        <v>24.406514249921702</v>
      </c>
      <c r="K255" s="117"/>
      <c r="L255" s="118"/>
      <c r="M255" s="118"/>
    </row>
    <row r="256" spans="2:14" x14ac:dyDescent="0.25">
      <c r="B256" s="116" t="s">
        <v>139</v>
      </c>
      <c r="C256" s="117">
        <v>85866</v>
      </c>
      <c r="D256" s="118">
        <v>6.1843813763680311E-2</v>
      </c>
      <c r="E256" s="117">
        <v>8</v>
      </c>
      <c r="F256" s="118">
        <v>0.999906831574779</v>
      </c>
      <c r="G256" s="117">
        <v>3977</v>
      </c>
      <c r="H256" s="118">
        <v>496.125</v>
      </c>
      <c r="I256" s="117">
        <v>87990</v>
      </c>
      <c r="J256" s="118">
        <v>21.124717123459895</v>
      </c>
      <c r="K256" s="117"/>
      <c r="L256" s="118"/>
      <c r="M256" s="118"/>
    </row>
    <row r="257" spans="2:14" x14ac:dyDescent="0.25">
      <c r="B257" s="116" t="s">
        <v>141</v>
      </c>
      <c r="C257" s="117">
        <v>103042</v>
      </c>
      <c r="D257" s="118">
        <v>0.13350053901832659</v>
      </c>
      <c r="E257" s="117">
        <v>6948</v>
      </c>
      <c r="F257" s="118">
        <v>0.93257118456551702</v>
      </c>
      <c r="G257" s="117">
        <v>15552</v>
      </c>
      <c r="H257" s="118">
        <v>1.2383419689119171</v>
      </c>
      <c r="I257" s="117">
        <v>112022</v>
      </c>
      <c r="J257" s="118">
        <v>6.2030606995884776</v>
      </c>
      <c r="K257" s="117"/>
      <c r="L257" s="118"/>
      <c r="M257" s="118"/>
    </row>
    <row r="258" spans="2:14" x14ac:dyDescent="0.25">
      <c r="B258" s="116" t="s">
        <v>143</v>
      </c>
      <c r="C258" s="117">
        <v>91814</v>
      </c>
      <c r="D258" s="118">
        <v>0.11878244339921529</v>
      </c>
      <c r="E258" s="117">
        <v>7492</v>
      </c>
      <c r="F258" s="118">
        <v>0.91840024397150799</v>
      </c>
      <c r="G258" s="117">
        <v>44116</v>
      </c>
      <c r="H258" s="118">
        <v>4.8884143085958351</v>
      </c>
      <c r="I258" s="117">
        <v>101352</v>
      </c>
      <c r="J258" s="118">
        <v>1.2973977695167287</v>
      </c>
      <c r="K258" s="117"/>
      <c r="L258" s="118"/>
      <c r="M258" s="118"/>
    </row>
    <row r="259" spans="2:14" x14ac:dyDescent="0.25">
      <c r="B259" s="116" t="s">
        <v>145</v>
      </c>
      <c r="C259" s="117">
        <v>76846</v>
      </c>
      <c r="D259" s="118">
        <v>4.01329019847863E-2</v>
      </c>
      <c r="E259" s="117">
        <v>4727</v>
      </c>
      <c r="F259" s="118">
        <v>0.93848736433906799</v>
      </c>
      <c r="G259" s="117">
        <v>51034</v>
      </c>
      <c r="H259" s="118">
        <v>9.7962767082716304</v>
      </c>
      <c r="I259" s="117">
        <v>84740</v>
      </c>
      <c r="J259" s="118">
        <v>0.66046165301563664</v>
      </c>
      <c r="K259" s="117"/>
      <c r="L259" s="118"/>
      <c r="M259" s="118"/>
    </row>
    <row r="260" spans="2:14" x14ac:dyDescent="0.25">
      <c r="B260" s="116" t="s">
        <v>147</v>
      </c>
      <c r="C260" s="117">
        <v>70948</v>
      </c>
      <c r="D260" s="118">
        <v>1.34875830807308E-2</v>
      </c>
      <c r="E260" s="117">
        <v>3957</v>
      </c>
      <c r="F260" s="118">
        <v>0.94422675762530295</v>
      </c>
      <c r="G260" s="117">
        <v>63236</v>
      </c>
      <c r="H260" s="118">
        <v>14.980793530452363</v>
      </c>
      <c r="I260" s="117">
        <v>77116</v>
      </c>
      <c r="J260" s="118">
        <v>0.2194952242393573</v>
      </c>
      <c r="K260" s="117"/>
      <c r="L260" s="118"/>
      <c r="M260" s="118"/>
    </row>
    <row r="261" spans="2:14" x14ac:dyDescent="0.25">
      <c r="B261" s="116" t="s">
        <v>149</v>
      </c>
      <c r="C261" s="117">
        <v>58572</v>
      </c>
      <c r="D261" s="118">
        <v>0.14104262448375282</v>
      </c>
      <c r="E261" s="117">
        <v>7551</v>
      </c>
      <c r="F261" s="118">
        <v>0.87108174554394602</v>
      </c>
      <c r="G261" s="117">
        <v>61881</v>
      </c>
      <c r="H261" s="118">
        <v>7.1950735001986494</v>
      </c>
      <c r="I261" s="117">
        <v>79296</v>
      </c>
      <c r="J261" s="118">
        <v>0.28142725553885684</v>
      </c>
      <c r="K261" s="117"/>
      <c r="L261" s="118"/>
      <c r="M261" s="118"/>
    </row>
    <row r="262" spans="2:14" x14ac:dyDescent="0.25">
      <c r="B262" s="116" t="s">
        <v>151</v>
      </c>
      <c r="C262" s="117">
        <v>54582</v>
      </c>
      <c r="D262" s="118">
        <v>0.11576279155338409</v>
      </c>
      <c r="E262" s="117">
        <v>10706</v>
      </c>
      <c r="F262" s="118">
        <v>0.80385475065039802</v>
      </c>
      <c r="G262" s="117">
        <v>55519</v>
      </c>
      <c r="H262" s="118">
        <v>4.1857836727068936</v>
      </c>
      <c r="I262" s="117">
        <v>75189</v>
      </c>
      <c r="J262" s="118">
        <v>0.35429312487616849</v>
      </c>
      <c r="K262" s="117"/>
      <c r="L262" s="118"/>
      <c r="M262" s="118"/>
    </row>
    <row r="263" spans="2:14" ht="15.75" x14ac:dyDescent="0.25">
      <c r="B263" s="119" t="s">
        <v>111</v>
      </c>
      <c r="C263" s="120">
        <v>841869</v>
      </c>
      <c r="D263" s="121">
        <v>8.1790706460143525E-2</v>
      </c>
      <c r="E263" s="120">
        <v>196883</v>
      </c>
      <c r="F263" s="121">
        <v>0.76613582398211599</v>
      </c>
      <c r="G263" s="120">
        <v>320309</v>
      </c>
      <c r="H263" s="121">
        <v>0.62690024024420588</v>
      </c>
      <c r="I263" s="120">
        <v>1016020</v>
      </c>
      <c r="J263" s="121">
        <v>2.1719995379461707</v>
      </c>
      <c r="K263" s="120">
        <v>170637</v>
      </c>
      <c r="L263" s="121">
        <v>8.821147284844244E-2</v>
      </c>
      <c r="M263" s="121">
        <v>0.51561473007301095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15">
        <v>784419</v>
      </c>
      <c r="L266">
        <v>0.1679464971161985</v>
      </c>
    </row>
    <row r="268" spans="2:14" ht="48.75" customHeight="1" thickBot="1" x14ac:dyDescent="0.3">
      <c r="B268" s="247" t="s">
        <v>541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1" t="s">
        <v>525</v>
      </c>
    </row>
    <row r="269" spans="2:14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N269" s="1" t="s">
        <v>199</v>
      </c>
    </row>
    <row r="270" spans="2:14" ht="22.5" thickTop="1" thickBot="1" x14ac:dyDescent="0.3">
      <c r="B270" s="125" t="s">
        <v>200</v>
      </c>
      <c r="C270" s="257" t="s">
        <v>200</v>
      </c>
      <c r="D270" s="258"/>
      <c r="E270" s="258"/>
      <c r="F270" s="258"/>
      <c r="G270" s="258"/>
      <c r="H270" s="258"/>
      <c r="I270" s="258"/>
      <c r="J270" s="258"/>
      <c r="K270" s="258"/>
      <c r="L270" s="258"/>
      <c r="M270" s="259"/>
    </row>
    <row r="271" spans="2:14" ht="22.5" thickTop="1" thickBot="1" x14ac:dyDescent="0.3">
      <c r="B271" s="13"/>
      <c r="C271" s="260">
        <v>2019</v>
      </c>
      <c r="D271" s="261"/>
      <c r="E271" s="262">
        <v>2020</v>
      </c>
      <c r="F271" s="261"/>
      <c r="G271" s="262">
        <v>2021</v>
      </c>
      <c r="H271" s="261"/>
      <c r="I271" s="262">
        <v>2022</v>
      </c>
      <c r="J271" s="261"/>
      <c r="K271" s="262">
        <v>2023</v>
      </c>
      <c r="L271" s="263"/>
      <c r="M271" s="264"/>
    </row>
    <row r="272" spans="2:14" ht="16.5" thickTop="1" thickBot="1" x14ac:dyDescent="0.3">
      <c r="B272" s="16"/>
      <c r="C272" s="112" t="s">
        <v>125</v>
      </c>
      <c r="D272" s="113" t="s">
        <v>529</v>
      </c>
      <c r="E272" s="114" t="s">
        <v>125</v>
      </c>
      <c r="F272" s="113" t="s">
        <v>530</v>
      </c>
      <c r="G272" s="114" t="s">
        <v>125</v>
      </c>
      <c r="H272" s="113" t="s">
        <v>500</v>
      </c>
      <c r="I272" s="114" t="s">
        <v>125</v>
      </c>
      <c r="J272" s="113" t="s">
        <v>126</v>
      </c>
      <c r="K272" s="114" t="s">
        <v>125</v>
      </c>
      <c r="L272" s="113" t="s">
        <v>511</v>
      </c>
      <c r="M272" s="113" t="s">
        <v>502</v>
      </c>
    </row>
    <row r="273" spans="2:13" x14ac:dyDescent="0.25">
      <c r="B273" s="116" t="s">
        <v>129</v>
      </c>
      <c r="C273" s="117">
        <v>25767</v>
      </c>
      <c r="D273" s="118">
        <v>0.123422350739922</v>
      </c>
      <c r="E273" s="117">
        <v>27938</v>
      </c>
      <c r="F273" s="118">
        <v>8.4255054915201688E-2</v>
      </c>
      <c r="G273" s="117">
        <v>4591</v>
      </c>
      <c r="H273" s="118">
        <v>0.83567184479919798</v>
      </c>
      <c r="I273" s="117">
        <v>17388</v>
      </c>
      <c r="J273" s="118">
        <v>2.7874101502940536</v>
      </c>
      <c r="K273" s="117">
        <v>29392</v>
      </c>
      <c r="L273" s="118">
        <v>0.69036116862203811</v>
      </c>
      <c r="M273" s="118">
        <v>0.14068382039042193</v>
      </c>
    </row>
    <row r="274" spans="2:13" x14ac:dyDescent="0.25">
      <c r="B274" s="116" t="s">
        <v>131</v>
      </c>
      <c r="C274" s="117">
        <v>26001</v>
      </c>
      <c r="D274" s="118">
        <v>7.2022556122631101E-2</v>
      </c>
      <c r="E274" s="117">
        <v>27844</v>
      </c>
      <c r="F274" s="118">
        <v>7.0881889158109335E-2</v>
      </c>
      <c r="G274" s="117">
        <v>3573</v>
      </c>
      <c r="H274" s="118">
        <v>0.87167791983910403</v>
      </c>
      <c r="I274" s="117">
        <v>21440</v>
      </c>
      <c r="J274" s="118">
        <v>5.0005597537083686</v>
      </c>
      <c r="K274" s="117">
        <v>28151</v>
      </c>
      <c r="L274" s="118">
        <v>0.31301305970149262</v>
      </c>
      <c r="M274" s="118">
        <v>8.2689127341255997E-2</v>
      </c>
    </row>
    <row r="275" spans="2:13" x14ac:dyDescent="0.25">
      <c r="B275" s="116" t="s">
        <v>133</v>
      </c>
      <c r="C275" s="117">
        <v>22911</v>
      </c>
      <c r="D275" s="118">
        <v>7.9731683804627307E-2</v>
      </c>
      <c r="E275" s="117">
        <v>9009</v>
      </c>
      <c r="F275" s="118">
        <v>0.60678276810265797</v>
      </c>
      <c r="G275" s="117">
        <v>5593</v>
      </c>
      <c r="H275" s="118">
        <v>0.37917637917637897</v>
      </c>
      <c r="I275" s="117">
        <v>22630</v>
      </c>
      <c r="J275" s="118">
        <v>3.0461290899338458</v>
      </c>
      <c r="K275" s="117"/>
      <c r="L275" s="118"/>
      <c r="M275" s="118"/>
    </row>
    <row r="276" spans="2:13" x14ac:dyDescent="0.25">
      <c r="B276" s="116" t="s">
        <v>135</v>
      </c>
      <c r="C276" s="117">
        <v>25430</v>
      </c>
      <c r="D276" s="118">
        <v>0.208429309593476</v>
      </c>
      <c r="E276" s="117">
        <v>0</v>
      </c>
      <c r="F276" s="118">
        <v>1</v>
      </c>
      <c r="G276" s="117">
        <v>14461</v>
      </c>
      <c r="H276" s="118"/>
      <c r="I276" s="117">
        <v>31651</v>
      </c>
      <c r="J276" s="118">
        <v>1.188714473411244</v>
      </c>
      <c r="K276" s="117"/>
      <c r="L276" s="118"/>
      <c r="M276" s="118"/>
    </row>
    <row r="277" spans="2:13" x14ac:dyDescent="0.25">
      <c r="B277" s="116" t="s">
        <v>137</v>
      </c>
      <c r="C277" s="117">
        <v>20060</v>
      </c>
      <c r="D277" s="118">
        <v>0.17924798494333299</v>
      </c>
      <c r="E277" s="117">
        <v>4</v>
      </c>
      <c r="F277" s="118">
        <v>0.99980059820538403</v>
      </c>
      <c r="G277" s="117">
        <v>18449</v>
      </c>
      <c r="H277" s="118">
        <v>4611.25</v>
      </c>
      <c r="I277" s="117">
        <v>22292</v>
      </c>
      <c r="J277" s="118">
        <v>0.20830397311507398</v>
      </c>
      <c r="K277" s="117"/>
      <c r="L277" s="118"/>
      <c r="M277" s="118"/>
    </row>
    <row r="278" spans="2:13" x14ac:dyDescent="0.25">
      <c r="B278" s="116" t="s">
        <v>139</v>
      </c>
      <c r="C278" s="117">
        <v>19779</v>
      </c>
      <c r="D278" s="118">
        <v>7.7601081938161606E-2</v>
      </c>
      <c r="E278" s="117">
        <v>6</v>
      </c>
      <c r="F278" s="118">
        <v>0.99969664795995805</v>
      </c>
      <c r="G278" s="117">
        <v>11865</v>
      </c>
      <c r="H278" s="118">
        <v>1976.5</v>
      </c>
      <c r="I278" s="117">
        <v>19321</v>
      </c>
      <c r="J278" s="118">
        <v>0.62840286557100722</v>
      </c>
      <c r="K278" s="117"/>
      <c r="L278" s="118"/>
      <c r="M278" s="118"/>
    </row>
    <row r="279" spans="2:13" x14ac:dyDescent="0.25">
      <c r="B279" s="116" t="s">
        <v>141</v>
      </c>
      <c r="C279" s="117">
        <v>30083</v>
      </c>
      <c r="D279" s="118">
        <v>0.16902381083918</v>
      </c>
      <c r="E279" s="117">
        <v>6672</v>
      </c>
      <c r="F279" s="118">
        <v>0.77821360901505798</v>
      </c>
      <c r="G279" s="117">
        <v>21301</v>
      </c>
      <c r="H279" s="118">
        <v>2.1925959232613907</v>
      </c>
      <c r="I279" s="117">
        <v>30190</v>
      </c>
      <c r="J279" s="118">
        <v>0.41730435190836102</v>
      </c>
      <c r="K279" s="117"/>
      <c r="L279" s="118"/>
      <c r="M279" s="118"/>
    </row>
    <row r="280" spans="2:13" x14ac:dyDescent="0.25">
      <c r="B280" s="116" t="s">
        <v>143</v>
      </c>
      <c r="C280" s="117">
        <v>18239</v>
      </c>
      <c r="D280" s="118">
        <v>0.141694117647059</v>
      </c>
      <c r="E280" s="117">
        <v>4708</v>
      </c>
      <c r="F280" s="118">
        <v>0.74187181314765105</v>
      </c>
      <c r="G280" s="117">
        <v>18788</v>
      </c>
      <c r="H280" s="118">
        <v>2.9906542056074765</v>
      </c>
      <c r="I280" s="117">
        <v>20835</v>
      </c>
      <c r="J280" s="118">
        <v>0.10895252288694901</v>
      </c>
      <c r="K280" s="117"/>
      <c r="L280" s="118"/>
      <c r="M280" s="118"/>
    </row>
    <row r="281" spans="2:13" x14ac:dyDescent="0.25">
      <c r="B281" s="116" t="s">
        <v>145</v>
      </c>
      <c r="C281" s="117">
        <v>25504</v>
      </c>
      <c r="D281" s="118">
        <v>4.28222931131544E-2</v>
      </c>
      <c r="E281" s="117">
        <v>3486</v>
      </c>
      <c r="F281" s="118">
        <v>0.86331555834378904</v>
      </c>
      <c r="G281" s="117">
        <v>20652</v>
      </c>
      <c r="H281" s="118">
        <v>4.9242685025817554</v>
      </c>
      <c r="I281" s="117">
        <v>22600</v>
      </c>
      <c r="J281" s="118">
        <v>9.432500484214601E-2</v>
      </c>
      <c r="K281" s="117"/>
      <c r="L281" s="118"/>
      <c r="M281" s="118"/>
    </row>
    <row r="282" spans="2:13" x14ac:dyDescent="0.25">
      <c r="B282" s="116" t="s">
        <v>147</v>
      </c>
      <c r="C282" s="117">
        <v>42177</v>
      </c>
      <c r="D282" s="118">
        <v>0.126336067611235</v>
      </c>
      <c r="E282" s="117">
        <v>1337</v>
      </c>
      <c r="F282" s="118">
        <v>0.96830025843469203</v>
      </c>
      <c r="G282" s="117">
        <v>46189</v>
      </c>
      <c r="H282" s="118">
        <v>33.54674644727001</v>
      </c>
      <c r="I282" s="117">
        <v>40855</v>
      </c>
      <c r="J282" s="118">
        <v>0.115482041178636</v>
      </c>
      <c r="K282" s="117"/>
      <c r="L282" s="118"/>
      <c r="M282" s="118"/>
    </row>
    <row r="283" spans="2:13" x14ac:dyDescent="0.25">
      <c r="B283" s="116" t="s">
        <v>149</v>
      </c>
      <c r="C283" s="117">
        <v>33092</v>
      </c>
      <c r="D283" s="118">
        <v>1.5990345451802901E-3</v>
      </c>
      <c r="E283" s="117">
        <v>3587</v>
      </c>
      <c r="F283" s="118">
        <v>0.89160522180587398</v>
      </c>
      <c r="G283" s="117">
        <v>34106</v>
      </c>
      <c r="H283" s="118">
        <v>8.5082241427376637</v>
      </c>
      <c r="I283" s="117">
        <v>35178</v>
      </c>
      <c r="J283" s="118">
        <v>3.1431419691549944E-2</v>
      </c>
      <c r="K283" s="117"/>
      <c r="L283" s="118"/>
      <c r="M283" s="118"/>
    </row>
    <row r="284" spans="2:13" x14ac:dyDescent="0.25">
      <c r="B284" s="116" t="s">
        <v>151</v>
      </c>
      <c r="C284" s="117">
        <v>26696</v>
      </c>
      <c r="D284" s="118">
        <v>9.9143610013175287E-2</v>
      </c>
      <c r="E284" s="117">
        <v>4828</v>
      </c>
      <c r="F284" s="118">
        <v>0.819148936170213</v>
      </c>
      <c r="G284" s="117">
        <v>21910</v>
      </c>
      <c r="H284" s="118">
        <v>3.5381110190555098</v>
      </c>
      <c r="I284" s="117">
        <v>27035</v>
      </c>
      <c r="J284" s="118">
        <v>0.23391145595618434</v>
      </c>
      <c r="K284" s="117"/>
      <c r="L284" s="118"/>
      <c r="M284" s="118"/>
    </row>
    <row r="285" spans="2:13" ht="15.75" x14ac:dyDescent="0.25">
      <c r="B285" s="119" t="s">
        <v>111</v>
      </c>
      <c r="C285" s="120">
        <v>315739</v>
      </c>
      <c r="D285" s="121">
        <v>9.8213214671289698E-2</v>
      </c>
      <c r="E285" s="120">
        <v>89423</v>
      </c>
      <c r="F285" s="121">
        <v>0.71678189897351896</v>
      </c>
      <c r="G285" s="120">
        <v>221478</v>
      </c>
      <c r="H285" s="121">
        <v>1.4767453563400914</v>
      </c>
      <c r="I285" s="120">
        <v>311415</v>
      </c>
      <c r="J285" s="121">
        <v>0.40607645003115445</v>
      </c>
      <c r="K285" s="120">
        <v>57543</v>
      </c>
      <c r="L285" s="121">
        <v>0.48199752755743286</v>
      </c>
      <c r="M285" s="121">
        <v>0.11155540101993511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15"/>
      <c r="I288" s="115"/>
      <c r="L288" s="124"/>
    </row>
    <row r="290" spans="2:14" ht="48.75" customHeight="1" thickBot="1" x14ac:dyDescent="0.3">
      <c r="B290" s="247" t="s">
        <v>542</v>
      </c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1" t="s">
        <v>526</v>
      </c>
    </row>
    <row r="291" spans="2:14" ht="10.5" customHeight="1" thickBot="1" x14ac:dyDescent="0.3">
      <c r="B291" s="109"/>
      <c r="C291" s="110"/>
      <c r="D291" s="109"/>
      <c r="E291" s="109"/>
      <c r="F291" s="109"/>
      <c r="G291" s="109"/>
      <c r="H291" s="109"/>
      <c r="I291" s="109"/>
      <c r="J291" s="109"/>
      <c r="K291" s="4"/>
      <c r="L291" s="4"/>
      <c r="N291" s="1" t="s">
        <v>202</v>
      </c>
    </row>
    <row r="292" spans="2:14" ht="22.5" thickTop="1" thickBot="1" x14ac:dyDescent="0.3">
      <c r="B292" s="125" t="s">
        <v>203</v>
      </c>
      <c r="C292" s="257" t="s">
        <v>203</v>
      </c>
      <c r="D292" s="258"/>
      <c r="E292" s="258"/>
      <c r="F292" s="258"/>
      <c r="G292" s="258"/>
      <c r="H292" s="258"/>
      <c r="I292" s="258"/>
      <c r="J292" s="258"/>
      <c r="K292" s="258"/>
      <c r="L292" s="258"/>
      <c r="M292" s="259"/>
    </row>
    <row r="293" spans="2:14" ht="22.5" thickTop="1" thickBot="1" x14ac:dyDescent="0.3">
      <c r="B293" s="13"/>
      <c r="C293" s="260">
        <v>2019</v>
      </c>
      <c r="D293" s="261"/>
      <c r="E293" s="262">
        <v>2020</v>
      </c>
      <c r="F293" s="261"/>
      <c r="G293" s="262">
        <v>2021</v>
      </c>
      <c r="H293" s="261"/>
      <c r="I293" s="262">
        <v>2022</v>
      </c>
      <c r="J293" s="261"/>
      <c r="K293" s="262">
        <v>2023</v>
      </c>
      <c r="L293" s="263"/>
      <c r="M293" s="264"/>
    </row>
    <row r="294" spans="2:14" ht="16.5" thickTop="1" thickBot="1" x14ac:dyDescent="0.3">
      <c r="B294" s="16"/>
      <c r="C294" s="112" t="s">
        <v>125</v>
      </c>
      <c r="D294" s="113" t="s">
        <v>529</v>
      </c>
      <c r="E294" s="114" t="s">
        <v>125</v>
      </c>
      <c r="F294" s="113" t="s">
        <v>530</v>
      </c>
      <c r="G294" s="114" t="s">
        <v>125</v>
      </c>
      <c r="H294" s="113" t="s">
        <v>500</v>
      </c>
      <c r="I294" s="114" t="s">
        <v>125</v>
      </c>
      <c r="J294" s="113" t="s">
        <v>126</v>
      </c>
      <c r="K294" s="114" t="s">
        <v>125</v>
      </c>
      <c r="L294" s="113" t="s">
        <v>511</v>
      </c>
      <c r="M294" s="113" t="s">
        <v>502</v>
      </c>
    </row>
    <row r="295" spans="2:14" x14ac:dyDescent="0.25">
      <c r="B295" s="116" t="s">
        <v>129</v>
      </c>
      <c r="C295" s="117">
        <v>31513</v>
      </c>
      <c r="D295" s="118">
        <v>0.11875177506390222</v>
      </c>
      <c r="E295" s="117">
        <v>30466</v>
      </c>
      <c r="F295" s="118">
        <v>3.3224383587725698E-2</v>
      </c>
      <c r="G295" s="117">
        <v>2676</v>
      </c>
      <c r="H295" s="118">
        <v>0.91216437996455102</v>
      </c>
      <c r="I295" s="117">
        <v>21247</v>
      </c>
      <c r="J295" s="118">
        <v>6.9398355754857999</v>
      </c>
      <c r="K295" s="117">
        <v>26920</v>
      </c>
      <c r="L295" s="118">
        <v>0.26700240033887135</v>
      </c>
      <c r="M295" s="118">
        <v>-0.14574937327452164</v>
      </c>
    </row>
    <row r="296" spans="2:14" x14ac:dyDescent="0.25">
      <c r="B296" s="116" t="s">
        <v>131</v>
      </c>
      <c r="C296" s="117">
        <v>29475</v>
      </c>
      <c r="D296" s="118">
        <v>0.12560146643244474</v>
      </c>
      <c r="E296" s="117">
        <v>27386</v>
      </c>
      <c r="F296" s="118">
        <v>7.0873621713316307E-2</v>
      </c>
      <c r="G296" s="117">
        <v>2000</v>
      </c>
      <c r="H296" s="118">
        <v>0.92696998466369696</v>
      </c>
      <c r="I296" s="117">
        <v>20889</v>
      </c>
      <c r="J296" s="118">
        <v>9.4444999999999997</v>
      </c>
      <c r="K296" s="117">
        <v>27805</v>
      </c>
      <c r="L296" s="118">
        <v>0.33108334530135486</v>
      </c>
      <c r="M296" s="118">
        <v>-5.6658184902459663E-2</v>
      </c>
    </row>
    <row r="297" spans="2:14" x14ac:dyDescent="0.25">
      <c r="B297" s="116" t="s">
        <v>133</v>
      </c>
      <c r="C297" s="117">
        <v>22253</v>
      </c>
      <c r="D297" s="118">
        <v>7.914262159934049E-2</v>
      </c>
      <c r="E297" s="117">
        <v>8634</v>
      </c>
      <c r="F297" s="118">
        <v>0.61200736979283699</v>
      </c>
      <c r="G297" s="117">
        <v>2956</v>
      </c>
      <c r="H297" s="118">
        <v>0.65763261524206595</v>
      </c>
      <c r="I297" s="117">
        <v>17121</v>
      </c>
      <c r="J297" s="118">
        <v>4.7919485791610281</v>
      </c>
      <c r="K297" s="117"/>
      <c r="L297" s="118"/>
      <c r="M297" s="118"/>
    </row>
    <row r="298" spans="2:14" x14ac:dyDescent="0.25">
      <c r="B298" s="116" t="s">
        <v>135</v>
      </c>
      <c r="C298" s="117">
        <v>18025</v>
      </c>
      <c r="D298" s="118">
        <v>0.26313945339873857</v>
      </c>
      <c r="E298" s="117">
        <v>0</v>
      </c>
      <c r="F298" s="118">
        <v>1</v>
      </c>
      <c r="G298" s="117">
        <v>3194</v>
      </c>
      <c r="H298" s="118"/>
      <c r="I298" s="117">
        <v>16332</v>
      </c>
      <c r="J298" s="118">
        <v>4.1133375078271763</v>
      </c>
      <c r="K298" s="117"/>
      <c r="L298" s="118"/>
      <c r="M298" s="118"/>
    </row>
    <row r="299" spans="2:14" x14ac:dyDescent="0.25">
      <c r="B299" s="116" t="s">
        <v>137</v>
      </c>
      <c r="C299" s="117">
        <v>13928</v>
      </c>
      <c r="D299" s="118">
        <v>0.50761834058047905</v>
      </c>
      <c r="E299" s="117">
        <v>31</v>
      </c>
      <c r="F299" s="118">
        <v>0.99777426766226296</v>
      </c>
      <c r="G299" s="117">
        <v>3495</v>
      </c>
      <c r="H299" s="118">
        <v>111.74193548387096</v>
      </c>
      <c r="I299" s="117">
        <v>12459</v>
      </c>
      <c r="J299" s="118">
        <v>2.5648068669527899</v>
      </c>
      <c r="K299" s="117"/>
      <c r="L299" s="118"/>
      <c r="M299" s="118"/>
    </row>
    <row r="300" spans="2:14" x14ac:dyDescent="0.25">
      <c r="B300" s="116" t="s">
        <v>139</v>
      </c>
      <c r="C300" s="117">
        <v>13338</v>
      </c>
      <c r="D300" s="118">
        <v>0.11878964059196601</v>
      </c>
      <c r="E300" s="117">
        <v>38</v>
      </c>
      <c r="F300" s="118">
        <v>0.99715099715099698</v>
      </c>
      <c r="G300" s="117">
        <v>3287</v>
      </c>
      <c r="H300" s="118">
        <v>85.5</v>
      </c>
      <c r="I300" s="117">
        <v>9791</v>
      </c>
      <c r="J300" s="118">
        <v>1.9787039853970185</v>
      </c>
      <c r="K300" s="117"/>
      <c r="L300" s="118"/>
      <c r="M300" s="118"/>
    </row>
    <row r="301" spans="2:14" x14ac:dyDescent="0.25">
      <c r="B301" s="116" t="s">
        <v>141</v>
      </c>
      <c r="C301" s="117">
        <v>21773</v>
      </c>
      <c r="D301" s="118">
        <v>3.6081105011510503E-2</v>
      </c>
      <c r="E301" s="117">
        <v>1710</v>
      </c>
      <c r="F301" s="118">
        <v>0.92146236164056405</v>
      </c>
      <c r="G301" s="117">
        <v>10228</v>
      </c>
      <c r="H301" s="118">
        <v>4.981286549707602</v>
      </c>
      <c r="I301" s="117">
        <v>17682</v>
      </c>
      <c r="J301" s="118">
        <v>0.72878373093468918</v>
      </c>
      <c r="K301" s="117"/>
      <c r="L301" s="118"/>
      <c r="M301" s="118"/>
    </row>
    <row r="302" spans="2:14" x14ac:dyDescent="0.25">
      <c r="B302" s="116" t="s">
        <v>143</v>
      </c>
      <c r="C302" s="117">
        <v>18983</v>
      </c>
      <c r="D302" s="118">
        <v>5.1359991614695604E-3</v>
      </c>
      <c r="E302" s="117">
        <v>1785</v>
      </c>
      <c r="F302" s="118">
        <v>0.90596849812990599</v>
      </c>
      <c r="G302" s="117">
        <v>10555</v>
      </c>
      <c r="H302" s="118">
        <v>4.9131652661064429</v>
      </c>
      <c r="I302" s="117">
        <v>16801</v>
      </c>
      <c r="J302" s="118">
        <v>0.59175746091899573</v>
      </c>
      <c r="K302" s="117"/>
      <c r="L302" s="118"/>
      <c r="M302" s="118"/>
    </row>
    <row r="303" spans="2:14" x14ac:dyDescent="0.25">
      <c r="B303" s="116" t="s">
        <v>145</v>
      </c>
      <c r="C303" s="117">
        <v>15164</v>
      </c>
      <c r="D303" s="118">
        <v>0.149427866277765</v>
      </c>
      <c r="E303" s="117">
        <v>1199</v>
      </c>
      <c r="F303" s="118">
        <v>0.92093115273015003</v>
      </c>
      <c r="G303" s="117">
        <v>9563</v>
      </c>
      <c r="H303" s="118">
        <v>6.9758131776480399</v>
      </c>
      <c r="I303" s="117">
        <v>11166</v>
      </c>
      <c r="J303" s="118">
        <v>0.16762522221060339</v>
      </c>
      <c r="K303" s="117"/>
      <c r="L303" s="118"/>
      <c r="M303" s="118"/>
    </row>
    <row r="304" spans="2:14" x14ac:dyDescent="0.25">
      <c r="B304" s="116" t="s">
        <v>147</v>
      </c>
      <c r="C304" s="117">
        <v>17986</v>
      </c>
      <c r="D304" s="118">
        <v>0.17381717960496099</v>
      </c>
      <c r="E304" s="117">
        <v>2635</v>
      </c>
      <c r="F304" s="118">
        <v>0.85349716446124801</v>
      </c>
      <c r="G304" s="117">
        <v>16770</v>
      </c>
      <c r="H304" s="118">
        <v>5.3643263757115749</v>
      </c>
      <c r="I304" s="117">
        <v>15863</v>
      </c>
      <c r="J304" s="118">
        <v>5.4084675014907498E-2</v>
      </c>
      <c r="K304" s="117"/>
      <c r="L304" s="118"/>
      <c r="M304" s="118"/>
    </row>
    <row r="305" spans="2:14" x14ac:dyDescent="0.25">
      <c r="B305" s="116" t="s">
        <v>149</v>
      </c>
      <c r="C305" s="117">
        <v>26781</v>
      </c>
      <c r="D305" s="118">
        <v>6.4190369697393196E-2</v>
      </c>
      <c r="E305" s="117">
        <v>4078</v>
      </c>
      <c r="F305" s="118">
        <v>0.84772786677121803</v>
      </c>
      <c r="G305" s="117">
        <v>19368</v>
      </c>
      <c r="H305" s="118">
        <v>3.7493869543894069</v>
      </c>
      <c r="I305" s="117">
        <v>22202</v>
      </c>
      <c r="J305" s="118">
        <v>0.14632383312680708</v>
      </c>
      <c r="K305" s="117"/>
      <c r="L305" s="118"/>
      <c r="M305" s="118"/>
    </row>
    <row r="306" spans="2:14" x14ac:dyDescent="0.25">
      <c r="B306" s="116" t="s">
        <v>151</v>
      </c>
      <c r="C306" s="117">
        <v>24937</v>
      </c>
      <c r="D306" s="118">
        <v>6.1813393528969203E-2</v>
      </c>
      <c r="E306" s="117">
        <v>3647</v>
      </c>
      <c r="F306" s="118">
        <v>0.85375145366323102</v>
      </c>
      <c r="G306" s="117">
        <v>18300</v>
      </c>
      <c r="H306" s="118">
        <v>4.0178228681107759</v>
      </c>
      <c r="I306" s="117">
        <v>20121</v>
      </c>
      <c r="J306" s="118">
        <v>9.9508196721311393E-2</v>
      </c>
      <c r="K306" s="117"/>
      <c r="L306" s="118"/>
      <c r="M306" s="118"/>
    </row>
    <row r="307" spans="2:14" ht="15.75" x14ac:dyDescent="0.25">
      <c r="B307" s="119" t="s">
        <v>111</v>
      </c>
      <c r="C307" s="120">
        <v>254156</v>
      </c>
      <c r="D307" s="121">
        <v>5.5649065703574099E-2</v>
      </c>
      <c r="E307" s="120">
        <v>81721</v>
      </c>
      <c r="F307" s="121">
        <v>0.67846126001353502</v>
      </c>
      <c r="G307" s="120">
        <v>102392</v>
      </c>
      <c r="H307" s="121">
        <v>0.25294599919237415</v>
      </c>
      <c r="I307" s="120">
        <v>201674</v>
      </c>
      <c r="J307" s="121">
        <v>0.96962653332291593</v>
      </c>
      <c r="K307" s="120">
        <v>54725</v>
      </c>
      <c r="L307" s="121">
        <v>0.29877064742737791</v>
      </c>
      <c r="M307" s="121">
        <v>-0.1026923329179511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4"/>
      <c r="G310" s="124"/>
      <c r="I310" s="124"/>
      <c r="K310" s="124"/>
    </row>
    <row r="313" spans="2:14" ht="48.75" customHeight="1" thickBot="1" x14ac:dyDescent="0.3">
      <c r="B313" s="247" t="s">
        <v>543</v>
      </c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1" t="s">
        <v>526</v>
      </c>
    </row>
    <row r="314" spans="2:14" ht="10.5" customHeight="1" thickBot="1" x14ac:dyDescent="0.3">
      <c r="B314" s="109"/>
      <c r="C314" s="110"/>
      <c r="D314" s="109"/>
      <c r="E314" s="109"/>
      <c r="F314" s="109"/>
      <c r="G314" s="109"/>
      <c r="H314" s="109"/>
      <c r="I314" s="109"/>
      <c r="J314" s="109"/>
      <c r="K314" s="4"/>
      <c r="L314" s="4"/>
      <c r="N314" s="1" t="s">
        <v>202</v>
      </c>
    </row>
    <row r="315" spans="2:14" ht="22.5" thickTop="1" thickBot="1" x14ac:dyDescent="0.3">
      <c r="B315" s="125" t="s">
        <v>205</v>
      </c>
      <c r="C315" s="257" t="s">
        <v>205</v>
      </c>
      <c r="D315" s="258"/>
      <c r="E315" s="258"/>
      <c r="F315" s="258"/>
      <c r="G315" s="258"/>
      <c r="H315" s="258"/>
      <c r="I315" s="258"/>
      <c r="J315" s="258"/>
      <c r="K315" s="258"/>
      <c r="L315" s="258"/>
      <c r="M315" s="259"/>
    </row>
    <row r="316" spans="2:14" ht="22.5" thickTop="1" thickBot="1" x14ac:dyDescent="0.3">
      <c r="B316" s="13"/>
      <c r="C316" s="260">
        <v>2019</v>
      </c>
      <c r="D316" s="261"/>
      <c r="E316" s="262">
        <v>2020</v>
      </c>
      <c r="F316" s="261"/>
      <c r="G316" s="262">
        <v>2021</v>
      </c>
      <c r="H316" s="261"/>
      <c r="I316" s="262">
        <v>2022</v>
      </c>
      <c r="J316" s="261"/>
      <c r="K316" s="262">
        <v>2023</v>
      </c>
      <c r="L316" s="263"/>
      <c r="M316" s="264"/>
    </row>
    <row r="317" spans="2:14" ht="16.5" thickTop="1" thickBot="1" x14ac:dyDescent="0.3">
      <c r="B317" s="16"/>
      <c r="C317" s="112" t="s">
        <v>125</v>
      </c>
      <c r="D317" s="113" t="s">
        <v>529</v>
      </c>
      <c r="E317" s="114" t="s">
        <v>125</v>
      </c>
      <c r="F317" s="113" t="s">
        <v>530</v>
      </c>
      <c r="G317" s="114" t="s">
        <v>125</v>
      </c>
      <c r="H317" s="113" t="s">
        <v>500</v>
      </c>
      <c r="I317" s="114" t="s">
        <v>125</v>
      </c>
      <c r="J317" s="113" t="s">
        <v>126</v>
      </c>
      <c r="K317" s="114" t="s">
        <v>125</v>
      </c>
      <c r="L317" s="113" t="s">
        <v>511</v>
      </c>
      <c r="M317" s="113" t="s">
        <v>502</v>
      </c>
    </row>
    <row r="318" spans="2:14" x14ac:dyDescent="0.25">
      <c r="B318" s="116" t="s">
        <v>129</v>
      </c>
      <c r="C318" s="117">
        <v>3907</v>
      </c>
      <c r="D318" s="118">
        <v>2.5518181818181818</v>
      </c>
      <c r="E318" s="117">
        <v>2064</v>
      </c>
      <c r="F318" s="118">
        <v>0.47171743025339102</v>
      </c>
      <c r="G318" s="117">
        <v>102</v>
      </c>
      <c r="H318" s="118">
        <v>0.95058139534883701</v>
      </c>
      <c r="I318" s="117">
        <v>1515</v>
      </c>
      <c r="J318" s="118">
        <v>13.852941176470589</v>
      </c>
      <c r="K318" s="117">
        <v>3465</v>
      </c>
      <c r="L318" s="118">
        <v>1.2871287128712869</v>
      </c>
      <c r="M318" s="118">
        <v>-0.11313027898643457</v>
      </c>
    </row>
    <row r="319" spans="2:14" x14ac:dyDescent="0.25">
      <c r="B319" s="116" t="s">
        <v>131</v>
      </c>
      <c r="C319" s="117">
        <v>1887</v>
      </c>
      <c r="D319" s="118">
        <v>0.174540682414698</v>
      </c>
      <c r="E319" s="117">
        <v>3757</v>
      </c>
      <c r="F319" s="118">
        <v>0.99099099099099108</v>
      </c>
      <c r="G319" s="117">
        <v>213</v>
      </c>
      <c r="H319" s="118">
        <v>0.94330582911897798</v>
      </c>
      <c r="I319" s="117">
        <v>1791</v>
      </c>
      <c r="J319" s="118">
        <v>7.408450704225352</v>
      </c>
      <c r="K319" s="117">
        <v>3822</v>
      </c>
      <c r="L319" s="118">
        <v>1.1340033500837521</v>
      </c>
      <c r="M319" s="118">
        <v>1.0254372019077902</v>
      </c>
    </row>
    <row r="320" spans="2:14" x14ac:dyDescent="0.25">
      <c r="B320" s="116" t="s">
        <v>133</v>
      </c>
      <c r="C320" s="117">
        <v>3619</v>
      </c>
      <c r="D320" s="118">
        <v>0.32321755027422294</v>
      </c>
      <c r="E320" s="117">
        <v>3697</v>
      </c>
      <c r="F320" s="118">
        <v>2.1552915169936515E-2</v>
      </c>
      <c r="G320" s="117">
        <v>327</v>
      </c>
      <c r="H320" s="118">
        <v>0.91154990532864499</v>
      </c>
      <c r="I320" s="117">
        <v>1898</v>
      </c>
      <c r="J320" s="118">
        <v>4.8042813455657489</v>
      </c>
      <c r="K320" s="117"/>
      <c r="L320" s="118"/>
      <c r="M320" s="118"/>
    </row>
    <row r="321" spans="2:13" x14ac:dyDescent="0.25">
      <c r="B321" s="116" t="s">
        <v>135</v>
      </c>
      <c r="C321" s="117">
        <v>1455</v>
      </c>
      <c r="D321" s="118">
        <v>6.9204152249136008E-3</v>
      </c>
      <c r="E321" s="117">
        <v>0</v>
      </c>
      <c r="F321" s="118">
        <v>1</v>
      </c>
      <c r="G321" s="117">
        <v>199</v>
      </c>
      <c r="H321" s="118"/>
      <c r="I321" s="117">
        <v>1670</v>
      </c>
      <c r="J321" s="118">
        <v>7.391959798994975</v>
      </c>
      <c r="K321" s="117"/>
      <c r="L321" s="118"/>
      <c r="M321" s="118"/>
    </row>
    <row r="322" spans="2:13" x14ac:dyDescent="0.25">
      <c r="B322" s="116" t="s">
        <v>137</v>
      </c>
      <c r="C322" s="117">
        <v>972</v>
      </c>
      <c r="D322" s="118">
        <v>0.22418136020151125</v>
      </c>
      <c r="E322" s="117">
        <v>4</v>
      </c>
      <c r="F322" s="118">
        <v>0.99588477366255101</v>
      </c>
      <c r="G322" s="117">
        <v>103</v>
      </c>
      <c r="H322" s="118">
        <v>24.75</v>
      </c>
      <c r="I322" s="117">
        <v>1384</v>
      </c>
      <c r="J322" s="118">
        <v>12.436893203883495</v>
      </c>
      <c r="K322" s="117"/>
      <c r="L322" s="118"/>
      <c r="M322" s="118"/>
    </row>
    <row r="323" spans="2:13" x14ac:dyDescent="0.25">
      <c r="B323" s="116" t="s">
        <v>139</v>
      </c>
      <c r="C323" s="117">
        <v>815</v>
      </c>
      <c r="D323" s="118">
        <v>0.17945007235890009</v>
      </c>
      <c r="E323" s="117">
        <v>31</v>
      </c>
      <c r="F323" s="118">
        <v>0.96196319018404897</v>
      </c>
      <c r="G323" s="117">
        <v>196</v>
      </c>
      <c r="H323" s="118">
        <v>5.32258064516129</v>
      </c>
      <c r="I323" s="117">
        <v>1346</v>
      </c>
      <c r="J323" s="118">
        <v>5.8673469387755102</v>
      </c>
      <c r="K323" s="117"/>
      <c r="L323" s="118"/>
      <c r="M323" s="118"/>
    </row>
    <row r="324" spans="2:13" x14ac:dyDescent="0.25">
      <c r="B324" s="116" t="s">
        <v>141</v>
      </c>
      <c r="C324" s="117">
        <v>1201</v>
      </c>
      <c r="D324" s="118">
        <v>0.10691244239631326</v>
      </c>
      <c r="E324" s="117">
        <v>110</v>
      </c>
      <c r="F324" s="118">
        <v>0.90840965861781897</v>
      </c>
      <c r="G324" s="117">
        <v>375</v>
      </c>
      <c r="H324" s="118">
        <v>2.4090909090909092</v>
      </c>
      <c r="I324" s="117">
        <v>1774</v>
      </c>
      <c r="J324" s="118">
        <v>3.730666666666667</v>
      </c>
      <c r="K324" s="117"/>
      <c r="L324" s="118"/>
      <c r="M324" s="118"/>
    </row>
    <row r="325" spans="2:13" x14ac:dyDescent="0.25">
      <c r="B325" s="116" t="s">
        <v>143</v>
      </c>
      <c r="C325" s="117">
        <v>1587</v>
      </c>
      <c r="D325" s="118">
        <v>0.72500000000000009</v>
      </c>
      <c r="E325" s="117">
        <v>39</v>
      </c>
      <c r="F325" s="118">
        <v>0.97542533081285399</v>
      </c>
      <c r="G325" s="117">
        <v>465</v>
      </c>
      <c r="H325" s="118">
        <v>10.923076923076923</v>
      </c>
      <c r="I325" s="117">
        <v>1556</v>
      </c>
      <c r="J325" s="118">
        <v>2.3462365591397849</v>
      </c>
      <c r="K325" s="117"/>
      <c r="L325" s="118"/>
      <c r="M325" s="118"/>
    </row>
    <row r="326" spans="2:13" x14ac:dyDescent="0.25">
      <c r="B326" s="116" t="s">
        <v>145</v>
      </c>
      <c r="C326" s="117">
        <v>1269</v>
      </c>
      <c r="D326" s="118">
        <v>0.83646888567293787</v>
      </c>
      <c r="E326" s="117">
        <v>56</v>
      </c>
      <c r="F326" s="118">
        <v>0.95587076438140295</v>
      </c>
      <c r="G326" s="117">
        <v>513</v>
      </c>
      <c r="H326" s="118">
        <v>8.1607142857142865</v>
      </c>
      <c r="I326" s="117">
        <v>1499</v>
      </c>
      <c r="J326" s="118">
        <v>1.9220272904483431</v>
      </c>
      <c r="K326" s="117"/>
      <c r="L326" s="118"/>
      <c r="M326" s="118"/>
    </row>
    <row r="327" spans="2:13" x14ac:dyDescent="0.25">
      <c r="B327" s="116" t="s">
        <v>147</v>
      </c>
      <c r="C327" s="117">
        <v>1114</v>
      </c>
      <c r="D327" s="118">
        <v>0.105220883534137</v>
      </c>
      <c r="E327" s="117">
        <v>39</v>
      </c>
      <c r="F327" s="118">
        <v>0.96499102333931797</v>
      </c>
      <c r="G327" s="117">
        <v>943</v>
      </c>
      <c r="H327" s="118">
        <v>23.179487179487179</v>
      </c>
      <c r="I327" s="117">
        <v>2643</v>
      </c>
      <c r="J327" s="118">
        <v>1.8027571580063628</v>
      </c>
      <c r="K327" s="117"/>
      <c r="L327" s="118"/>
      <c r="M327" s="118"/>
    </row>
    <row r="328" spans="2:13" x14ac:dyDescent="0.25">
      <c r="B328" s="116" t="s">
        <v>149</v>
      </c>
      <c r="C328" s="117">
        <v>1391</v>
      </c>
      <c r="D328" s="118">
        <v>0.14674361088211052</v>
      </c>
      <c r="E328" s="117">
        <v>203</v>
      </c>
      <c r="F328" s="118">
        <v>0.85406182602444303</v>
      </c>
      <c r="G328" s="117">
        <v>1154</v>
      </c>
      <c r="H328" s="118">
        <v>4.6847290640394093</v>
      </c>
      <c r="I328" s="117">
        <v>2724</v>
      </c>
      <c r="J328" s="118">
        <v>1.3604852686308493</v>
      </c>
      <c r="K328" s="117"/>
      <c r="L328" s="118"/>
      <c r="M328" s="118"/>
    </row>
    <row r="329" spans="2:13" x14ac:dyDescent="0.25">
      <c r="B329" s="116" t="s">
        <v>151</v>
      </c>
      <c r="C329" s="117">
        <v>1669</v>
      </c>
      <c r="D329" s="118">
        <v>0.25394440270473329</v>
      </c>
      <c r="E329" s="117">
        <v>159</v>
      </c>
      <c r="F329" s="118">
        <v>0.90473337327741199</v>
      </c>
      <c r="G329" s="117">
        <v>1281</v>
      </c>
      <c r="H329" s="118">
        <v>7.0566037735849054</v>
      </c>
      <c r="I329" s="117">
        <v>2505</v>
      </c>
      <c r="J329" s="118">
        <v>0.95550351288056201</v>
      </c>
      <c r="K329" s="117"/>
      <c r="L329" s="118"/>
      <c r="M329" s="118"/>
    </row>
    <row r="330" spans="2:13" ht="15.75" x14ac:dyDescent="0.25">
      <c r="B330" s="119" t="s">
        <v>111</v>
      </c>
      <c r="C330" s="120">
        <v>20886</v>
      </c>
      <c r="D330" s="121">
        <v>0.34436148300720903</v>
      </c>
      <c r="E330" s="120">
        <v>10159</v>
      </c>
      <c r="F330" s="121">
        <v>0.51359762520348595</v>
      </c>
      <c r="G330" s="120">
        <v>5871</v>
      </c>
      <c r="H330" s="121">
        <v>0.42208878826656199</v>
      </c>
      <c r="I330" s="120">
        <v>22305</v>
      </c>
      <c r="J330" s="121">
        <v>2.7991824220746038</v>
      </c>
      <c r="K330" s="120">
        <v>7287</v>
      </c>
      <c r="L330" s="121">
        <v>1.2041742286751362</v>
      </c>
      <c r="M330" s="121">
        <v>0.25768035899206065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4"/>
      <c r="G333" s="124"/>
      <c r="I333" s="124"/>
      <c r="K333" s="124"/>
    </row>
    <row r="339" spans="2:14" ht="48.75" customHeight="1" thickBot="1" x14ac:dyDescent="0.3">
      <c r="B339" s="247" t="s">
        <v>544</v>
      </c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M339" s="247"/>
      <c r="N339" s="1" t="s">
        <v>526</v>
      </c>
    </row>
    <row r="340" spans="2:14" ht="10.5" customHeight="1" thickBot="1" x14ac:dyDescent="0.3">
      <c r="B340" s="109"/>
      <c r="C340" s="110"/>
      <c r="D340" s="109"/>
      <c r="E340" s="109"/>
      <c r="F340" s="109"/>
      <c r="G340" s="109"/>
      <c r="H340" s="109"/>
      <c r="I340" s="109"/>
      <c r="J340" s="109"/>
      <c r="K340" s="4"/>
      <c r="L340" s="4"/>
      <c r="N340" s="1" t="s">
        <v>202</v>
      </c>
    </row>
    <row r="341" spans="2:14" ht="22.5" thickTop="1" thickBot="1" x14ac:dyDescent="0.3">
      <c r="B341" s="125" t="s">
        <v>207</v>
      </c>
      <c r="C341" s="257" t="s">
        <v>207</v>
      </c>
      <c r="D341" s="258"/>
      <c r="E341" s="258"/>
      <c r="F341" s="258"/>
      <c r="G341" s="258"/>
      <c r="H341" s="258"/>
      <c r="I341" s="258"/>
      <c r="J341" s="258"/>
      <c r="K341" s="258"/>
      <c r="L341" s="258"/>
      <c r="M341" s="259"/>
    </row>
    <row r="342" spans="2:14" ht="22.5" thickTop="1" thickBot="1" x14ac:dyDescent="0.3">
      <c r="B342" s="13"/>
      <c r="C342" s="260">
        <v>2019</v>
      </c>
      <c r="D342" s="261"/>
      <c r="E342" s="262">
        <v>2020</v>
      </c>
      <c r="F342" s="261"/>
      <c r="G342" s="262">
        <v>2021</v>
      </c>
      <c r="H342" s="261"/>
      <c r="I342" s="262">
        <v>2022</v>
      </c>
      <c r="J342" s="261"/>
      <c r="K342" s="262">
        <v>2023</v>
      </c>
      <c r="L342" s="263"/>
      <c r="M342" s="264"/>
    </row>
    <row r="343" spans="2:14" ht="16.5" thickTop="1" thickBot="1" x14ac:dyDescent="0.3">
      <c r="B343" s="16"/>
      <c r="C343" s="112" t="s">
        <v>125</v>
      </c>
      <c r="D343" s="113" t="s">
        <v>529</v>
      </c>
      <c r="E343" s="114" t="s">
        <v>125</v>
      </c>
      <c r="F343" s="113" t="s">
        <v>530</v>
      </c>
      <c r="G343" s="114" t="s">
        <v>125</v>
      </c>
      <c r="H343" s="113" t="s">
        <v>500</v>
      </c>
      <c r="I343" s="114" t="s">
        <v>125</v>
      </c>
      <c r="J343" s="113" t="s">
        <v>126</v>
      </c>
      <c r="K343" s="114" t="s">
        <v>125</v>
      </c>
      <c r="L343" s="113" t="s">
        <v>511</v>
      </c>
      <c r="M343" s="113" t="s">
        <v>502</v>
      </c>
    </row>
    <row r="344" spans="2:14" x14ac:dyDescent="0.25">
      <c r="B344" s="116" t="s">
        <v>129</v>
      </c>
      <c r="C344" s="117">
        <v>93140</v>
      </c>
      <c r="D344" s="118">
        <v>4.3211397594139944E-2</v>
      </c>
      <c r="E344" s="117">
        <v>91656</v>
      </c>
      <c r="F344" s="118">
        <v>1.5933004079879701E-2</v>
      </c>
      <c r="G344" s="117">
        <v>700</v>
      </c>
      <c r="H344" s="118">
        <v>0.99236274766518295</v>
      </c>
      <c r="I344" s="117">
        <v>65027</v>
      </c>
      <c r="J344" s="118">
        <v>91.895714285714291</v>
      </c>
      <c r="K344" s="117">
        <v>87732</v>
      </c>
      <c r="L344" s="118">
        <v>0.34916265551232573</v>
      </c>
      <c r="M344" s="118">
        <v>-5.8063130770882543E-2</v>
      </c>
    </row>
    <row r="345" spans="2:14" x14ac:dyDescent="0.25">
      <c r="B345" s="116" t="s">
        <v>131</v>
      </c>
      <c r="C345" s="117">
        <v>93681</v>
      </c>
      <c r="D345" s="118">
        <v>1.2100128563865997E-2</v>
      </c>
      <c r="E345" s="117">
        <v>98434</v>
      </c>
      <c r="F345" s="118">
        <v>5.0736008368826191E-2</v>
      </c>
      <c r="G345" s="117">
        <v>617</v>
      </c>
      <c r="H345" s="118">
        <v>0.99373184062417497</v>
      </c>
      <c r="I345" s="117">
        <v>69529</v>
      </c>
      <c r="J345" s="118">
        <v>111.68881685575364</v>
      </c>
      <c r="K345" s="117">
        <v>99234</v>
      </c>
      <c r="L345" s="118">
        <v>0.42723180255720639</v>
      </c>
      <c r="M345" s="118">
        <v>5.927562686136989E-2</v>
      </c>
    </row>
    <row r="346" spans="2:14" x14ac:dyDescent="0.25">
      <c r="B346" s="116" t="s">
        <v>133</v>
      </c>
      <c r="C346" s="117">
        <v>96325</v>
      </c>
      <c r="D346" s="118">
        <v>6.1432506887052263E-2</v>
      </c>
      <c r="E346" s="117">
        <v>48891</v>
      </c>
      <c r="F346" s="118">
        <v>0.49243706202958698</v>
      </c>
      <c r="G346" s="117">
        <v>659</v>
      </c>
      <c r="H346" s="118">
        <v>0.98652103659160195</v>
      </c>
      <c r="I346" s="117">
        <v>70472</v>
      </c>
      <c r="J346" s="118">
        <v>105.93778452200303</v>
      </c>
      <c r="K346" s="117"/>
      <c r="L346" s="118"/>
      <c r="M346" s="118"/>
    </row>
    <row r="347" spans="2:14" x14ac:dyDescent="0.25">
      <c r="B347" s="116" t="s">
        <v>135</v>
      </c>
      <c r="C347" s="117">
        <v>48934</v>
      </c>
      <c r="D347" s="118">
        <v>0.10231573256442594</v>
      </c>
      <c r="E347" s="117">
        <v>0</v>
      </c>
      <c r="F347" s="118">
        <v>1</v>
      </c>
      <c r="G347" s="117">
        <v>572</v>
      </c>
      <c r="H347" s="118"/>
      <c r="I347" s="117">
        <v>43901</v>
      </c>
      <c r="J347" s="118">
        <v>75.75</v>
      </c>
      <c r="K347" s="117"/>
      <c r="L347" s="118"/>
      <c r="M347" s="118"/>
    </row>
    <row r="348" spans="2:14" x14ac:dyDescent="0.25">
      <c r="B348" s="116" t="s">
        <v>137</v>
      </c>
      <c r="C348" s="117">
        <v>26707</v>
      </c>
      <c r="D348" s="118">
        <v>0.84529814136668269</v>
      </c>
      <c r="E348" s="117">
        <v>10</v>
      </c>
      <c r="F348" s="118">
        <v>0.99962556633092403</v>
      </c>
      <c r="G348" s="117">
        <v>545</v>
      </c>
      <c r="H348" s="118">
        <v>53.5</v>
      </c>
      <c r="I348" s="117">
        <v>8100</v>
      </c>
      <c r="J348" s="118">
        <v>13.862385321100918</v>
      </c>
      <c r="K348" s="117"/>
      <c r="L348" s="118"/>
      <c r="M348" s="118"/>
    </row>
    <row r="349" spans="2:14" x14ac:dyDescent="0.25">
      <c r="B349" s="116" t="s">
        <v>139</v>
      </c>
      <c r="C349" s="117">
        <v>10808</v>
      </c>
      <c r="D349" s="118">
        <v>1.6936394429807988E-2</v>
      </c>
      <c r="E349" s="117">
        <v>16</v>
      </c>
      <c r="F349" s="118">
        <v>0.99851961509992604</v>
      </c>
      <c r="G349" s="117">
        <v>940</v>
      </c>
      <c r="H349" s="118">
        <v>57.75</v>
      </c>
      <c r="I349" s="117">
        <v>6382</v>
      </c>
      <c r="J349" s="118">
        <v>5.7893617021276595</v>
      </c>
      <c r="K349" s="117"/>
      <c r="L349" s="118"/>
      <c r="M349" s="118"/>
    </row>
    <row r="350" spans="2:14" x14ac:dyDescent="0.25">
      <c r="B350" s="116" t="s">
        <v>141</v>
      </c>
      <c r="C350" s="117">
        <v>18668</v>
      </c>
      <c r="D350" s="118">
        <v>9.0696541646371198E-2</v>
      </c>
      <c r="E350" s="117">
        <v>589</v>
      </c>
      <c r="F350" s="118">
        <v>0.96844868223698299</v>
      </c>
      <c r="G350" s="117">
        <v>9150</v>
      </c>
      <c r="H350" s="118">
        <v>14.534804753820033</v>
      </c>
      <c r="I350" s="117">
        <v>16868</v>
      </c>
      <c r="J350" s="118">
        <v>0.84349726775956291</v>
      </c>
      <c r="K350" s="117"/>
      <c r="L350" s="118"/>
      <c r="M350" s="118"/>
    </row>
    <row r="351" spans="2:14" x14ac:dyDescent="0.25">
      <c r="B351" s="116" t="s">
        <v>143</v>
      </c>
      <c r="C351" s="117">
        <v>12759</v>
      </c>
      <c r="D351" s="118">
        <v>0.13322675193178801</v>
      </c>
      <c r="E351" s="117">
        <v>178</v>
      </c>
      <c r="F351" s="118">
        <v>0.986049063406223</v>
      </c>
      <c r="G351" s="117">
        <v>7666</v>
      </c>
      <c r="H351" s="118">
        <v>42.067415730337082</v>
      </c>
      <c r="I351" s="117">
        <v>13290</v>
      </c>
      <c r="J351" s="118">
        <v>0.73362901121836677</v>
      </c>
      <c r="K351" s="117"/>
      <c r="L351" s="118"/>
      <c r="M351" s="118"/>
    </row>
    <row r="352" spans="2:14" x14ac:dyDescent="0.25">
      <c r="B352" s="116" t="s">
        <v>145</v>
      </c>
      <c r="C352" s="117">
        <v>14799</v>
      </c>
      <c r="D352" s="118">
        <v>2.2249190938511401E-3</v>
      </c>
      <c r="E352" s="117">
        <v>209</v>
      </c>
      <c r="F352" s="118">
        <v>0.98587742415028001</v>
      </c>
      <c r="G352" s="117">
        <v>6588</v>
      </c>
      <c r="H352" s="118">
        <v>30.52153110047847</v>
      </c>
      <c r="I352" s="117">
        <v>10414</v>
      </c>
      <c r="J352" s="118">
        <v>0.58075288403157255</v>
      </c>
      <c r="K352" s="117"/>
      <c r="L352" s="118"/>
      <c r="M352" s="118"/>
    </row>
    <row r="353" spans="2:14" x14ac:dyDescent="0.25">
      <c r="B353" s="116" t="s">
        <v>147</v>
      </c>
      <c r="C353" s="117">
        <v>40520</v>
      </c>
      <c r="D353" s="118">
        <v>6.309851764397223E-2</v>
      </c>
      <c r="E353" s="117">
        <v>289</v>
      </c>
      <c r="F353" s="118">
        <v>0.99286771964461995</v>
      </c>
      <c r="G353" s="117">
        <v>35628</v>
      </c>
      <c r="H353" s="118">
        <v>122.280276816609</v>
      </c>
      <c r="I353" s="117">
        <v>45582</v>
      </c>
      <c r="J353" s="118">
        <v>0.27938699898955877</v>
      </c>
      <c r="K353" s="117"/>
      <c r="L353" s="118"/>
      <c r="M353" s="118"/>
    </row>
    <row r="354" spans="2:14" x14ac:dyDescent="0.25">
      <c r="B354" s="116" t="s">
        <v>149</v>
      </c>
      <c r="C354" s="117">
        <v>66403</v>
      </c>
      <c r="D354" s="118">
        <v>2.5750741473059779E-2</v>
      </c>
      <c r="E354" s="117">
        <v>387</v>
      </c>
      <c r="F354" s="118">
        <v>0.99417195006249703</v>
      </c>
      <c r="G354" s="117">
        <v>69910</v>
      </c>
      <c r="H354" s="118">
        <v>179.64599483204134</v>
      </c>
      <c r="I354" s="117">
        <v>76519</v>
      </c>
      <c r="J354" s="118">
        <v>9.4535831783721935E-2</v>
      </c>
      <c r="K354" s="117"/>
      <c r="L354" s="118"/>
      <c r="M354" s="118"/>
    </row>
    <row r="355" spans="2:14" x14ac:dyDescent="0.25">
      <c r="B355" s="116" t="s">
        <v>151</v>
      </c>
      <c r="C355" s="117">
        <v>72090</v>
      </c>
      <c r="D355" s="118">
        <v>2.4748041905357621E-2</v>
      </c>
      <c r="E355" s="117">
        <v>769</v>
      </c>
      <c r="F355" s="118">
        <v>0.98933277847135503</v>
      </c>
      <c r="G355" s="117">
        <v>58459</v>
      </c>
      <c r="H355" s="118">
        <v>75.019505851755525</v>
      </c>
      <c r="I355" s="117">
        <v>65089</v>
      </c>
      <c r="J355" s="118">
        <v>0.11341281924083546</v>
      </c>
      <c r="K355" s="117"/>
      <c r="L355" s="118"/>
      <c r="M355" s="118"/>
    </row>
    <row r="356" spans="2:14" ht="15.75" x14ac:dyDescent="0.25">
      <c r="B356" s="119" t="s">
        <v>111</v>
      </c>
      <c r="C356" s="120">
        <v>594834</v>
      </c>
      <c r="D356" s="121">
        <v>5.8598664903622755E-2</v>
      </c>
      <c r="E356" s="120">
        <v>241432</v>
      </c>
      <c r="F356" s="121">
        <v>0.59411869529986505</v>
      </c>
      <c r="G356" s="120">
        <v>191434</v>
      </c>
      <c r="H356" s="121">
        <v>0.20708936677822301</v>
      </c>
      <c r="I356" s="120">
        <v>491173</v>
      </c>
      <c r="J356" s="121">
        <v>1.5657563442230744</v>
      </c>
      <c r="K356" s="120">
        <v>186966</v>
      </c>
      <c r="L356" s="121">
        <v>0.38950325515027195</v>
      </c>
      <c r="M356" s="121">
        <v>7.7614400950642981E-4</v>
      </c>
    </row>
    <row r="357" spans="2:14" ht="6" customHeight="1" x14ac:dyDescent="0.25"/>
    <row r="358" spans="2:14" x14ac:dyDescent="0.25">
      <c r="B358" s="49" t="s">
        <v>108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4"/>
      <c r="G359" s="124"/>
      <c r="I359" s="124"/>
      <c r="K359" s="124"/>
    </row>
    <row r="365" spans="2:14" ht="48.75" customHeight="1" thickBot="1" x14ac:dyDescent="0.3">
      <c r="B365" s="247" t="s">
        <v>545</v>
      </c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1" t="s">
        <v>526</v>
      </c>
    </row>
    <row r="366" spans="2:14" ht="10.5" customHeight="1" thickBot="1" x14ac:dyDescent="0.3">
      <c r="B366" s="109"/>
      <c r="C366" s="110"/>
      <c r="D366" s="109"/>
      <c r="E366" s="109"/>
      <c r="F366" s="109"/>
      <c r="G366" s="109"/>
      <c r="H366" s="109"/>
      <c r="I366" s="109"/>
      <c r="J366" s="109"/>
      <c r="K366" s="4"/>
      <c r="L366" s="4"/>
      <c r="N366" s="1" t="s">
        <v>202</v>
      </c>
    </row>
    <row r="367" spans="2:14" ht="22.5" thickTop="1" thickBot="1" x14ac:dyDescent="0.3">
      <c r="B367" s="125" t="s">
        <v>209</v>
      </c>
      <c r="C367" s="257" t="s">
        <v>209</v>
      </c>
      <c r="D367" s="258"/>
      <c r="E367" s="258"/>
      <c r="F367" s="258"/>
      <c r="G367" s="258"/>
      <c r="H367" s="258"/>
      <c r="I367" s="258"/>
      <c r="J367" s="258"/>
      <c r="K367" s="258"/>
      <c r="L367" s="258"/>
      <c r="M367" s="259"/>
    </row>
    <row r="368" spans="2:14" ht="22.5" thickTop="1" thickBot="1" x14ac:dyDescent="0.3">
      <c r="B368" s="13"/>
      <c r="C368" s="260">
        <v>2019</v>
      </c>
      <c r="D368" s="261"/>
      <c r="E368" s="262">
        <v>2020</v>
      </c>
      <c r="F368" s="261"/>
      <c r="G368" s="262">
        <v>2021</v>
      </c>
      <c r="H368" s="261"/>
      <c r="I368" s="262">
        <v>2022</v>
      </c>
      <c r="J368" s="261"/>
      <c r="K368" s="262">
        <v>2023</v>
      </c>
      <c r="L368" s="263"/>
      <c r="M368" s="264"/>
    </row>
    <row r="369" spans="2:13" ht="16.5" thickTop="1" thickBot="1" x14ac:dyDescent="0.3">
      <c r="B369" s="16"/>
      <c r="C369" s="112" t="s">
        <v>125</v>
      </c>
      <c r="D369" s="113" t="s">
        <v>529</v>
      </c>
      <c r="E369" s="114" t="s">
        <v>125</v>
      </c>
      <c r="F369" s="113" t="s">
        <v>530</v>
      </c>
      <c r="G369" s="114" t="s">
        <v>125</v>
      </c>
      <c r="H369" s="113" t="s">
        <v>500</v>
      </c>
      <c r="I369" s="114" t="s">
        <v>125</v>
      </c>
      <c r="J369" s="113" t="s">
        <v>126</v>
      </c>
      <c r="K369" s="114" t="s">
        <v>125</v>
      </c>
      <c r="L369" s="113" t="s">
        <v>511</v>
      </c>
      <c r="M369" s="113" t="s">
        <v>502</v>
      </c>
    </row>
    <row r="370" spans="2:13" x14ac:dyDescent="0.25">
      <c r="B370" s="116" t="s">
        <v>129</v>
      </c>
      <c r="C370" s="117">
        <v>109930</v>
      </c>
      <c r="D370" s="118">
        <v>5.8504123808463503E-2</v>
      </c>
      <c r="E370" s="117">
        <v>117219</v>
      </c>
      <c r="F370" s="118">
        <v>6.6305830983353076E-2</v>
      </c>
      <c r="G370" s="117">
        <v>796</v>
      </c>
      <c r="H370" s="118">
        <v>0.99320929200897501</v>
      </c>
      <c r="I370" s="117">
        <v>63029</v>
      </c>
      <c r="J370" s="118">
        <v>78.1821608040201</v>
      </c>
      <c r="K370" s="117">
        <v>92741</v>
      </c>
      <c r="L370" s="118">
        <v>0.47140205302321148</v>
      </c>
      <c r="M370" s="118">
        <v>-0.15636314018011466</v>
      </c>
    </row>
    <row r="371" spans="2:13" x14ac:dyDescent="0.25">
      <c r="B371" s="116" t="s">
        <v>131</v>
      </c>
      <c r="C371" s="117">
        <v>113827</v>
      </c>
      <c r="D371" s="118">
        <v>3.4603543470701499E-2</v>
      </c>
      <c r="E371" s="117">
        <v>117907</v>
      </c>
      <c r="F371" s="118">
        <v>3.5843868326495443E-2</v>
      </c>
      <c r="G371" s="117">
        <v>488</v>
      </c>
      <c r="H371" s="118">
        <v>0.99586114480056298</v>
      </c>
      <c r="I371" s="117">
        <v>60898</v>
      </c>
      <c r="J371" s="118">
        <v>123.79098360655738</v>
      </c>
      <c r="K371" s="117">
        <v>88167</v>
      </c>
      <c r="L371" s="118">
        <v>0.44778153633945283</v>
      </c>
      <c r="M371" s="118">
        <v>-0.22542981893575342</v>
      </c>
    </row>
    <row r="372" spans="2:13" x14ac:dyDescent="0.25">
      <c r="B372" s="116" t="s">
        <v>133</v>
      </c>
      <c r="C372" s="117">
        <v>114103</v>
      </c>
      <c r="D372" s="118">
        <v>3.3410421272882899E-2</v>
      </c>
      <c r="E372" s="117">
        <v>57516</v>
      </c>
      <c r="F372" s="118">
        <v>0.495929116675285</v>
      </c>
      <c r="G372" s="117">
        <v>614</v>
      </c>
      <c r="H372" s="118">
        <v>0.98932470964601205</v>
      </c>
      <c r="I372" s="117">
        <v>60513</v>
      </c>
      <c r="J372" s="118">
        <v>97.555374592833871</v>
      </c>
      <c r="K372" s="117"/>
      <c r="L372" s="118"/>
      <c r="M372" s="118"/>
    </row>
    <row r="373" spans="2:13" x14ac:dyDescent="0.25">
      <c r="B373" s="116" t="s">
        <v>135</v>
      </c>
      <c r="C373" s="117">
        <v>47083</v>
      </c>
      <c r="D373" s="118">
        <v>5.0256524648672807E-2</v>
      </c>
      <c r="E373" s="117">
        <v>0</v>
      </c>
      <c r="F373" s="118">
        <v>1</v>
      </c>
      <c r="G373" s="117">
        <v>217</v>
      </c>
      <c r="H373" s="118"/>
      <c r="I373" s="117">
        <v>23573</v>
      </c>
      <c r="J373" s="118">
        <v>107.63133640552995</v>
      </c>
      <c r="K373" s="117"/>
      <c r="L373" s="118"/>
      <c r="M373" s="118"/>
    </row>
    <row r="374" spans="2:13" x14ac:dyDescent="0.25">
      <c r="B374" s="116" t="s">
        <v>137</v>
      </c>
      <c r="C374" s="117">
        <v>6257</v>
      </c>
      <c r="D374" s="118">
        <v>0.14997962233392201</v>
      </c>
      <c r="E374" s="117">
        <v>0</v>
      </c>
      <c r="F374" s="118">
        <v>1</v>
      </c>
      <c r="G374" s="117">
        <v>65</v>
      </c>
      <c r="H374" s="118"/>
      <c r="I374" s="117">
        <v>3764</v>
      </c>
      <c r="J374" s="118">
        <v>56.907692307692308</v>
      </c>
      <c r="K374" s="117"/>
      <c r="L374" s="118"/>
      <c r="M374" s="118"/>
    </row>
    <row r="375" spans="2:13" x14ac:dyDescent="0.25">
      <c r="B375" s="116" t="s">
        <v>139</v>
      </c>
      <c r="C375" s="117">
        <v>2786</v>
      </c>
      <c r="D375" s="118">
        <v>4.3258832011536796E-3</v>
      </c>
      <c r="E375" s="117">
        <v>5</v>
      </c>
      <c r="F375" s="118">
        <v>0.998205312275664</v>
      </c>
      <c r="G375" s="117">
        <v>77</v>
      </c>
      <c r="H375" s="118">
        <v>14.4</v>
      </c>
      <c r="I375" s="117">
        <v>3196</v>
      </c>
      <c r="J375" s="118">
        <v>40.506493506493506</v>
      </c>
      <c r="K375" s="117"/>
      <c r="L375" s="118"/>
      <c r="M375" s="118"/>
    </row>
    <row r="376" spans="2:13" x14ac:dyDescent="0.25">
      <c r="B376" s="116" t="s">
        <v>141</v>
      </c>
      <c r="C376" s="117">
        <v>1480</v>
      </c>
      <c r="D376" s="118">
        <v>5.4882394868139617E-2</v>
      </c>
      <c r="E376" s="117">
        <v>92</v>
      </c>
      <c r="F376" s="118">
        <v>0.93783783783783803</v>
      </c>
      <c r="G376" s="117">
        <v>304</v>
      </c>
      <c r="H376" s="118">
        <v>2.3043478260869565</v>
      </c>
      <c r="I376" s="117">
        <v>1909</v>
      </c>
      <c r="J376" s="118">
        <v>5.2796052631578947</v>
      </c>
      <c r="K376" s="117"/>
      <c r="L376" s="118"/>
      <c r="M376" s="118"/>
    </row>
    <row r="377" spans="2:13" x14ac:dyDescent="0.25">
      <c r="B377" s="116" t="s">
        <v>143</v>
      </c>
      <c r="C377" s="117">
        <v>1113</v>
      </c>
      <c r="D377" s="118">
        <v>0.54155124653739617</v>
      </c>
      <c r="E377" s="117">
        <v>123</v>
      </c>
      <c r="F377" s="118">
        <v>0.88948787061994605</v>
      </c>
      <c r="G377" s="117">
        <v>266</v>
      </c>
      <c r="H377" s="118">
        <v>1.1626016260162602</v>
      </c>
      <c r="I377" s="117">
        <v>1728</v>
      </c>
      <c r="J377" s="118">
        <v>5.496240601503759</v>
      </c>
      <c r="K377" s="117"/>
      <c r="L377" s="118"/>
      <c r="M377" s="118"/>
    </row>
    <row r="378" spans="2:13" x14ac:dyDescent="0.25">
      <c r="B378" s="116" t="s">
        <v>145</v>
      </c>
      <c r="C378" s="117">
        <v>3802</v>
      </c>
      <c r="D378" s="118">
        <v>0.18464507827578799</v>
      </c>
      <c r="E378" s="117">
        <v>73</v>
      </c>
      <c r="F378" s="118">
        <v>0.98079957916885796</v>
      </c>
      <c r="G378" s="117">
        <v>2698</v>
      </c>
      <c r="H378" s="118">
        <v>35.958904109589042</v>
      </c>
      <c r="I378" s="117">
        <v>1463</v>
      </c>
      <c r="J378" s="118">
        <v>0.45774647887323899</v>
      </c>
      <c r="K378" s="117"/>
      <c r="L378" s="118"/>
      <c r="M378" s="118"/>
    </row>
    <row r="379" spans="2:13" x14ac:dyDescent="0.25">
      <c r="B379" s="116" t="s">
        <v>147</v>
      </c>
      <c r="C379" s="117">
        <v>52262</v>
      </c>
      <c r="D379" s="118">
        <v>3.9036499034660298E-2</v>
      </c>
      <c r="E379" s="117">
        <v>242</v>
      </c>
      <c r="F379" s="118">
        <v>0.99536948452030205</v>
      </c>
      <c r="G379" s="117">
        <v>19953</v>
      </c>
      <c r="H379" s="118">
        <v>81.450413223140501</v>
      </c>
      <c r="I379" s="117">
        <v>42338</v>
      </c>
      <c r="J379" s="118">
        <v>1.1218864331178269</v>
      </c>
      <c r="K379" s="117"/>
      <c r="L379" s="118"/>
      <c r="M379" s="118"/>
    </row>
    <row r="380" spans="2:13" x14ac:dyDescent="0.25">
      <c r="B380" s="116" t="s">
        <v>149</v>
      </c>
      <c r="C380" s="117">
        <v>121746</v>
      </c>
      <c r="D380" s="118">
        <v>6.6927236239034515E-2</v>
      </c>
      <c r="E380" s="117">
        <v>290</v>
      </c>
      <c r="F380" s="118">
        <v>0.99761799155619102</v>
      </c>
      <c r="G380" s="117">
        <v>61011</v>
      </c>
      <c r="H380" s="118">
        <v>209.38275862068966</v>
      </c>
      <c r="I380" s="117">
        <v>86756</v>
      </c>
      <c r="J380" s="118">
        <v>0.42197308682040946</v>
      </c>
      <c r="K380" s="117"/>
      <c r="L380" s="118"/>
      <c r="M380" s="118"/>
    </row>
    <row r="381" spans="2:13" x14ac:dyDescent="0.25">
      <c r="B381" s="116" t="s">
        <v>151</v>
      </c>
      <c r="C381" s="117">
        <v>127254</v>
      </c>
      <c r="D381" s="118">
        <v>2.4536126114120798E-3</v>
      </c>
      <c r="E381" s="117">
        <v>704</v>
      </c>
      <c r="F381" s="118">
        <v>0.99446775739858895</v>
      </c>
      <c r="G381" s="117">
        <v>67645</v>
      </c>
      <c r="H381" s="118">
        <v>95.086647727272734</v>
      </c>
      <c r="I381" s="117">
        <v>92174</v>
      </c>
      <c r="J381" s="118">
        <v>0.36261364476310143</v>
      </c>
      <c r="K381" s="117"/>
      <c r="L381" s="118"/>
      <c r="M381" s="118"/>
    </row>
    <row r="382" spans="2:13" ht="15.75" x14ac:dyDescent="0.25">
      <c r="B382" s="119" t="s">
        <v>111</v>
      </c>
      <c r="C382" s="120">
        <v>701643</v>
      </c>
      <c r="D382" s="121">
        <v>1.25061749766723E-2</v>
      </c>
      <c r="E382" s="120">
        <v>294196</v>
      </c>
      <c r="F382" s="121">
        <v>0.58070414726577502</v>
      </c>
      <c r="G382" s="120">
        <v>154134</v>
      </c>
      <c r="H382" s="121">
        <v>0.47608397123006402</v>
      </c>
      <c r="I382" s="120">
        <v>441341</v>
      </c>
      <c r="J382" s="121">
        <v>1.8633591550209556</v>
      </c>
      <c r="K382" s="120">
        <v>180908</v>
      </c>
      <c r="L382" s="121">
        <v>0.45979487924342566</v>
      </c>
      <c r="M382" s="121">
        <v>-0.19149791961815721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4"/>
      <c r="G385" s="124"/>
      <c r="I385" s="124"/>
      <c r="K385" s="124"/>
    </row>
    <row r="391" spans="2:14" ht="48.75" customHeight="1" thickBot="1" x14ac:dyDescent="0.3">
      <c r="B391" s="247" t="s">
        <v>546</v>
      </c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1" t="s">
        <v>526</v>
      </c>
    </row>
    <row r="392" spans="2:14" ht="10.5" customHeight="1" thickBot="1" x14ac:dyDescent="0.3">
      <c r="B392" s="109"/>
      <c r="C392" s="110"/>
      <c r="D392" s="109"/>
      <c r="E392" s="109"/>
      <c r="F392" s="109"/>
      <c r="G392" s="109"/>
      <c r="H392" s="109"/>
      <c r="I392" s="109"/>
      <c r="J392" s="109"/>
      <c r="K392" s="4"/>
      <c r="L392" s="4"/>
      <c r="N392" s="1" t="s">
        <v>202</v>
      </c>
    </row>
    <row r="393" spans="2:14" ht="22.5" thickTop="1" thickBot="1" x14ac:dyDescent="0.3">
      <c r="B393" s="125" t="s">
        <v>211</v>
      </c>
      <c r="C393" s="257" t="s">
        <v>211</v>
      </c>
      <c r="D393" s="258"/>
      <c r="E393" s="258"/>
      <c r="F393" s="258"/>
      <c r="G393" s="258"/>
      <c r="H393" s="258"/>
      <c r="I393" s="258"/>
      <c r="J393" s="258"/>
      <c r="K393" s="258"/>
      <c r="L393" s="258"/>
      <c r="M393" s="259"/>
    </row>
    <row r="394" spans="2:14" ht="22.5" thickTop="1" thickBot="1" x14ac:dyDescent="0.3">
      <c r="B394" s="13"/>
      <c r="C394" s="260">
        <v>2019</v>
      </c>
      <c r="D394" s="261"/>
      <c r="E394" s="262">
        <v>2020</v>
      </c>
      <c r="F394" s="261"/>
      <c r="G394" s="262">
        <v>2021</v>
      </c>
      <c r="H394" s="261"/>
      <c r="I394" s="262">
        <v>2022</v>
      </c>
      <c r="J394" s="261"/>
      <c r="K394" s="262">
        <v>2023</v>
      </c>
      <c r="L394" s="263"/>
      <c r="M394" s="264"/>
    </row>
    <row r="395" spans="2:14" ht="16.5" thickTop="1" thickBot="1" x14ac:dyDescent="0.3">
      <c r="B395" s="16"/>
      <c r="C395" s="112" t="s">
        <v>125</v>
      </c>
      <c r="D395" s="113" t="s">
        <v>529</v>
      </c>
      <c r="E395" s="114" t="s">
        <v>125</v>
      </c>
      <c r="F395" s="113" t="s">
        <v>530</v>
      </c>
      <c r="G395" s="114" t="s">
        <v>125</v>
      </c>
      <c r="H395" s="113" t="s">
        <v>500</v>
      </c>
      <c r="I395" s="114" t="s">
        <v>125</v>
      </c>
      <c r="J395" s="113" t="s">
        <v>126</v>
      </c>
      <c r="K395" s="114" t="s">
        <v>125</v>
      </c>
      <c r="L395" s="113" t="s">
        <v>511</v>
      </c>
      <c r="M395" s="113" t="s">
        <v>502</v>
      </c>
    </row>
    <row r="396" spans="2:14" x14ac:dyDescent="0.25">
      <c r="B396" s="116" t="s">
        <v>129</v>
      </c>
      <c r="C396" s="117">
        <v>80879</v>
      </c>
      <c r="D396" s="118">
        <v>2.0605582015151801E-3</v>
      </c>
      <c r="E396" s="117">
        <v>75840</v>
      </c>
      <c r="F396" s="118">
        <v>6.2302946376686201E-2</v>
      </c>
      <c r="G396" s="117">
        <v>187</v>
      </c>
      <c r="H396" s="118">
        <v>0.99753428270042199</v>
      </c>
      <c r="I396" s="117">
        <v>33597</v>
      </c>
      <c r="J396" s="118">
        <v>178.66310160427807</v>
      </c>
      <c r="K396" s="117">
        <v>59883</v>
      </c>
      <c r="L396" s="118">
        <v>0.78239128493615495</v>
      </c>
      <c r="M396" s="118">
        <v>-0.25959767059434469</v>
      </c>
    </row>
    <row r="397" spans="2:14" x14ac:dyDescent="0.25">
      <c r="B397" s="116" t="s">
        <v>131</v>
      </c>
      <c r="C397" s="117">
        <v>85466</v>
      </c>
      <c r="D397" s="118">
        <v>5.6622901367356482E-2</v>
      </c>
      <c r="E397" s="117">
        <v>72278</v>
      </c>
      <c r="F397" s="118">
        <v>0.15430697587344699</v>
      </c>
      <c r="G397" s="117">
        <v>333</v>
      </c>
      <c r="H397" s="118">
        <v>0.99539278895376204</v>
      </c>
      <c r="I397" s="117">
        <v>34861</v>
      </c>
      <c r="J397" s="118">
        <v>103.68768768768768</v>
      </c>
      <c r="K397" s="117">
        <v>74965</v>
      </c>
      <c r="L397" s="118">
        <v>1.1503972921029231</v>
      </c>
      <c r="M397" s="118">
        <v>-0.12286757306999274</v>
      </c>
    </row>
    <row r="398" spans="2:14" x14ac:dyDescent="0.25">
      <c r="B398" s="116" t="s">
        <v>133</v>
      </c>
      <c r="C398" s="117">
        <v>87695</v>
      </c>
      <c r="D398" s="118">
        <v>0.10713429029529475</v>
      </c>
      <c r="E398" s="117">
        <v>35394</v>
      </c>
      <c r="F398" s="118">
        <v>0.59639660185871501</v>
      </c>
      <c r="G398" s="117">
        <v>264</v>
      </c>
      <c r="H398" s="118">
        <v>0.99254110866248502</v>
      </c>
      <c r="I398" s="117">
        <v>41708</v>
      </c>
      <c r="J398" s="118">
        <v>156.9848484848485</v>
      </c>
      <c r="K398" s="117"/>
      <c r="L398" s="118"/>
      <c r="M398" s="118"/>
    </row>
    <row r="399" spans="2:14" x14ac:dyDescent="0.25">
      <c r="B399" s="116" t="s">
        <v>135</v>
      </c>
      <c r="C399" s="117">
        <v>42671</v>
      </c>
      <c r="D399" s="118">
        <v>0.38075977219777379</v>
      </c>
      <c r="E399" s="117">
        <v>0</v>
      </c>
      <c r="F399" s="118">
        <v>1</v>
      </c>
      <c r="G399" s="117">
        <v>155</v>
      </c>
      <c r="H399" s="118"/>
      <c r="I399" s="117">
        <v>22927</v>
      </c>
      <c r="J399" s="118">
        <v>146.91612903225806</v>
      </c>
      <c r="K399" s="117"/>
      <c r="L399" s="118"/>
      <c r="M399" s="118"/>
    </row>
    <row r="400" spans="2:14" x14ac:dyDescent="0.25">
      <c r="B400" s="116" t="s">
        <v>137</v>
      </c>
      <c r="C400" s="117">
        <v>6276</v>
      </c>
      <c r="D400" s="118">
        <v>0.11871657754010689</v>
      </c>
      <c r="E400" s="117">
        <v>0</v>
      </c>
      <c r="F400" s="118">
        <v>1</v>
      </c>
      <c r="G400" s="117">
        <v>135</v>
      </c>
      <c r="H400" s="118"/>
      <c r="I400" s="117">
        <v>1557</v>
      </c>
      <c r="J400" s="118">
        <v>10.533333333333333</v>
      </c>
      <c r="K400" s="117"/>
      <c r="L400" s="118"/>
      <c r="M400" s="118"/>
    </row>
    <row r="401" spans="2:13" x14ac:dyDescent="0.25">
      <c r="B401" s="116" t="s">
        <v>139</v>
      </c>
      <c r="C401" s="117">
        <v>9609</v>
      </c>
      <c r="D401" s="118">
        <v>0.19977525284055431</v>
      </c>
      <c r="E401" s="117">
        <v>18</v>
      </c>
      <c r="F401" s="118">
        <v>0.99812675616609403</v>
      </c>
      <c r="G401" s="117">
        <v>172</v>
      </c>
      <c r="H401" s="118">
        <v>8.5555555555555554</v>
      </c>
      <c r="I401" s="117">
        <v>3131</v>
      </c>
      <c r="J401" s="118">
        <v>17.203488372093023</v>
      </c>
      <c r="K401" s="117"/>
      <c r="L401" s="118"/>
      <c r="M401" s="118"/>
    </row>
    <row r="402" spans="2:13" x14ac:dyDescent="0.25">
      <c r="B402" s="116" t="s">
        <v>141</v>
      </c>
      <c r="C402" s="117">
        <v>20088</v>
      </c>
      <c r="D402" s="118">
        <v>8.5204244273418703E-2</v>
      </c>
      <c r="E402" s="117">
        <v>79</v>
      </c>
      <c r="F402" s="118">
        <v>0.99606730386300302</v>
      </c>
      <c r="G402" s="117">
        <v>519</v>
      </c>
      <c r="H402" s="118">
        <v>5.5696202531645573</v>
      </c>
      <c r="I402" s="117">
        <v>3754</v>
      </c>
      <c r="J402" s="118">
        <v>6.2331406551059727</v>
      </c>
      <c r="K402" s="117"/>
      <c r="L402" s="118"/>
      <c r="M402" s="118"/>
    </row>
    <row r="403" spans="2:13" x14ac:dyDescent="0.25">
      <c r="B403" s="116" t="s">
        <v>143</v>
      </c>
      <c r="C403" s="117">
        <v>11435</v>
      </c>
      <c r="D403" s="118">
        <v>0.2044449125763641</v>
      </c>
      <c r="E403" s="117">
        <v>105</v>
      </c>
      <c r="F403" s="118">
        <v>0.99081766506340196</v>
      </c>
      <c r="G403" s="117">
        <v>370</v>
      </c>
      <c r="H403" s="118">
        <v>2.5238095238095237</v>
      </c>
      <c r="I403" s="117">
        <v>3837</v>
      </c>
      <c r="J403" s="118">
        <v>9.3702702702702698</v>
      </c>
      <c r="K403" s="117"/>
      <c r="L403" s="118"/>
      <c r="M403" s="118"/>
    </row>
    <row r="404" spans="2:13" x14ac:dyDescent="0.25">
      <c r="B404" s="116" t="s">
        <v>145</v>
      </c>
      <c r="C404" s="117">
        <v>11090</v>
      </c>
      <c r="D404" s="118">
        <v>7.6803573162443017E-2</v>
      </c>
      <c r="E404" s="117">
        <v>86</v>
      </c>
      <c r="F404" s="118">
        <v>0.99224526600540996</v>
      </c>
      <c r="G404" s="117">
        <v>527</v>
      </c>
      <c r="H404" s="118">
        <v>5.1279069767441863</v>
      </c>
      <c r="I404" s="117">
        <v>1602</v>
      </c>
      <c r="J404" s="118">
        <v>2.0398481973434537</v>
      </c>
      <c r="K404" s="117"/>
      <c r="L404" s="118"/>
      <c r="M404" s="118"/>
    </row>
    <row r="405" spans="2:13" x14ac:dyDescent="0.25">
      <c r="B405" s="116" t="s">
        <v>147</v>
      </c>
      <c r="C405" s="117">
        <v>39339</v>
      </c>
      <c r="D405" s="118">
        <v>0.21246396540679</v>
      </c>
      <c r="E405" s="117">
        <v>117</v>
      </c>
      <c r="F405" s="118">
        <v>0.99702585220773299</v>
      </c>
      <c r="G405" s="117">
        <v>5475</v>
      </c>
      <c r="H405" s="118">
        <v>45.794871794871796</v>
      </c>
      <c r="I405" s="117">
        <v>29827</v>
      </c>
      <c r="J405" s="118">
        <v>4.4478538812785384</v>
      </c>
      <c r="K405" s="117"/>
      <c r="L405" s="118"/>
      <c r="M405" s="118"/>
    </row>
    <row r="406" spans="2:13" x14ac:dyDescent="0.25">
      <c r="B406" s="116" t="s">
        <v>149</v>
      </c>
      <c r="C406" s="117">
        <v>81691</v>
      </c>
      <c r="D406" s="118">
        <v>5.67512643465811E-2</v>
      </c>
      <c r="E406" s="117">
        <v>148</v>
      </c>
      <c r="F406" s="118">
        <v>0.99818829491620897</v>
      </c>
      <c r="G406" s="117">
        <v>29717</v>
      </c>
      <c r="H406" s="118">
        <v>199.79054054054055</v>
      </c>
      <c r="I406" s="117">
        <v>61476</v>
      </c>
      <c r="J406" s="118">
        <v>1.0687148770064274</v>
      </c>
      <c r="K406" s="117"/>
      <c r="L406" s="118"/>
      <c r="M406" s="118"/>
    </row>
    <row r="407" spans="2:13" x14ac:dyDescent="0.25">
      <c r="B407" s="116" t="s">
        <v>151</v>
      </c>
      <c r="C407" s="117">
        <v>69027</v>
      </c>
      <c r="D407" s="118">
        <v>4.0105129952302199E-2</v>
      </c>
      <c r="E407" s="117">
        <v>149</v>
      </c>
      <c r="F407" s="118">
        <v>0.99784142437017398</v>
      </c>
      <c r="G407" s="117">
        <v>29715</v>
      </c>
      <c r="H407" s="118">
        <v>198.42953020134229</v>
      </c>
      <c r="I407" s="117">
        <v>50449</v>
      </c>
      <c r="J407" s="118">
        <v>0.69776207302709059</v>
      </c>
      <c r="K407" s="117"/>
      <c r="L407" s="118"/>
      <c r="M407" s="118"/>
    </row>
    <row r="408" spans="2:13" ht="15.75" x14ac:dyDescent="0.25">
      <c r="B408" s="119" t="s">
        <v>111</v>
      </c>
      <c r="C408" s="120">
        <v>545266</v>
      </c>
      <c r="D408" s="121">
        <v>1.7505621541935357E-2</v>
      </c>
      <c r="E408" s="120">
        <v>184260</v>
      </c>
      <c r="F408" s="121">
        <v>0.66207318996599795</v>
      </c>
      <c r="G408" s="120">
        <v>67569</v>
      </c>
      <c r="H408" s="121">
        <v>0.63329534353630701</v>
      </c>
      <c r="I408" s="120">
        <v>288726</v>
      </c>
      <c r="J408" s="121">
        <v>3.273054211250721</v>
      </c>
      <c r="K408" s="120">
        <v>134848</v>
      </c>
      <c r="L408" s="121">
        <v>0.96979169709895108</v>
      </c>
      <c r="M408" s="121">
        <v>-0.1893474405602813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4"/>
      <c r="G411" s="124"/>
      <c r="I411" s="124"/>
      <c r="K411" s="124"/>
    </row>
    <row r="417" spans="2:14" ht="48.75" customHeight="1" thickBot="1" x14ac:dyDescent="0.3">
      <c r="B417" s="247" t="s">
        <v>547</v>
      </c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1" t="s">
        <v>526</v>
      </c>
    </row>
    <row r="418" spans="2:14" ht="10.5" customHeight="1" thickBot="1" x14ac:dyDescent="0.3">
      <c r="B418" s="109"/>
      <c r="C418" s="110"/>
      <c r="D418" s="109"/>
      <c r="E418" s="109"/>
      <c r="F418" s="109"/>
      <c r="G418" s="109"/>
      <c r="H418" s="109"/>
      <c r="I418" s="109"/>
      <c r="J418" s="109"/>
      <c r="K418" s="4"/>
      <c r="L418" s="4"/>
      <c r="N418" s="1" t="s">
        <v>202</v>
      </c>
    </row>
    <row r="419" spans="2:14" ht="22.5" thickTop="1" thickBot="1" x14ac:dyDescent="0.3">
      <c r="B419" s="125" t="s">
        <v>213</v>
      </c>
      <c r="C419" s="257" t="s">
        <v>213</v>
      </c>
      <c r="D419" s="258"/>
      <c r="E419" s="258"/>
      <c r="F419" s="258"/>
      <c r="G419" s="258"/>
      <c r="H419" s="258"/>
      <c r="I419" s="258"/>
      <c r="J419" s="258"/>
      <c r="K419" s="258"/>
      <c r="L419" s="258"/>
      <c r="M419" s="259"/>
    </row>
    <row r="420" spans="2:14" ht="22.5" thickTop="1" thickBot="1" x14ac:dyDescent="0.3">
      <c r="B420" s="13"/>
      <c r="C420" s="260">
        <v>2019</v>
      </c>
      <c r="D420" s="261"/>
      <c r="E420" s="262">
        <v>2020</v>
      </c>
      <c r="F420" s="261"/>
      <c r="G420" s="262">
        <v>2021</v>
      </c>
      <c r="H420" s="261"/>
      <c r="I420" s="262">
        <v>2022</v>
      </c>
      <c r="J420" s="261"/>
      <c r="K420" s="262">
        <v>2023</v>
      </c>
      <c r="L420" s="263"/>
      <c r="M420" s="264"/>
    </row>
    <row r="421" spans="2:14" ht="16.5" thickTop="1" thickBot="1" x14ac:dyDescent="0.3">
      <c r="B421" s="16"/>
      <c r="C421" s="112" t="s">
        <v>125</v>
      </c>
      <c r="D421" s="113" t="s">
        <v>529</v>
      </c>
      <c r="E421" s="114" t="s">
        <v>125</v>
      </c>
      <c r="F421" s="113" t="s">
        <v>530</v>
      </c>
      <c r="G421" s="114" t="s">
        <v>125</v>
      </c>
      <c r="H421" s="113" t="s">
        <v>500</v>
      </c>
      <c r="I421" s="114" t="s">
        <v>125</v>
      </c>
      <c r="J421" s="113" t="s">
        <v>126</v>
      </c>
      <c r="K421" s="114" t="s">
        <v>125</v>
      </c>
      <c r="L421" s="113" t="s">
        <v>511</v>
      </c>
      <c r="M421" s="113" t="s">
        <v>502</v>
      </c>
    </row>
    <row r="422" spans="2:14" x14ac:dyDescent="0.25">
      <c r="B422" s="116" t="s">
        <v>129</v>
      </c>
      <c r="C422" s="117">
        <v>143404</v>
      </c>
      <c r="D422" s="118">
        <v>0.14775415116541701</v>
      </c>
      <c r="E422" s="117">
        <v>149739</v>
      </c>
      <c r="F422" s="118">
        <v>4.4175894675183347E-2</v>
      </c>
      <c r="G422" s="117">
        <v>5617</v>
      </c>
      <c r="H422" s="118">
        <v>0.96248806256219199</v>
      </c>
      <c r="I422" s="117">
        <v>60986</v>
      </c>
      <c r="J422" s="118">
        <v>9.857397187110557</v>
      </c>
      <c r="K422" s="117">
        <v>94135</v>
      </c>
      <c r="L422" s="118">
        <v>0.54355097891319315</v>
      </c>
      <c r="M422" s="118">
        <v>-0.34356782237594485</v>
      </c>
    </row>
    <row r="423" spans="2:14" x14ac:dyDescent="0.25">
      <c r="B423" s="116" t="s">
        <v>131</v>
      </c>
      <c r="C423" s="117">
        <v>119019</v>
      </c>
      <c r="D423" s="118">
        <v>0.226209748200737</v>
      </c>
      <c r="E423" s="117">
        <v>136059</v>
      </c>
      <c r="F423" s="118">
        <v>0.14317041816852782</v>
      </c>
      <c r="G423" s="117">
        <v>4068</v>
      </c>
      <c r="H423" s="118">
        <v>0.97010120609441497</v>
      </c>
      <c r="I423" s="117">
        <v>43013</v>
      </c>
      <c r="J423" s="118">
        <v>9.5735004916420845</v>
      </c>
      <c r="K423" s="117">
        <v>76936</v>
      </c>
      <c r="L423" s="118">
        <v>0.78866854206867698</v>
      </c>
      <c r="M423" s="118">
        <v>-0.35358220116115913</v>
      </c>
    </row>
    <row r="424" spans="2:14" x14ac:dyDescent="0.25">
      <c r="B424" s="116" t="s">
        <v>133</v>
      </c>
      <c r="C424" s="117">
        <v>134100</v>
      </c>
      <c r="D424" s="118">
        <v>0.17101456442719001</v>
      </c>
      <c r="E424" s="117">
        <v>52389</v>
      </c>
      <c r="F424" s="118">
        <v>0.60932885906040302</v>
      </c>
      <c r="G424" s="117">
        <v>6583</v>
      </c>
      <c r="H424" s="118">
        <v>0.87434385080837596</v>
      </c>
      <c r="I424" s="117">
        <v>59834</v>
      </c>
      <c r="J424" s="118">
        <v>8.0891690718517388</v>
      </c>
      <c r="K424" s="117"/>
      <c r="L424" s="118"/>
      <c r="M424" s="118"/>
    </row>
    <row r="425" spans="2:14" x14ac:dyDescent="0.25">
      <c r="B425" s="116" t="s">
        <v>135</v>
      </c>
      <c r="C425" s="117">
        <v>64990</v>
      </c>
      <c r="D425" s="118">
        <v>0.18462850977341699</v>
      </c>
      <c r="E425" s="117">
        <v>0</v>
      </c>
      <c r="F425" s="118">
        <v>1</v>
      </c>
      <c r="G425" s="117">
        <v>2012</v>
      </c>
      <c r="H425" s="118"/>
      <c r="I425" s="117">
        <v>35071</v>
      </c>
      <c r="J425" s="118">
        <v>16.430914512922467</v>
      </c>
      <c r="K425" s="117"/>
      <c r="L425" s="118"/>
      <c r="M425" s="118"/>
    </row>
    <row r="426" spans="2:14" x14ac:dyDescent="0.25">
      <c r="B426" s="116" t="s">
        <v>137</v>
      </c>
      <c r="C426" s="117">
        <v>9158</v>
      </c>
      <c r="D426" s="118">
        <v>5.67514677103719E-2</v>
      </c>
      <c r="E426" s="117">
        <v>21</v>
      </c>
      <c r="F426" s="118">
        <v>0.99770692290893204</v>
      </c>
      <c r="G426" s="117">
        <v>1556</v>
      </c>
      <c r="H426" s="118">
        <v>73.095238095238102</v>
      </c>
      <c r="I426" s="117">
        <v>3340</v>
      </c>
      <c r="J426" s="118">
        <v>1.1465295629820051</v>
      </c>
      <c r="K426" s="117"/>
      <c r="L426" s="118"/>
      <c r="M426" s="118"/>
    </row>
    <row r="427" spans="2:14" x14ac:dyDescent="0.25">
      <c r="B427" s="116" t="s">
        <v>139</v>
      </c>
      <c r="C427" s="117">
        <v>12491</v>
      </c>
      <c r="D427" s="118">
        <v>0.39361820818922233</v>
      </c>
      <c r="E427" s="117">
        <v>23</v>
      </c>
      <c r="F427" s="118">
        <v>0.99815867424545701</v>
      </c>
      <c r="G427" s="117">
        <v>1508</v>
      </c>
      <c r="H427" s="118">
        <v>64.565217391304344</v>
      </c>
      <c r="I427" s="117">
        <v>4948</v>
      </c>
      <c r="J427" s="118">
        <v>2.2811671087533156</v>
      </c>
      <c r="K427" s="117"/>
      <c r="L427" s="118"/>
      <c r="M427" s="118"/>
    </row>
    <row r="428" spans="2:14" x14ac:dyDescent="0.25">
      <c r="B428" s="116" t="s">
        <v>141</v>
      </c>
      <c r="C428" s="117">
        <v>13557</v>
      </c>
      <c r="D428" s="118">
        <v>0.35043331009064649</v>
      </c>
      <c r="E428" s="117">
        <v>210</v>
      </c>
      <c r="F428" s="118">
        <v>0.98450984731135205</v>
      </c>
      <c r="G428" s="117">
        <v>1440</v>
      </c>
      <c r="H428" s="118">
        <v>5.8571428571428568</v>
      </c>
      <c r="I428" s="117">
        <v>4797</v>
      </c>
      <c r="J428" s="118">
        <v>2.3312499999999998</v>
      </c>
      <c r="K428" s="117"/>
      <c r="L428" s="118"/>
      <c r="M428" s="118"/>
    </row>
    <row r="429" spans="2:14" x14ac:dyDescent="0.25">
      <c r="B429" s="116" t="s">
        <v>143</v>
      </c>
      <c r="C429" s="117">
        <v>10385</v>
      </c>
      <c r="D429" s="118">
        <v>0.30252100840336138</v>
      </c>
      <c r="E429" s="117">
        <v>358</v>
      </c>
      <c r="F429" s="118">
        <v>0.96552720269619596</v>
      </c>
      <c r="G429" s="117">
        <v>1279</v>
      </c>
      <c r="H429" s="118">
        <v>2.5726256983240225</v>
      </c>
      <c r="I429" s="117">
        <v>4669</v>
      </c>
      <c r="J429" s="118">
        <v>2.6505082095387023</v>
      </c>
      <c r="K429" s="117"/>
      <c r="L429" s="118"/>
      <c r="M429" s="118"/>
    </row>
    <row r="430" spans="2:14" x14ac:dyDescent="0.25">
      <c r="B430" s="116" t="s">
        <v>145</v>
      </c>
      <c r="C430" s="117">
        <v>9801</v>
      </c>
      <c r="D430" s="118">
        <v>7.1347356452529903E-2</v>
      </c>
      <c r="E430" s="117">
        <v>556</v>
      </c>
      <c r="F430" s="118">
        <v>0.94327109478624604</v>
      </c>
      <c r="G430" s="117">
        <v>2204</v>
      </c>
      <c r="H430" s="118">
        <v>2.964028776978417</v>
      </c>
      <c r="I430" s="117">
        <v>4668</v>
      </c>
      <c r="J430" s="118">
        <v>1.117967332123412</v>
      </c>
      <c r="K430" s="117"/>
      <c r="L430" s="118"/>
      <c r="M430" s="118"/>
    </row>
    <row r="431" spans="2:14" x14ac:dyDescent="0.25">
      <c r="B431" s="116" t="s">
        <v>147</v>
      </c>
      <c r="C431" s="117">
        <v>59957</v>
      </c>
      <c r="D431" s="118">
        <v>4.7712075729419802E-2</v>
      </c>
      <c r="E431" s="117">
        <v>3908</v>
      </c>
      <c r="F431" s="118">
        <v>0.93481995430058196</v>
      </c>
      <c r="G431" s="117">
        <v>14191</v>
      </c>
      <c r="H431" s="118">
        <v>2.6312691914022519</v>
      </c>
      <c r="I431" s="117">
        <v>31890</v>
      </c>
      <c r="J431" s="118">
        <v>1.2471989288985976</v>
      </c>
      <c r="K431" s="117"/>
      <c r="L431" s="118"/>
      <c r="M431" s="118"/>
    </row>
    <row r="432" spans="2:14" x14ac:dyDescent="0.25">
      <c r="B432" s="116" t="s">
        <v>149</v>
      </c>
      <c r="C432" s="117">
        <v>132175</v>
      </c>
      <c r="D432" s="118">
        <v>3.3525884761626198E-2</v>
      </c>
      <c r="E432" s="117">
        <v>7605</v>
      </c>
      <c r="F432" s="118">
        <v>0.94246264422167603</v>
      </c>
      <c r="G432" s="117">
        <v>67172</v>
      </c>
      <c r="H432" s="118">
        <v>7.8326101249178173</v>
      </c>
      <c r="I432" s="117">
        <v>91214</v>
      </c>
      <c r="J432" s="118">
        <v>0.35791698922169957</v>
      </c>
      <c r="K432" s="117"/>
      <c r="L432" s="118"/>
      <c r="M432" s="118"/>
    </row>
    <row r="433" spans="2:14" x14ac:dyDescent="0.25">
      <c r="B433" s="116" t="s">
        <v>151</v>
      </c>
      <c r="C433" s="117">
        <v>138359</v>
      </c>
      <c r="D433" s="118">
        <v>4.83988555393546E-2</v>
      </c>
      <c r="E433" s="117">
        <v>5352</v>
      </c>
      <c r="F433" s="118">
        <v>0.961318020511857</v>
      </c>
      <c r="G433" s="117">
        <v>63983</v>
      </c>
      <c r="H433" s="118">
        <v>10.954970104633782</v>
      </c>
      <c r="I433" s="117">
        <v>88432</v>
      </c>
      <c r="J433" s="118">
        <v>0.38211712486129135</v>
      </c>
      <c r="K433" s="117"/>
      <c r="L433" s="118"/>
      <c r="M433" s="118"/>
    </row>
    <row r="434" spans="2:14" ht="15.75" x14ac:dyDescent="0.25">
      <c r="B434" s="119" t="s">
        <v>111</v>
      </c>
      <c r="C434" s="120">
        <v>847396</v>
      </c>
      <c r="D434" s="121">
        <v>0.113513490894483</v>
      </c>
      <c r="E434" s="120">
        <v>356220</v>
      </c>
      <c r="F434" s="121">
        <v>0.57962983068128704</v>
      </c>
      <c r="G434" s="120">
        <v>171613</v>
      </c>
      <c r="H434" s="121">
        <v>0.518238728875414</v>
      </c>
      <c r="I434" s="120">
        <v>432862</v>
      </c>
      <c r="J434" s="121">
        <v>1.5223147430555959</v>
      </c>
      <c r="K434" s="120">
        <v>171071</v>
      </c>
      <c r="L434" s="121">
        <v>0.64492927816613621</v>
      </c>
      <c r="M434" s="121">
        <v>-0.34810973123544808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4"/>
      <c r="G437" s="124"/>
      <c r="I437" s="124"/>
      <c r="K437" s="124"/>
    </row>
    <row r="443" spans="2:14" ht="48.75" customHeight="1" thickBot="1" x14ac:dyDescent="0.3">
      <c r="B443" s="247" t="s">
        <v>548</v>
      </c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1" t="s">
        <v>526</v>
      </c>
    </row>
    <row r="444" spans="2:14" ht="10.5" customHeight="1" thickBot="1" x14ac:dyDescent="0.3">
      <c r="B444" s="109"/>
      <c r="C444" s="110"/>
      <c r="D444" s="109"/>
      <c r="E444" s="109"/>
      <c r="F444" s="109"/>
      <c r="G444" s="109"/>
      <c r="H444" s="109"/>
      <c r="I444" s="109"/>
      <c r="J444" s="109"/>
      <c r="K444" s="4"/>
      <c r="L444" s="4"/>
      <c r="N444" s="1" t="s">
        <v>202</v>
      </c>
    </row>
    <row r="445" spans="2:14" ht="22.5" thickTop="1" thickBot="1" x14ac:dyDescent="0.3">
      <c r="B445" s="125" t="s">
        <v>215</v>
      </c>
      <c r="C445" s="257" t="s">
        <v>215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9"/>
    </row>
    <row r="446" spans="2:14" ht="22.5" thickTop="1" thickBot="1" x14ac:dyDescent="0.3">
      <c r="B446" s="13"/>
      <c r="C446" s="260">
        <v>2019</v>
      </c>
      <c r="D446" s="261"/>
      <c r="E446" s="262">
        <v>2020</v>
      </c>
      <c r="F446" s="261"/>
      <c r="G446" s="262">
        <v>2021</v>
      </c>
      <c r="H446" s="261"/>
      <c r="I446" s="262">
        <v>2022</v>
      </c>
      <c r="J446" s="261"/>
      <c r="K446" s="262">
        <v>2023</v>
      </c>
      <c r="L446" s="263"/>
      <c r="M446" s="264"/>
    </row>
    <row r="447" spans="2:14" ht="16.5" thickTop="1" thickBot="1" x14ac:dyDescent="0.3">
      <c r="B447" s="16"/>
      <c r="C447" s="112" t="s">
        <v>125</v>
      </c>
      <c r="D447" s="113" t="s">
        <v>529</v>
      </c>
      <c r="E447" s="114" t="s">
        <v>125</v>
      </c>
      <c r="F447" s="113" t="s">
        <v>530</v>
      </c>
      <c r="G447" s="114" t="s">
        <v>125</v>
      </c>
      <c r="H447" s="113" t="s">
        <v>500</v>
      </c>
      <c r="I447" s="114" t="s">
        <v>125</v>
      </c>
      <c r="J447" s="113" t="s">
        <v>126</v>
      </c>
      <c r="K447" s="114" t="s">
        <v>125</v>
      </c>
      <c r="L447" s="113" t="s">
        <v>511</v>
      </c>
      <c r="M447" s="113" t="s">
        <v>502</v>
      </c>
    </row>
    <row r="448" spans="2:14" x14ac:dyDescent="0.25">
      <c r="B448" s="116" t="s">
        <v>129</v>
      </c>
      <c r="C448" s="117">
        <v>1983</v>
      </c>
      <c r="D448" s="118">
        <v>0.17545939537640787</v>
      </c>
      <c r="E448" s="117">
        <v>2602</v>
      </c>
      <c r="F448" s="118">
        <v>0.31215330307614719</v>
      </c>
      <c r="G448" s="117">
        <v>670</v>
      </c>
      <c r="H448" s="118">
        <v>0.74250576479631103</v>
      </c>
      <c r="I448" s="117">
        <v>2157</v>
      </c>
      <c r="J448" s="118">
        <v>2.2194029850746269</v>
      </c>
      <c r="K448" s="117">
        <v>4591</v>
      </c>
      <c r="L448" s="118">
        <v>1.1284191006026889</v>
      </c>
      <c r="M448" s="118">
        <v>1.3151790216843167</v>
      </c>
    </row>
    <row r="449" spans="2:13" x14ac:dyDescent="0.25">
      <c r="B449" s="116" t="s">
        <v>131</v>
      </c>
      <c r="C449" s="117">
        <v>1879</v>
      </c>
      <c r="D449" s="118">
        <v>0.36159420289855082</v>
      </c>
      <c r="E449" s="117">
        <v>2484</v>
      </c>
      <c r="F449" s="118">
        <v>0.32197977647684928</v>
      </c>
      <c r="G449" s="117">
        <v>580</v>
      </c>
      <c r="H449" s="118">
        <v>0.76650563607085298</v>
      </c>
      <c r="I449" s="117">
        <v>2723</v>
      </c>
      <c r="J449" s="118">
        <v>3.6948275862068964</v>
      </c>
      <c r="K449" s="117">
        <v>4179</v>
      </c>
      <c r="L449" s="118">
        <v>0.53470437017994854</v>
      </c>
      <c r="M449" s="118">
        <v>1.2240553485896752</v>
      </c>
    </row>
    <row r="450" spans="2:13" x14ac:dyDescent="0.25">
      <c r="B450" s="116" t="s">
        <v>133</v>
      </c>
      <c r="C450" s="117">
        <v>2561</v>
      </c>
      <c r="D450" s="118">
        <v>0.7589285714285714</v>
      </c>
      <c r="E450" s="117">
        <v>715</v>
      </c>
      <c r="F450" s="118">
        <v>0.72081218274111702</v>
      </c>
      <c r="G450" s="117">
        <v>815</v>
      </c>
      <c r="H450" s="118">
        <v>0.13986013986013979</v>
      </c>
      <c r="I450" s="117">
        <v>3864</v>
      </c>
      <c r="J450" s="118">
        <v>3.7411042944785278</v>
      </c>
      <c r="K450" s="117"/>
      <c r="L450" s="118"/>
      <c r="M450" s="118"/>
    </row>
    <row r="451" spans="2:13" x14ac:dyDescent="0.25">
      <c r="B451" s="116" t="s">
        <v>135</v>
      </c>
      <c r="C451" s="117">
        <v>5152</v>
      </c>
      <c r="D451" s="118">
        <v>1.2083154736390913</v>
      </c>
      <c r="E451" s="117">
        <v>0</v>
      </c>
      <c r="F451" s="118">
        <v>1</v>
      </c>
      <c r="G451" s="117">
        <v>1278</v>
      </c>
      <c r="H451" s="118"/>
      <c r="I451" s="117">
        <v>7040</v>
      </c>
      <c r="J451" s="118">
        <v>4.5086071987480434</v>
      </c>
      <c r="K451" s="117"/>
      <c r="L451" s="118"/>
      <c r="M451" s="118"/>
    </row>
    <row r="452" spans="2:13" x14ac:dyDescent="0.25">
      <c r="B452" s="116" t="s">
        <v>137</v>
      </c>
      <c r="C452" s="117">
        <v>5371</v>
      </c>
      <c r="D452" s="118">
        <v>0.82687074829931984</v>
      </c>
      <c r="E452" s="117">
        <v>40</v>
      </c>
      <c r="F452" s="118">
        <v>0.99255259728169798</v>
      </c>
      <c r="G452" s="117">
        <v>1619</v>
      </c>
      <c r="H452" s="118">
        <v>39.475000000000001</v>
      </c>
      <c r="I452" s="117">
        <v>8644</v>
      </c>
      <c r="J452" s="118">
        <v>4.3390982087708458</v>
      </c>
      <c r="K452" s="117"/>
      <c r="L452" s="118"/>
      <c r="M452" s="118"/>
    </row>
    <row r="453" spans="2:13" x14ac:dyDescent="0.25">
      <c r="B453" s="116" t="s">
        <v>139</v>
      </c>
      <c r="C453" s="117">
        <v>9135</v>
      </c>
      <c r="D453" s="118">
        <v>0.5184507978723405</v>
      </c>
      <c r="E453" s="117">
        <v>18</v>
      </c>
      <c r="F453" s="118">
        <v>0.99802955665024595</v>
      </c>
      <c r="G453" s="117">
        <v>3488</v>
      </c>
      <c r="H453" s="118">
        <v>192.77777777777777</v>
      </c>
      <c r="I453" s="117">
        <v>13299</v>
      </c>
      <c r="J453" s="118">
        <v>2.8127866972477062</v>
      </c>
      <c r="K453" s="117"/>
      <c r="L453" s="118"/>
      <c r="M453" s="118"/>
    </row>
    <row r="454" spans="2:13" x14ac:dyDescent="0.25">
      <c r="B454" s="116" t="s">
        <v>141</v>
      </c>
      <c r="C454" s="117">
        <v>11879</v>
      </c>
      <c r="D454" s="118">
        <v>1.17304492512479E-2</v>
      </c>
      <c r="E454" s="117">
        <v>1306</v>
      </c>
      <c r="F454" s="118">
        <v>0.89005808569744904</v>
      </c>
      <c r="G454" s="117">
        <v>7522</v>
      </c>
      <c r="H454" s="118">
        <v>4.7595712098009191</v>
      </c>
      <c r="I454" s="117">
        <v>17670</v>
      </c>
      <c r="J454" s="118">
        <v>1.3491092794469557</v>
      </c>
      <c r="K454" s="117"/>
      <c r="L454" s="118"/>
      <c r="M454" s="118"/>
    </row>
    <row r="455" spans="2:13" x14ac:dyDescent="0.25">
      <c r="B455" s="116" t="s">
        <v>143</v>
      </c>
      <c r="C455" s="117">
        <v>14934</v>
      </c>
      <c r="D455" s="118">
        <v>0.24769533021006501</v>
      </c>
      <c r="E455" s="117">
        <v>4510</v>
      </c>
      <c r="F455" s="118">
        <v>0.69800455336815304</v>
      </c>
      <c r="G455" s="117">
        <v>13085</v>
      </c>
      <c r="H455" s="118">
        <v>1.9013303769401331</v>
      </c>
      <c r="I455" s="117">
        <v>23894</v>
      </c>
      <c r="J455" s="118">
        <v>0.82606037447458913</v>
      </c>
      <c r="K455" s="117"/>
      <c r="L455" s="118"/>
      <c r="M455" s="118"/>
    </row>
    <row r="456" spans="2:13" x14ac:dyDescent="0.25">
      <c r="B456" s="116" t="s">
        <v>145</v>
      </c>
      <c r="C456" s="117">
        <v>12356</v>
      </c>
      <c r="D456" s="118">
        <v>0.18318490855118252</v>
      </c>
      <c r="E456" s="117">
        <v>3491</v>
      </c>
      <c r="F456" s="118">
        <v>0.71746519909355799</v>
      </c>
      <c r="G456" s="117">
        <v>10958</v>
      </c>
      <c r="H456" s="118">
        <v>2.1389286737324551</v>
      </c>
      <c r="I456" s="117">
        <v>17551</v>
      </c>
      <c r="J456" s="118">
        <v>0.60166088702317944</v>
      </c>
      <c r="K456" s="117"/>
      <c r="L456" s="118"/>
      <c r="M456" s="118"/>
    </row>
    <row r="457" spans="2:13" x14ac:dyDescent="0.25">
      <c r="B457" s="116" t="s">
        <v>147</v>
      </c>
      <c r="C457" s="117">
        <v>6020</v>
      </c>
      <c r="D457" s="118">
        <v>1.1324831739284451</v>
      </c>
      <c r="E457" s="117">
        <v>1498</v>
      </c>
      <c r="F457" s="118">
        <v>0.751162790697674</v>
      </c>
      <c r="G457" s="117">
        <v>5128</v>
      </c>
      <c r="H457" s="118">
        <v>2.423230974632844</v>
      </c>
      <c r="I457" s="117">
        <v>8601</v>
      </c>
      <c r="J457" s="118">
        <v>0.67726209048361929</v>
      </c>
      <c r="K457" s="117"/>
      <c r="L457" s="118"/>
      <c r="M457" s="118"/>
    </row>
    <row r="458" spans="2:13" x14ac:dyDescent="0.25">
      <c r="B458" s="116" t="s">
        <v>149</v>
      </c>
      <c r="C458" s="117">
        <v>3441</v>
      </c>
      <c r="D458" s="118">
        <v>0.80251440544787855</v>
      </c>
      <c r="E458" s="117">
        <v>693</v>
      </c>
      <c r="F458" s="118">
        <v>0.79860505666957304</v>
      </c>
      <c r="G458" s="117">
        <v>4470</v>
      </c>
      <c r="H458" s="118">
        <v>5.4502164502164501</v>
      </c>
      <c r="I458" s="117">
        <v>5930</v>
      </c>
      <c r="J458" s="118">
        <v>0.32662192393736023</v>
      </c>
      <c r="K458" s="117"/>
      <c r="L458" s="118"/>
      <c r="M458" s="118"/>
    </row>
    <row r="459" spans="2:13" x14ac:dyDescent="0.25">
      <c r="B459" s="116" t="s">
        <v>151</v>
      </c>
      <c r="C459" s="117">
        <v>3477</v>
      </c>
      <c r="D459" s="118">
        <v>0.85045236828100057</v>
      </c>
      <c r="E459" s="117">
        <v>877</v>
      </c>
      <c r="F459" s="118">
        <v>0.74777106701179197</v>
      </c>
      <c r="G459" s="117">
        <v>3416</v>
      </c>
      <c r="H459" s="118">
        <v>2.8950969213226911</v>
      </c>
      <c r="I459" s="117">
        <v>4755</v>
      </c>
      <c r="J459" s="118">
        <v>0.39197892271662771</v>
      </c>
      <c r="K459" s="117"/>
      <c r="L459" s="118"/>
      <c r="M459" s="118"/>
    </row>
    <row r="460" spans="2:13" ht="15.75" x14ac:dyDescent="0.25">
      <c r="B460" s="119" t="s">
        <v>111</v>
      </c>
      <c r="C460" s="120">
        <v>78188</v>
      </c>
      <c r="D460" s="121">
        <v>0.20777916801828944</v>
      </c>
      <c r="E460" s="120">
        <v>18234</v>
      </c>
      <c r="F460" s="121">
        <v>0.76679285823911603</v>
      </c>
      <c r="G460" s="120">
        <v>53029</v>
      </c>
      <c r="H460" s="121">
        <v>1.908248327300647</v>
      </c>
      <c r="I460" s="120">
        <v>116128</v>
      </c>
      <c r="J460" s="121">
        <v>1.189896094589753</v>
      </c>
      <c r="K460" s="120">
        <v>8770</v>
      </c>
      <c r="L460" s="121">
        <v>0.79713114754098369</v>
      </c>
      <c r="M460" s="121">
        <v>1.2708441222164684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4"/>
      <c r="G463" s="124"/>
      <c r="I463" s="124"/>
      <c r="K463" s="124"/>
    </row>
    <row r="466" spans="2:14" ht="48.75" customHeight="1" thickBot="1" x14ac:dyDescent="0.3">
      <c r="B466" s="247" t="s">
        <v>549</v>
      </c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M466" s="247"/>
      <c r="N466" s="1" t="s">
        <v>526</v>
      </c>
    </row>
    <row r="467" spans="2:14" ht="10.5" customHeight="1" thickBot="1" x14ac:dyDescent="0.3">
      <c r="B467" s="109"/>
      <c r="C467" s="110"/>
      <c r="D467" s="109"/>
      <c r="E467" s="109"/>
      <c r="F467" s="109"/>
      <c r="G467" s="109"/>
      <c r="H467" s="109"/>
      <c r="I467" s="109"/>
      <c r="J467" s="109"/>
      <c r="K467" s="4"/>
      <c r="L467" s="4"/>
      <c r="N467" s="1" t="s">
        <v>202</v>
      </c>
    </row>
    <row r="468" spans="2:14" ht="22.5" thickTop="1" thickBot="1" x14ac:dyDescent="0.3">
      <c r="B468" s="125" t="s">
        <v>217</v>
      </c>
      <c r="C468" s="257" t="s">
        <v>217</v>
      </c>
      <c r="D468" s="258"/>
      <c r="E468" s="258"/>
      <c r="F468" s="258"/>
      <c r="G468" s="258"/>
      <c r="H468" s="258"/>
      <c r="I468" s="258"/>
      <c r="J468" s="258"/>
      <c r="K468" s="258"/>
      <c r="L468" s="258"/>
      <c r="M468" s="259"/>
    </row>
    <row r="469" spans="2:14" ht="22.5" thickTop="1" thickBot="1" x14ac:dyDescent="0.3">
      <c r="B469" s="13"/>
      <c r="C469" s="260">
        <v>2019</v>
      </c>
      <c r="D469" s="261"/>
      <c r="E469" s="262">
        <v>2020</v>
      </c>
      <c r="F469" s="261"/>
      <c r="G469" s="262">
        <v>2021</v>
      </c>
      <c r="H469" s="261"/>
      <c r="I469" s="262">
        <v>2022</v>
      </c>
      <c r="J469" s="261"/>
      <c r="K469" s="262">
        <v>2023</v>
      </c>
      <c r="L469" s="263"/>
      <c r="M469" s="264"/>
    </row>
    <row r="470" spans="2:14" ht="16.5" thickTop="1" thickBot="1" x14ac:dyDescent="0.3">
      <c r="B470" s="16"/>
      <c r="C470" s="112" t="s">
        <v>125</v>
      </c>
      <c r="D470" s="113" t="s">
        <v>529</v>
      </c>
      <c r="E470" s="114" t="s">
        <v>125</v>
      </c>
      <c r="F470" s="113" t="s">
        <v>530</v>
      </c>
      <c r="G470" s="114" t="s">
        <v>125</v>
      </c>
      <c r="H470" s="113" t="s">
        <v>500</v>
      </c>
      <c r="I470" s="114" t="s">
        <v>125</v>
      </c>
      <c r="J470" s="113" t="s">
        <v>126</v>
      </c>
      <c r="K470" s="114" t="s">
        <v>125</v>
      </c>
      <c r="L470" s="113" t="s">
        <v>511</v>
      </c>
      <c r="M470" s="113" t="s">
        <v>502</v>
      </c>
    </row>
    <row r="471" spans="2:14" x14ac:dyDescent="0.25">
      <c r="B471" s="116" t="s">
        <v>129</v>
      </c>
      <c r="C471" s="117">
        <v>26105</v>
      </c>
      <c r="D471" s="118">
        <v>2.7819156859824199E-2</v>
      </c>
      <c r="E471" s="117">
        <v>36486</v>
      </c>
      <c r="F471" s="118">
        <v>0.39766328289599695</v>
      </c>
      <c r="G471" s="117">
        <v>17064</v>
      </c>
      <c r="H471" s="118">
        <v>0.53231376418352205</v>
      </c>
      <c r="I471" s="117">
        <v>54906</v>
      </c>
      <c r="J471" s="118">
        <v>2.2176511954992968</v>
      </c>
      <c r="K471" s="117">
        <v>66131</v>
      </c>
      <c r="L471" s="118">
        <v>0.20444031617673852</v>
      </c>
      <c r="M471" s="118">
        <v>1.5332694886037159</v>
      </c>
    </row>
    <row r="472" spans="2:14" x14ac:dyDescent="0.25">
      <c r="B472" s="116" t="s">
        <v>131</v>
      </c>
      <c r="C472" s="117">
        <v>26973</v>
      </c>
      <c r="D472" s="118">
        <v>1.6200128094036037E-2</v>
      </c>
      <c r="E472" s="117">
        <v>43714</v>
      </c>
      <c r="F472" s="118">
        <v>0.62065769473176879</v>
      </c>
      <c r="G472" s="117">
        <v>12103</v>
      </c>
      <c r="H472" s="118">
        <v>0.72313217733449198</v>
      </c>
      <c r="I472" s="117">
        <v>51776</v>
      </c>
      <c r="J472" s="118">
        <v>3.2779476162934813</v>
      </c>
      <c r="K472" s="117">
        <v>66015</v>
      </c>
      <c r="L472" s="118">
        <v>0.27501158838071693</v>
      </c>
      <c r="M472" s="118">
        <v>1.4474474474474475</v>
      </c>
    </row>
    <row r="473" spans="2:14" x14ac:dyDescent="0.25">
      <c r="B473" s="116" t="s">
        <v>133</v>
      </c>
      <c r="C473" s="117">
        <v>28004</v>
      </c>
      <c r="D473" s="118">
        <v>3.9726739437142555E-2</v>
      </c>
      <c r="E473" s="117">
        <v>14635</v>
      </c>
      <c r="F473" s="118">
        <v>0.47739608627338898</v>
      </c>
      <c r="G473" s="117">
        <v>15648</v>
      </c>
      <c r="H473" s="118">
        <v>6.9217628971643297E-2</v>
      </c>
      <c r="I473" s="117">
        <v>40134</v>
      </c>
      <c r="J473" s="118">
        <v>1.5648006134969323</v>
      </c>
      <c r="K473" s="117"/>
      <c r="L473" s="118"/>
      <c r="M473" s="118"/>
    </row>
    <row r="474" spans="2:14" x14ac:dyDescent="0.25">
      <c r="B474" s="116" t="s">
        <v>135</v>
      </c>
      <c r="C474" s="117">
        <v>29381</v>
      </c>
      <c r="D474" s="118">
        <v>7.4380946380190299E-2</v>
      </c>
      <c r="E474" s="117">
        <v>0</v>
      </c>
      <c r="F474" s="118">
        <v>1</v>
      </c>
      <c r="G474" s="117">
        <v>18421</v>
      </c>
      <c r="H474" s="118"/>
      <c r="I474" s="117">
        <v>40865</v>
      </c>
      <c r="J474" s="118">
        <v>1.2183920525487215</v>
      </c>
      <c r="K474" s="117"/>
      <c r="L474" s="118"/>
      <c r="M474" s="118"/>
    </row>
    <row r="475" spans="2:14" x14ac:dyDescent="0.25">
      <c r="B475" s="116" t="s">
        <v>137</v>
      </c>
      <c r="C475" s="117">
        <v>27634</v>
      </c>
      <c r="D475" s="118">
        <v>0.256630978640986</v>
      </c>
      <c r="E475" s="117">
        <v>5</v>
      </c>
      <c r="F475" s="118">
        <v>0.99981906347253402</v>
      </c>
      <c r="G475" s="117">
        <v>23250</v>
      </c>
      <c r="H475" s="118">
        <v>4649</v>
      </c>
      <c r="I475" s="117">
        <v>50794</v>
      </c>
      <c r="J475" s="118">
        <v>1.1846881720430109</v>
      </c>
      <c r="K475" s="117"/>
      <c r="L475" s="118"/>
      <c r="M475" s="118"/>
    </row>
    <row r="476" spans="2:14" x14ac:dyDescent="0.25">
      <c r="B476" s="116" t="s">
        <v>139</v>
      </c>
      <c r="C476" s="117">
        <v>34296</v>
      </c>
      <c r="D476" s="118">
        <v>0.264570913925462</v>
      </c>
      <c r="E476" s="117">
        <v>58</v>
      </c>
      <c r="F476" s="118">
        <v>0.99830884068112902</v>
      </c>
      <c r="G476" s="117">
        <v>28910</v>
      </c>
      <c r="H476" s="118">
        <v>497.44827586206895</v>
      </c>
      <c r="I476" s="117">
        <v>52458</v>
      </c>
      <c r="J476" s="118">
        <v>0.81452784503631959</v>
      </c>
      <c r="K476" s="117"/>
      <c r="L476" s="118"/>
      <c r="M476" s="118"/>
    </row>
    <row r="477" spans="2:14" x14ac:dyDescent="0.25">
      <c r="B477" s="116" t="s">
        <v>141</v>
      </c>
      <c r="C477" s="117">
        <v>39742</v>
      </c>
      <c r="D477" s="118">
        <v>0.159504272058201</v>
      </c>
      <c r="E477" s="117">
        <v>14791</v>
      </c>
      <c r="F477" s="118">
        <v>0.62782446781742196</v>
      </c>
      <c r="G477" s="117">
        <v>60069</v>
      </c>
      <c r="H477" s="118">
        <v>3.0611858562639442</v>
      </c>
      <c r="I477" s="117">
        <v>75227</v>
      </c>
      <c r="J477" s="118">
        <v>0.25234313872380087</v>
      </c>
      <c r="K477" s="117"/>
      <c r="L477" s="118"/>
      <c r="M477" s="118"/>
    </row>
    <row r="478" spans="2:14" x14ac:dyDescent="0.25">
      <c r="B478" s="116" t="s">
        <v>143</v>
      </c>
      <c r="C478" s="117">
        <v>41905</v>
      </c>
      <c r="D478" s="118">
        <v>9.1056981107520099E-2</v>
      </c>
      <c r="E478" s="117">
        <v>30805</v>
      </c>
      <c r="F478" s="118">
        <v>0.26488485860875799</v>
      </c>
      <c r="G478" s="117">
        <v>61305</v>
      </c>
      <c r="H478" s="118">
        <v>0.99009900990099009</v>
      </c>
      <c r="I478" s="117">
        <v>68394</v>
      </c>
      <c r="J478" s="118">
        <v>0.11563494005382924</v>
      </c>
      <c r="K478" s="117"/>
      <c r="L478" s="118"/>
      <c r="M478" s="118"/>
    </row>
    <row r="479" spans="2:14" x14ac:dyDescent="0.25">
      <c r="B479" s="116" t="s">
        <v>145</v>
      </c>
      <c r="C479" s="117">
        <v>36590</v>
      </c>
      <c r="D479" s="118">
        <v>0.177364599024259</v>
      </c>
      <c r="E479" s="117">
        <v>14680</v>
      </c>
      <c r="F479" s="118">
        <v>0.59879748565181701</v>
      </c>
      <c r="G479" s="117">
        <v>55509</v>
      </c>
      <c r="H479" s="118">
        <v>2.781267029972752</v>
      </c>
      <c r="I479" s="117">
        <v>61304</v>
      </c>
      <c r="J479" s="118">
        <v>0.10439748509250757</v>
      </c>
      <c r="K479" s="117"/>
      <c r="L479" s="118"/>
      <c r="M479" s="118"/>
    </row>
    <row r="480" spans="2:14" x14ac:dyDescent="0.25">
      <c r="B480" s="116" t="s">
        <v>147</v>
      </c>
      <c r="C480" s="117">
        <v>30591</v>
      </c>
      <c r="D480" s="118">
        <v>9.1044037605145789E-3</v>
      </c>
      <c r="E480" s="117">
        <v>14802</v>
      </c>
      <c r="F480" s="118">
        <v>0.51613219574384595</v>
      </c>
      <c r="G480" s="117">
        <v>38024</v>
      </c>
      <c r="H480" s="118">
        <v>1.5688420483718417</v>
      </c>
      <c r="I480" s="117">
        <v>50955</v>
      </c>
      <c r="J480" s="118">
        <v>0.34007468966968224</v>
      </c>
      <c r="K480" s="117"/>
      <c r="L480" s="118"/>
      <c r="M480" s="118"/>
    </row>
    <row r="481" spans="2:14" x14ac:dyDescent="0.25">
      <c r="B481" s="116" t="s">
        <v>149</v>
      </c>
      <c r="C481" s="117">
        <v>27523</v>
      </c>
      <c r="D481" s="118">
        <v>0.19162661817552062</v>
      </c>
      <c r="E481" s="117">
        <v>14022</v>
      </c>
      <c r="F481" s="118">
        <v>0.49053518875122598</v>
      </c>
      <c r="G481" s="117">
        <v>39045</v>
      </c>
      <c r="H481" s="118">
        <v>1.7845528455284554</v>
      </c>
      <c r="I481" s="117">
        <v>45432</v>
      </c>
      <c r="J481" s="118">
        <v>0.16358048405685754</v>
      </c>
      <c r="K481" s="117"/>
      <c r="L481" s="118"/>
      <c r="M481" s="118"/>
    </row>
    <row r="482" spans="2:14" x14ac:dyDescent="0.25">
      <c r="B482" s="116" t="s">
        <v>151</v>
      </c>
      <c r="C482" s="117">
        <v>29928</v>
      </c>
      <c r="D482" s="118">
        <v>0.18161718256475057</v>
      </c>
      <c r="E482" s="117">
        <v>18225</v>
      </c>
      <c r="F482" s="118">
        <v>0.39103849238171601</v>
      </c>
      <c r="G482" s="117">
        <v>45443</v>
      </c>
      <c r="H482" s="118">
        <v>1.4934430727023318</v>
      </c>
      <c r="I482" s="117">
        <v>46229</v>
      </c>
      <c r="J482" s="118">
        <v>1.7296393283894096E-2</v>
      </c>
      <c r="K482" s="117"/>
      <c r="L482" s="118"/>
      <c r="M482" s="118"/>
    </row>
    <row r="483" spans="2:14" ht="15.75" x14ac:dyDescent="0.25">
      <c r="B483" s="119" t="s">
        <v>111</v>
      </c>
      <c r="C483" s="120">
        <v>378672</v>
      </c>
      <c r="D483" s="121">
        <v>8.1973889959634894E-2</v>
      </c>
      <c r="E483" s="120">
        <v>202223</v>
      </c>
      <c r="F483" s="121">
        <v>0.46596790890269102</v>
      </c>
      <c r="G483" s="120">
        <v>414791</v>
      </c>
      <c r="H483" s="121">
        <v>1.0511563966512218</v>
      </c>
      <c r="I483" s="120">
        <v>638474</v>
      </c>
      <c r="J483" s="121">
        <v>0.53926676326149803</v>
      </c>
      <c r="K483" s="120">
        <v>132146</v>
      </c>
      <c r="L483" s="121">
        <v>0.23869068821356931</v>
      </c>
      <c r="M483" s="121">
        <v>1.4896567316025471</v>
      </c>
    </row>
    <row r="484" spans="2:14" ht="6" customHeight="1" x14ac:dyDescent="0.25"/>
    <row r="485" spans="2:14" x14ac:dyDescent="0.25">
      <c r="B485" s="49" t="s">
        <v>108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4"/>
      <c r="G486" s="124"/>
      <c r="I486" s="124"/>
      <c r="K486" s="124"/>
    </row>
    <row r="493" spans="2:14" ht="48.75" customHeight="1" thickBot="1" x14ac:dyDescent="0.3">
      <c r="B493" s="247" t="s">
        <v>550</v>
      </c>
      <c r="C493" s="247"/>
      <c r="D493" s="247"/>
      <c r="E493" s="247"/>
      <c r="F493" s="247"/>
      <c r="G493" s="247"/>
      <c r="H493" s="247"/>
      <c r="I493" s="247"/>
      <c r="J493" s="247"/>
      <c r="K493" s="247"/>
      <c r="L493" s="247"/>
      <c r="M493" s="247"/>
      <c r="N493" s="1" t="s">
        <v>526</v>
      </c>
    </row>
    <row r="494" spans="2:14" ht="10.5" customHeight="1" thickBot="1" x14ac:dyDescent="0.3">
      <c r="B494" s="109"/>
      <c r="C494" s="110"/>
      <c r="D494" s="109"/>
      <c r="E494" s="109"/>
      <c r="F494" s="109"/>
      <c r="G494" s="109"/>
      <c r="H494" s="109"/>
      <c r="I494" s="109"/>
      <c r="J494" s="109"/>
      <c r="K494" s="4"/>
      <c r="L494" s="4"/>
      <c r="N494" s="1" t="s">
        <v>202</v>
      </c>
    </row>
    <row r="495" spans="2:14" ht="22.5" thickTop="1" thickBot="1" x14ac:dyDescent="0.3">
      <c r="B495" s="125" t="s">
        <v>219</v>
      </c>
      <c r="C495" s="257" t="s">
        <v>219</v>
      </c>
      <c r="D495" s="258"/>
      <c r="E495" s="258"/>
      <c r="F495" s="258"/>
      <c r="G495" s="258"/>
      <c r="H495" s="258"/>
      <c r="I495" s="258"/>
      <c r="J495" s="258"/>
      <c r="K495" s="258"/>
      <c r="L495" s="258"/>
      <c r="M495" s="259"/>
    </row>
    <row r="496" spans="2:14" ht="22.5" thickTop="1" thickBot="1" x14ac:dyDescent="0.3">
      <c r="B496" s="13"/>
      <c r="C496" s="260">
        <v>2019</v>
      </c>
      <c r="D496" s="261"/>
      <c r="E496" s="262">
        <v>2020</v>
      </c>
      <c r="F496" s="261"/>
      <c r="G496" s="262">
        <v>2021</v>
      </c>
      <c r="H496" s="261"/>
      <c r="I496" s="262">
        <v>2022</v>
      </c>
      <c r="J496" s="261"/>
      <c r="K496" s="262">
        <v>2023</v>
      </c>
      <c r="L496" s="263"/>
      <c r="M496" s="264"/>
    </row>
    <row r="497" spans="2:13" ht="16.5" thickTop="1" thickBot="1" x14ac:dyDescent="0.3">
      <c r="B497" s="16"/>
      <c r="C497" s="112" t="s">
        <v>125</v>
      </c>
      <c r="D497" s="113" t="s">
        <v>529</v>
      </c>
      <c r="E497" s="114" t="s">
        <v>125</v>
      </c>
      <c r="F497" s="113" t="s">
        <v>530</v>
      </c>
      <c r="G497" s="114" t="s">
        <v>125</v>
      </c>
      <c r="H497" s="113" t="s">
        <v>500</v>
      </c>
      <c r="I497" s="114" t="s">
        <v>125</v>
      </c>
      <c r="J497" s="113" t="s">
        <v>126</v>
      </c>
      <c r="K497" s="114" t="s">
        <v>125</v>
      </c>
      <c r="L497" s="113" t="s">
        <v>511</v>
      </c>
      <c r="M497" s="113" t="s">
        <v>502</v>
      </c>
    </row>
    <row r="498" spans="2:13" x14ac:dyDescent="0.25">
      <c r="B498" s="116" t="s">
        <v>129</v>
      </c>
      <c r="C498" s="117">
        <v>18154</v>
      </c>
      <c r="D498" s="118">
        <v>0.15564326182443189</v>
      </c>
      <c r="E498" s="117">
        <v>28374</v>
      </c>
      <c r="F498" s="118">
        <v>0.56296133083617939</v>
      </c>
      <c r="G498" s="117">
        <v>641</v>
      </c>
      <c r="H498" s="118">
        <v>0.97740889546768195</v>
      </c>
      <c r="I498" s="117">
        <v>39108</v>
      </c>
      <c r="J498" s="118">
        <v>60.010920436817472</v>
      </c>
      <c r="K498" s="117">
        <v>47643</v>
      </c>
      <c r="L498" s="118">
        <v>0.21824179196072424</v>
      </c>
      <c r="M498" s="118">
        <v>1.6243803018618488</v>
      </c>
    </row>
    <row r="499" spans="2:13" x14ac:dyDescent="0.25">
      <c r="B499" s="116" t="s">
        <v>131</v>
      </c>
      <c r="C499" s="117">
        <v>22843</v>
      </c>
      <c r="D499" s="118">
        <v>3.6245690437307188E-2</v>
      </c>
      <c r="E499" s="117">
        <v>29621</v>
      </c>
      <c r="F499" s="118">
        <v>0.29672109617826026</v>
      </c>
      <c r="G499" s="117">
        <v>2355</v>
      </c>
      <c r="H499" s="118">
        <v>0.92049559434185202</v>
      </c>
      <c r="I499" s="117">
        <v>38347</v>
      </c>
      <c r="J499" s="118">
        <v>15.283227176220805</v>
      </c>
      <c r="K499" s="117">
        <v>52489</v>
      </c>
      <c r="L499" s="118">
        <v>0.36879025738649696</v>
      </c>
      <c r="M499" s="118">
        <v>1.2978155233550761</v>
      </c>
    </row>
    <row r="500" spans="2:13" x14ac:dyDescent="0.25">
      <c r="B500" s="116" t="s">
        <v>133</v>
      </c>
      <c r="C500" s="117">
        <v>29297</v>
      </c>
      <c r="D500" s="118">
        <v>5.3053448833614958E-2</v>
      </c>
      <c r="E500" s="117">
        <v>16629</v>
      </c>
      <c r="F500" s="118">
        <v>0.43239922176332002</v>
      </c>
      <c r="G500" s="117">
        <v>3075</v>
      </c>
      <c r="H500" s="118">
        <v>0.81508208551326</v>
      </c>
      <c r="I500" s="117">
        <v>51161</v>
      </c>
      <c r="J500" s="118">
        <v>15.637723577235771</v>
      </c>
      <c r="K500" s="117"/>
      <c r="L500" s="118"/>
      <c r="M500" s="118"/>
    </row>
    <row r="501" spans="2:13" x14ac:dyDescent="0.25">
      <c r="B501" s="116" t="s">
        <v>135</v>
      </c>
      <c r="C501" s="117">
        <v>22568</v>
      </c>
      <c r="D501" s="118">
        <v>0.21021021021021014</v>
      </c>
      <c r="E501" s="117">
        <v>0</v>
      </c>
      <c r="F501" s="118">
        <v>1</v>
      </c>
      <c r="G501" s="117">
        <v>2268</v>
      </c>
      <c r="H501" s="118"/>
      <c r="I501" s="117">
        <v>53172</v>
      </c>
      <c r="J501" s="118">
        <v>22.444444444444443</v>
      </c>
      <c r="K501" s="117"/>
      <c r="L501" s="118"/>
      <c r="M501" s="118"/>
    </row>
    <row r="502" spans="2:13" x14ac:dyDescent="0.25">
      <c r="B502" s="116" t="s">
        <v>137</v>
      </c>
      <c r="C502" s="117">
        <v>12149</v>
      </c>
      <c r="D502" s="118">
        <v>0.12471181556196</v>
      </c>
      <c r="E502" s="117">
        <v>0</v>
      </c>
      <c r="F502" s="118">
        <v>1</v>
      </c>
      <c r="G502" s="117">
        <v>3390</v>
      </c>
      <c r="H502" s="118"/>
      <c r="I502" s="117">
        <v>27614</v>
      </c>
      <c r="J502" s="118">
        <v>7.1457227138643074</v>
      </c>
      <c r="K502" s="117"/>
      <c r="L502" s="118"/>
      <c r="M502" s="118"/>
    </row>
    <row r="503" spans="2:13" x14ac:dyDescent="0.25">
      <c r="B503" s="116" t="s">
        <v>139</v>
      </c>
      <c r="C503" s="117">
        <v>24134</v>
      </c>
      <c r="D503" s="118">
        <v>0.27612098138747876</v>
      </c>
      <c r="E503" s="117">
        <v>4</v>
      </c>
      <c r="F503" s="118">
        <v>0.99983425872213505</v>
      </c>
      <c r="G503" s="117">
        <v>8191</v>
      </c>
      <c r="H503" s="118">
        <v>2046.75</v>
      </c>
      <c r="I503" s="117">
        <v>39955</v>
      </c>
      <c r="J503" s="118">
        <v>3.8779147845195947</v>
      </c>
      <c r="K503" s="117"/>
      <c r="L503" s="118"/>
      <c r="M503" s="118"/>
    </row>
    <row r="504" spans="2:13" x14ac:dyDescent="0.25">
      <c r="B504" s="116" t="s">
        <v>141</v>
      </c>
      <c r="C504" s="117">
        <v>22827</v>
      </c>
      <c r="D504" s="118">
        <v>0.18385022300591225</v>
      </c>
      <c r="E504" s="117">
        <v>756</v>
      </c>
      <c r="F504" s="118">
        <v>0.96688132474701005</v>
      </c>
      <c r="G504" s="117">
        <v>24239</v>
      </c>
      <c r="H504" s="118">
        <v>31.06216931216931</v>
      </c>
      <c r="I504" s="117">
        <v>53326</v>
      </c>
      <c r="J504" s="118">
        <v>1.2000082511654773</v>
      </c>
      <c r="K504" s="117"/>
      <c r="L504" s="118"/>
      <c r="M504" s="118"/>
    </row>
    <row r="505" spans="2:13" x14ac:dyDescent="0.25">
      <c r="B505" s="116" t="s">
        <v>143</v>
      </c>
      <c r="C505" s="117">
        <v>18170</v>
      </c>
      <c r="D505" s="118">
        <v>0.116159159451309</v>
      </c>
      <c r="E505" s="117">
        <v>2120</v>
      </c>
      <c r="F505" s="118">
        <v>0.88332416070445796</v>
      </c>
      <c r="G505" s="117">
        <v>17534</v>
      </c>
      <c r="H505" s="118">
        <v>7.2707547169811324</v>
      </c>
      <c r="I505" s="117">
        <v>33393</v>
      </c>
      <c r="J505" s="118">
        <v>0.90447131287783744</v>
      </c>
      <c r="K505" s="117"/>
      <c r="L505" s="118"/>
      <c r="M505" s="118"/>
    </row>
    <row r="506" spans="2:13" x14ac:dyDescent="0.25">
      <c r="B506" s="116" t="s">
        <v>145</v>
      </c>
      <c r="C506" s="117">
        <v>13208</v>
      </c>
      <c r="D506" s="118">
        <v>8.2905152062213605E-2</v>
      </c>
      <c r="E506" s="117">
        <v>68</v>
      </c>
      <c r="F506" s="118">
        <v>0.994851605087826</v>
      </c>
      <c r="G506" s="117">
        <v>22069</v>
      </c>
      <c r="H506" s="118">
        <v>323.54411764705884</v>
      </c>
      <c r="I506" s="117">
        <v>29518</v>
      </c>
      <c r="J506" s="118">
        <v>0.33753228510580446</v>
      </c>
      <c r="K506" s="117"/>
      <c r="L506" s="118"/>
      <c r="M506" s="118"/>
    </row>
    <row r="507" spans="2:13" x14ac:dyDescent="0.25">
      <c r="B507" s="116" t="s">
        <v>147</v>
      </c>
      <c r="C507" s="117">
        <v>23675</v>
      </c>
      <c r="D507" s="118">
        <v>0.17505459598967632</v>
      </c>
      <c r="E507" s="117">
        <v>100</v>
      </c>
      <c r="F507" s="118">
        <v>0.99577613516367502</v>
      </c>
      <c r="G507" s="117">
        <v>43216</v>
      </c>
      <c r="H507" s="118">
        <v>431.16</v>
      </c>
      <c r="I507" s="117">
        <v>51495</v>
      </c>
      <c r="J507" s="118">
        <v>0.19157256571640136</v>
      </c>
      <c r="K507" s="117"/>
      <c r="L507" s="118"/>
      <c r="M507" s="118"/>
    </row>
    <row r="508" spans="2:13" x14ac:dyDescent="0.25">
      <c r="B508" s="116" t="s">
        <v>149</v>
      </c>
      <c r="C508" s="117">
        <v>22588</v>
      </c>
      <c r="D508" s="118">
        <v>0.33238954757270101</v>
      </c>
      <c r="E508" s="117">
        <v>61</v>
      </c>
      <c r="F508" s="118">
        <v>0.99729945103594797</v>
      </c>
      <c r="G508" s="117">
        <v>32925</v>
      </c>
      <c r="H508" s="118">
        <v>538.75409836065569</v>
      </c>
      <c r="I508" s="117">
        <v>34307</v>
      </c>
      <c r="J508" s="118">
        <v>4.1974183750949079E-2</v>
      </c>
      <c r="K508" s="117"/>
      <c r="L508" s="118"/>
      <c r="M508" s="118"/>
    </row>
    <row r="509" spans="2:13" x14ac:dyDescent="0.25">
      <c r="B509" s="116" t="s">
        <v>151</v>
      </c>
      <c r="C509" s="117">
        <v>21362</v>
      </c>
      <c r="D509" s="118">
        <v>4.4341236861403122E-2</v>
      </c>
      <c r="E509" s="117">
        <v>260</v>
      </c>
      <c r="F509" s="118">
        <v>0.98782885497612605</v>
      </c>
      <c r="G509" s="117">
        <v>37921</v>
      </c>
      <c r="H509" s="118">
        <v>144.85</v>
      </c>
      <c r="I509" s="117">
        <v>43398</v>
      </c>
      <c r="J509" s="118">
        <v>0.14443184515176277</v>
      </c>
      <c r="K509" s="117"/>
      <c r="L509" s="118"/>
      <c r="M509" s="118"/>
    </row>
    <row r="510" spans="2:13" ht="15.75" x14ac:dyDescent="0.25">
      <c r="B510" s="119" t="s">
        <v>111</v>
      </c>
      <c r="C510" s="120">
        <v>250975</v>
      </c>
      <c r="D510" s="121">
        <v>9.6861178609513487E-2</v>
      </c>
      <c r="E510" s="120">
        <v>77993</v>
      </c>
      <c r="F510" s="121">
        <v>0.689239964139854</v>
      </c>
      <c r="G510" s="120">
        <v>197824</v>
      </c>
      <c r="H510" s="121">
        <v>1.5364327567858655</v>
      </c>
      <c r="I510" s="120">
        <v>494794</v>
      </c>
      <c r="J510" s="121">
        <v>1.5011828696214815</v>
      </c>
      <c r="K510" s="120">
        <v>100132</v>
      </c>
      <c r="L510" s="121">
        <v>0.29277645084242465</v>
      </c>
      <c r="M510" s="121">
        <v>1.4424226162889968</v>
      </c>
    </row>
    <row r="511" spans="2:13" ht="6" customHeight="1" x14ac:dyDescent="0.25"/>
    <row r="512" spans="2:13" x14ac:dyDescent="0.25">
      <c r="B512" s="49" t="s">
        <v>108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4"/>
      <c r="G513" s="124"/>
      <c r="I513" s="115">
        <v>209402</v>
      </c>
      <c r="L513">
        <v>31.613111726685133</v>
      </c>
    </row>
    <row r="516" spans="2:14" ht="48.75" customHeight="1" thickBot="1" x14ac:dyDescent="0.3">
      <c r="B516" s="247" t="s">
        <v>551</v>
      </c>
      <c r="C516" s="247"/>
      <c r="D516" s="247"/>
      <c r="E516" s="247"/>
      <c r="F516" s="247"/>
      <c r="G516" s="247"/>
      <c r="H516" s="247"/>
      <c r="I516" s="247"/>
      <c r="J516" s="247"/>
      <c r="K516" s="247"/>
      <c r="L516" s="247"/>
      <c r="M516" s="247"/>
      <c r="N516" s="1" t="s">
        <v>526</v>
      </c>
    </row>
    <row r="517" spans="2:14" ht="10.5" customHeight="1" thickBot="1" x14ac:dyDescent="0.3">
      <c r="B517" s="109"/>
      <c r="C517" s="110"/>
      <c r="D517" s="109"/>
      <c r="E517" s="109"/>
      <c r="F517" s="109"/>
      <c r="G517" s="109"/>
      <c r="H517" s="109"/>
      <c r="I517" s="109"/>
      <c r="J517" s="109"/>
      <c r="K517" s="4"/>
      <c r="L517" s="4"/>
      <c r="N517" s="1" t="s">
        <v>202</v>
      </c>
    </row>
    <row r="518" spans="2:14" ht="22.5" thickTop="1" thickBot="1" x14ac:dyDescent="0.3">
      <c r="B518" s="125" t="s">
        <v>221</v>
      </c>
      <c r="C518" s="257" t="s">
        <v>221</v>
      </c>
      <c r="D518" s="258"/>
      <c r="E518" s="258"/>
      <c r="F518" s="258"/>
      <c r="G518" s="258"/>
      <c r="H518" s="258"/>
      <c r="I518" s="258"/>
      <c r="J518" s="258"/>
      <c r="K518" s="258"/>
      <c r="L518" s="258"/>
      <c r="M518" s="259"/>
    </row>
    <row r="519" spans="2:14" ht="22.5" thickTop="1" thickBot="1" x14ac:dyDescent="0.3">
      <c r="B519" s="13"/>
      <c r="C519" s="260">
        <v>2019</v>
      </c>
      <c r="D519" s="261"/>
      <c r="E519" s="262">
        <v>2020</v>
      </c>
      <c r="F519" s="261"/>
      <c r="G519" s="262">
        <v>2021</v>
      </c>
      <c r="H519" s="261"/>
      <c r="I519" s="262">
        <v>2022</v>
      </c>
      <c r="J519" s="261"/>
      <c r="K519" s="262">
        <v>2023</v>
      </c>
      <c r="L519" s="263"/>
      <c r="M519" s="264"/>
    </row>
    <row r="520" spans="2:14" ht="16.5" thickTop="1" thickBot="1" x14ac:dyDescent="0.3">
      <c r="B520" s="16"/>
      <c r="C520" s="112" t="s">
        <v>125</v>
      </c>
      <c r="D520" s="113" t="s">
        <v>529</v>
      </c>
      <c r="E520" s="114" t="s">
        <v>125</v>
      </c>
      <c r="F520" s="113" t="s">
        <v>530</v>
      </c>
      <c r="G520" s="114" t="s">
        <v>125</v>
      </c>
      <c r="H520" s="113" t="s">
        <v>500</v>
      </c>
      <c r="I520" s="114" t="s">
        <v>125</v>
      </c>
      <c r="J520" s="113" t="s">
        <v>126</v>
      </c>
      <c r="K520" s="114" t="s">
        <v>125</v>
      </c>
      <c r="L520" s="113" t="s">
        <v>511</v>
      </c>
      <c r="M520" s="113" t="s">
        <v>502</v>
      </c>
    </row>
    <row r="521" spans="2:14" x14ac:dyDescent="0.25">
      <c r="B521" s="116" t="s">
        <v>129</v>
      </c>
      <c r="C521" s="117">
        <v>1864</v>
      </c>
      <c r="D521" s="118">
        <v>0.22398001665278899</v>
      </c>
      <c r="E521" s="117">
        <v>2899</v>
      </c>
      <c r="F521" s="118">
        <v>0.55525751072961382</v>
      </c>
      <c r="G521" s="117">
        <v>1189</v>
      </c>
      <c r="H521" s="118">
        <v>0.58985857192135205</v>
      </c>
      <c r="I521" s="117">
        <v>3619</v>
      </c>
      <c r="J521" s="118">
        <v>2.0437342304457529</v>
      </c>
      <c r="K521" s="117">
        <v>4696</v>
      </c>
      <c r="L521" s="118">
        <v>0.29759602100027638</v>
      </c>
      <c r="M521" s="118">
        <v>1.5193133047210301</v>
      </c>
    </row>
    <row r="522" spans="2:14" x14ac:dyDescent="0.25">
      <c r="B522" s="116" t="s">
        <v>131</v>
      </c>
      <c r="C522" s="117">
        <v>2088</v>
      </c>
      <c r="D522" s="118">
        <v>0.21177802944507401</v>
      </c>
      <c r="E522" s="117">
        <v>3013</v>
      </c>
      <c r="F522" s="118">
        <v>0.44300766283524906</v>
      </c>
      <c r="G522" s="117">
        <v>1905</v>
      </c>
      <c r="H522" s="118">
        <v>0.36773979422502501</v>
      </c>
      <c r="I522" s="117">
        <v>4568</v>
      </c>
      <c r="J522" s="118">
        <v>1.3979002624671915</v>
      </c>
      <c r="K522" s="117">
        <v>4075</v>
      </c>
      <c r="L522" s="118">
        <v>-0.10792469352014011</v>
      </c>
      <c r="M522" s="118">
        <v>0.95162835249042144</v>
      </c>
    </row>
    <row r="523" spans="2:14" x14ac:dyDescent="0.25">
      <c r="B523" s="116" t="s">
        <v>133</v>
      </c>
      <c r="C523" s="117">
        <v>2041</v>
      </c>
      <c r="D523" s="118">
        <v>0.107564494971578</v>
      </c>
      <c r="E523" s="117">
        <v>1003</v>
      </c>
      <c r="F523" s="118">
        <v>0.50857422831945098</v>
      </c>
      <c r="G523" s="117">
        <v>1746</v>
      </c>
      <c r="H523" s="118">
        <v>0.74077766699900294</v>
      </c>
      <c r="I523" s="117">
        <v>3460</v>
      </c>
      <c r="J523" s="118">
        <v>0.98167239404352813</v>
      </c>
      <c r="K523" s="117"/>
      <c r="L523" s="118"/>
      <c r="M523" s="118"/>
    </row>
    <row r="524" spans="2:14" x14ac:dyDescent="0.25">
      <c r="B524" s="116" t="s">
        <v>135</v>
      </c>
      <c r="C524" s="117">
        <v>2569</v>
      </c>
      <c r="D524" s="118">
        <v>2.09603658536586E-2</v>
      </c>
      <c r="E524" s="117">
        <v>0</v>
      </c>
      <c r="F524" s="118">
        <v>1</v>
      </c>
      <c r="G524" s="117">
        <v>5732</v>
      </c>
      <c r="H524" s="118"/>
      <c r="I524" s="117">
        <v>4874</v>
      </c>
      <c r="J524" s="118">
        <v>0.149685973482205</v>
      </c>
      <c r="K524" s="117"/>
      <c r="L524" s="118"/>
      <c r="M524" s="118"/>
    </row>
    <row r="525" spans="2:14" x14ac:dyDescent="0.25">
      <c r="B525" s="116" t="s">
        <v>137</v>
      </c>
      <c r="C525" s="117">
        <v>1394</v>
      </c>
      <c r="D525" s="118">
        <v>0.10634920634920642</v>
      </c>
      <c r="E525" s="117">
        <v>0</v>
      </c>
      <c r="F525" s="118">
        <v>1</v>
      </c>
      <c r="G525" s="117">
        <v>2928</v>
      </c>
      <c r="H525" s="118"/>
      <c r="I525" s="117">
        <v>2135</v>
      </c>
      <c r="J525" s="118">
        <v>0.27083333333333298</v>
      </c>
      <c r="K525" s="117"/>
      <c r="L525" s="118"/>
      <c r="M525" s="118"/>
    </row>
    <row r="526" spans="2:14" x14ac:dyDescent="0.25">
      <c r="B526" s="116" t="s">
        <v>139</v>
      </c>
      <c r="C526" s="117">
        <v>712</v>
      </c>
      <c r="D526" s="118">
        <v>0.35095715587967202</v>
      </c>
      <c r="E526" s="117">
        <v>0</v>
      </c>
      <c r="F526" s="118">
        <v>1</v>
      </c>
      <c r="G526" s="117">
        <v>1494</v>
      </c>
      <c r="H526" s="118"/>
      <c r="I526" s="117">
        <v>1587</v>
      </c>
      <c r="J526" s="118">
        <v>6.2248995983935851E-2</v>
      </c>
      <c r="K526" s="117"/>
      <c r="L526" s="118"/>
      <c r="M526" s="118"/>
    </row>
    <row r="527" spans="2:14" x14ac:dyDescent="0.25">
      <c r="B527" s="116" t="s">
        <v>141</v>
      </c>
      <c r="C527" s="117">
        <v>1256</v>
      </c>
      <c r="D527" s="118">
        <v>3.7547892720306598E-2</v>
      </c>
      <c r="E527" s="117">
        <v>550</v>
      </c>
      <c r="F527" s="118">
        <v>0.56210191082802496</v>
      </c>
      <c r="G527" s="117">
        <v>1929</v>
      </c>
      <c r="H527" s="118">
        <v>2.5072727272727273</v>
      </c>
      <c r="I527" s="117">
        <v>1711</v>
      </c>
      <c r="J527" s="118">
        <v>0.113011923276309</v>
      </c>
      <c r="K527" s="117"/>
      <c r="L527" s="118"/>
      <c r="M527" s="118"/>
    </row>
    <row r="528" spans="2:14" x14ac:dyDescent="0.25">
      <c r="B528" s="116" t="s">
        <v>143</v>
      </c>
      <c r="C528" s="117">
        <v>1935</v>
      </c>
      <c r="D528" s="118">
        <v>0.192404006677796</v>
      </c>
      <c r="E528" s="117">
        <v>904</v>
      </c>
      <c r="F528" s="118">
        <v>0.53281653746769997</v>
      </c>
      <c r="G528" s="117">
        <v>2688</v>
      </c>
      <c r="H528" s="118">
        <v>1.9734513274336285</v>
      </c>
      <c r="I528" s="117">
        <v>3363</v>
      </c>
      <c r="J528" s="118">
        <v>0.2511160714285714</v>
      </c>
      <c r="K528" s="117"/>
      <c r="L528" s="118"/>
      <c r="M528" s="118"/>
    </row>
    <row r="529" spans="2:14" x14ac:dyDescent="0.25">
      <c r="B529" s="116" t="s">
        <v>145</v>
      </c>
      <c r="C529" s="117">
        <v>2018</v>
      </c>
      <c r="D529" s="118">
        <v>2.4838549428713996E-3</v>
      </c>
      <c r="E529" s="117">
        <v>799</v>
      </c>
      <c r="F529" s="118">
        <v>0.60406342913776001</v>
      </c>
      <c r="G529" s="117">
        <v>2089</v>
      </c>
      <c r="H529" s="118">
        <v>1.6145181476846058</v>
      </c>
      <c r="I529" s="117">
        <v>3200</v>
      </c>
      <c r="J529" s="118">
        <v>0.53183341311632359</v>
      </c>
      <c r="K529" s="117"/>
      <c r="L529" s="118"/>
      <c r="M529" s="118"/>
    </row>
    <row r="530" spans="2:14" x14ac:dyDescent="0.25">
      <c r="B530" s="116" t="s">
        <v>147</v>
      </c>
      <c r="C530" s="117">
        <v>1657</v>
      </c>
      <c r="D530" s="118">
        <v>5.9462915601023125E-2</v>
      </c>
      <c r="E530" s="117">
        <v>802</v>
      </c>
      <c r="F530" s="118">
        <v>0.515992757996379</v>
      </c>
      <c r="G530" s="117">
        <v>2546</v>
      </c>
      <c r="H530" s="118">
        <v>2.1745635910224439</v>
      </c>
      <c r="I530" s="117">
        <v>2325</v>
      </c>
      <c r="J530" s="118">
        <v>8.6802827965435897E-2</v>
      </c>
      <c r="K530" s="117"/>
      <c r="L530" s="118"/>
      <c r="M530" s="118"/>
    </row>
    <row r="531" spans="2:14" x14ac:dyDescent="0.25">
      <c r="B531" s="116" t="s">
        <v>149</v>
      </c>
      <c r="C531" s="117">
        <v>1915</v>
      </c>
      <c r="D531" s="118">
        <v>0.148131672597865</v>
      </c>
      <c r="E531" s="117">
        <v>1520</v>
      </c>
      <c r="F531" s="118">
        <v>0.20626631853785901</v>
      </c>
      <c r="G531" s="117">
        <v>4295</v>
      </c>
      <c r="H531" s="118">
        <v>1.825657894736842</v>
      </c>
      <c r="I531" s="117">
        <v>3570</v>
      </c>
      <c r="J531" s="118">
        <v>0.16880093131548299</v>
      </c>
      <c r="K531" s="117"/>
      <c r="L531" s="118"/>
      <c r="M531" s="118"/>
    </row>
    <row r="532" spans="2:14" x14ac:dyDescent="0.25">
      <c r="B532" s="116" t="s">
        <v>151</v>
      </c>
      <c r="C532" s="117">
        <v>3665</v>
      </c>
      <c r="D532" s="118">
        <v>0.32167327803822565</v>
      </c>
      <c r="E532" s="117">
        <v>2477</v>
      </c>
      <c r="F532" s="118">
        <v>0.32414733969986398</v>
      </c>
      <c r="G532" s="117">
        <v>5162</v>
      </c>
      <c r="H532" s="118">
        <v>1.083972547436415</v>
      </c>
      <c r="I532" s="117">
        <v>4295</v>
      </c>
      <c r="J532" s="118">
        <v>0.167958155753584</v>
      </c>
      <c r="K532" s="117"/>
      <c r="L532" s="118"/>
      <c r="M532" s="118"/>
    </row>
    <row r="533" spans="2:14" ht="15.75" x14ac:dyDescent="0.25">
      <c r="B533" s="119" t="s">
        <v>111</v>
      </c>
      <c r="C533" s="120">
        <v>23114</v>
      </c>
      <c r="D533" s="121">
        <v>6.1093508814688398E-2</v>
      </c>
      <c r="E533" s="120">
        <v>13967</v>
      </c>
      <c r="F533" s="121">
        <v>0.39573418707277003</v>
      </c>
      <c r="G533" s="120">
        <v>33703</v>
      </c>
      <c r="H533" s="121">
        <v>1.4130450347247083</v>
      </c>
      <c r="I533" s="120">
        <v>38707</v>
      </c>
      <c r="J533" s="121">
        <v>0.14847342966501498</v>
      </c>
      <c r="K533" s="120">
        <v>8771</v>
      </c>
      <c r="L533" s="121">
        <v>7.1332600464150575E-2</v>
      </c>
      <c r="M533" s="121">
        <v>1.2193825910931175</v>
      </c>
    </row>
    <row r="534" spans="2:14" ht="6" customHeight="1" x14ac:dyDescent="0.25"/>
    <row r="535" spans="2:14" x14ac:dyDescent="0.25">
      <c r="B535" s="49" t="s">
        <v>108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4"/>
      <c r="G536" s="124"/>
      <c r="I536" s="124"/>
      <c r="K536" s="124"/>
    </row>
    <row r="539" spans="2:14" ht="48.75" customHeight="1" thickBot="1" x14ac:dyDescent="0.3">
      <c r="B539" s="247" t="s">
        <v>552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1" t="s">
        <v>526</v>
      </c>
    </row>
    <row r="540" spans="2:14" ht="10.5" customHeight="1" thickBot="1" x14ac:dyDescent="0.3">
      <c r="B540" s="109"/>
      <c r="C540" s="110"/>
      <c r="D540" s="109"/>
      <c r="E540" s="109"/>
      <c r="F540" s="109"/>
      <c r="G540" s="109"/>
      <c r="H540" s="109"/>
      <c r="I540" s="109"/>
      <c r="J540" s="109"/>
      <c r="K540" s="4"/>
      <c r="L540" s="4"/>
      <c r="N540" s="1" t="s">
        <v>202</v>
      </c>
    </row>
    <row r="541" spans="2:14" ht="22.5" thickTop="1" thickBot="1" x14ac:dyDescent="0.3">
      <c r="B541" s="125" t="s">
        <v>223</v>
      </c>
      <c r="C541" s="257" t="s">
        <v>223</v>
      </c>
      <c r="D541" s="258"/>
      <c r="E541" s="258"/>
      <c r="F541" s="258"/>
      <c r="G541" s="258"/>
      <c r="H541" s="258"/>
      <c r="I541" s="258"/>
      <c r="J541" s="258"/>
      <c r="K541" s="258"/>
      <c r="L541" s="258"/>
      <c r="M541" s="259"/>
    </row>
    <row r="542" spans="2:14" ht="22.5" thickTop="1" thickBot="1" x14ac:dyDescent="0.3">
      <c r="B542" s="13"/>
      <c r="C542" s="260">
        <v>2019</v>
      </c>
      <c r="D542" s="261"/>
      <c r="E542" s="262">
        <v>2020</v>
      </c>
      <c r="F542" s="261"/>
      <c r="G542" s="262">
        <v>2021</v>
      </c>
      <c r="H542" s="261"/>
      <c r="I542" s="262">
        <v>2022</v>
      </c>
      <c r="J542" s="261"/>
      <c r="K542" s="262">
        <v>2023</v>
      </c>
      <c r="L542" s="263"/>
      <c r="M542" s="264"/>
    </row>
    <row r="543" spans="2:14" ht="16.5" thickTop="1" thickBot="1" x14ac:dyDescent="0.3">
      <c r="B543" s="16"/>
      <c r="C543" s="112" t="s">
        <v>125</v>
      </c>
      <c r="D543" s="113" t="s">
        <v>529</v>
      </c>
      <c r="E543" s="114" t="s">
        <v>125</v>
      </c>
      <c r="F543" s="113" t="s">
        <v>530</v>
      </c>
      <c r="G543" s="114" t="s">
        <v>125</v>
      </c>
      <c r="H543" s="113" t="s">
        <v>500</v>
      </c>
      <c r="I543" s="114" t="s">
        <v>125</v>
      </c>
      <c r="J543" s="113" t="s">
        <v>126</v>
      </c>
      <c r="K543" s="114" t="s">
        <v>125</v>
      </c>
      <c r="L543" s="113" t="s">
        <v>511</v>
      </c>
      <c r="M543" s="113" t="s">
        <v>502</v>
      </c>
    </row>
    <row r="544" spans="2:14" x14ac:dyDescent="0.25">
      <c r="B544" s="116" t="s">
        <v>129</v>
      </c>
      <c r="C544" s="117">
        <v>7062</v>
      </c>
      <c r="D544" s="118">
        <v>9.1119691119691107E-2</v>
      </c>
      <c r="E544" s="117">
        <v>8485</v>
      </c>
      <c r="F544" s="118">
        <v>0.20150099122061738</v>
      </c>
      <c r="G544" s="117">
        <v>5136</v>
      </c>
      <c r="H544" s="118">
        <v>0.39469652327637</v>
      </c>
      <c r="I544" s="117">
        <v>16747</v>
      </c>
      <c r="J544" s="118">
        <v>2.2607087227414331</v>
      </c>
      <c r="K544" s="117">
        <v>20901</v>
      </c>
      <c r="L544" s="118">
        <v>0.24804442586731956</v>
      </c>
      <c r="M544" s="118">
        <v>1.9596431605777398</v>
      </c>
    </row>
    <row r="545" spans="2:13" x14ac:dyDescent="0.25">
      <c r="B545" s="116" t="s">
        <v>131</v>
      </c>
      <c r="C545" s="117">
        <v>6693</v>
      </c>
      <c r="D545" s="118">
        <v>7.0537428023032644E-2</v>
      </c>
      <c r="E545" s="117">
        <v>7928</v>
      </c>
      <c r="F545" s="118">
        <v>0.1845211414911101</v>
      </c>
      <c r="G545" s="117">
        <v>12638</v>
      </c>
      <c r="H545" s="118">
        <v>0.59409687184661952</v>
      </c>
      <c r="I545" s="117">
        <v>19766</v>
      </c>
      <c r="J545" s="118">
        <v>0.56401329324260163</v>
      </c>
      <c r="K545" s="117">
        <v>22729</v>
      </c>
      <c r="L545" s="118">
        <v>0.14990387534149541</v>
      </c>
      <c r="M545" s="118">
        <v>2.3959360525922606</v>
      </c>
    </row>
    <row r="546" spans="2:13" x14ac:dyDescent="0.25">
      <c r="B546" s="116" t="s">
        <v>133</v>
      </c>
      <c r="C546" s="117">
        <v>5285</v>
      </c>
      <c r="D546" s="118">
        <v>0.31059222541090498</v>
      </c>
      <c r="E546" s="117">
        <v>3337</v>
      </c>
      <c r="F546" s="118">
        <v>0.36859035004730401</v>
      </c>
      <c r="G546" s="117">
        <v>11724</v>
      </c>
      <c r="H546" s="118">
        <v>2.5133353311357505</v>
      </c>
      <c r="I546" s="117">
        <v>21544</v>
      </c>
      <c r="J546" s="118">
        <v>0.83759808938928693</v>
      </c>
      <c r="K546" s="117"/>
      <c r="L546" s="118"/>
      <c r="M546" s="118"/>
    </row>
    <row r="547" spans="2:13" x14ac:dyDescent="0.25">
      <c r="B547" s="116" t="s">
        <v>135</v>
      </c>
      <c r="C547" s="117">
        <v>5873</v>
      </c>
      <c r="D547" s="118">
        <v>0.46262238082166701</v>
      </c>
      <c r="E547" s="117">
        <v>0</v>
      </c>
      <c r="F547" s="118">
        <v>1</v>
      </c>
      <c r="G547" s="117">
        <v>8444</v>
      </c>
      <c r="H547" s="118"/>
      <c r="I547" s="117">
        <v>19342</v>
      </c>
      <c r="J547" s="118">
        <v>1.2906205589767881</v>
      </c>
      <c r="K547" s="117"/>
      <c r="L547" s="118"/>
      <c r="M547" s="118"/>
    </row>
    <row r="548" spans="2:13" x14ac:dyDescent="0.25">
      <c r="B548" s="116" t="s">
        <v>137</v>
      </c>
      <c r="C548" s="117">
        <v>5158</v>
      </c>
      <c r="D548" s="118">
        <v>2.4214907302307999E-2</v>
      </c>
      <c r="E548" s="117">
        <v>6</v>
      </c>
      <c r="F548" s="118">
        <v>0.99883675843350095</v>
      </c>
      <c r="G548" s="117">
        <v>4553</v>
      </c>
      <c r="H548" s="118">
        <v>757.83333333333337</v>
      </c>
      <c r="I548" s="117">
        <v>8429</v>
      </c>
      <c r="J548" s="118">
        <v>0.85130683066110246</v>
      </c>
      <c r="K548" s="117"/>
      <c r="L548" s="118"/>
      <c r="M548" s="118"/>
    </row>
    <row r="549" spans="2:13" x14ac:dyDescent="0.25">
      <c r="B549" s="116" t="s">
        <v>139</v>
      </c>
      <c r="C549" s="117">
        <v>3675</v>
      </c>
      <c r="D549" s="118">
        <v>0.24957497449846988</v>
      </c>
      <c r="E549" s="117">
        <v>2</v>
      </c>
      <c r="F549" s="118">
        <v>0.99945578231292498</v>
      </c>
      <c r="G549" s="117">
        <v>2132</v>
      </c>
      <c r="H549" s="118">
        <v>1065</v>
      </c>
      <c r="I549" s="117">
        <v>4613</v>
      </c>
      <c r="J549" s="118">
        <v>1.1636960600375232</v>
      </c>
      <c r="K549" s="117"/>
      <c r="L549" s="118"/>
      <c r="M549" s="118"/>
    </row>
    <row r="550" spans="2:13" x14ac:dyDescent="0.25">
      <c r="B550" s="116" t="s">
        <v>141</v>
      </c>
      <c r="C550" s="117">
        <v>6217</v>
      </c>
      <c r="D550" s="118">
        <v>1.1131883072739632</v>
      </c>
      <c r="E550" s="117">
        <v>410</v>
      </c>
      <c r="F550" s="118">
        <v>0.93405179346951905</v>
      </c>
      <c r="G550" s="117">
        <v>2905</v>
      </c>
      <c r="H550" s="118">
        <v>6.0853658536585362</v>
      </c>
      <c r="I550" s="117">
        <v>4754</v>
      </c>
      <c r="J550" s="118">
        <v>0.63648881239242683</v>
      </c>
      <c r="K550" s="117"/>
      <c r="L550" s="118"/>
      <c r="M550" s="118"/>
    </row>
    <row r="551" spans="2:13" x14ac:dyDescent="0.25">
      <c r="B551" s="116" t="s">
        <v>143</v>
      </c>
      <c r="C551" s="117">
        <v>6824</v>
      </c>
      <c r="D551" s="118">
        <v>1.0849373663305837</v>
      </c>
      <c r="E551" s="117">
        <v>610</v>
      </c>
      <c r="F551" s="118">
        <v>0.910609613130129</v>
      </c>
      <c r="G551" s="117">
        <v>2662</v>
      </c>
      <c r="H551" s="118">
        <v>3.3639344262295081</v>
      </c>
      <c r="I551" s="117">
        <v>3857</v>
      </c>
      <c r="J551" s="118">
        <v>0.44891059353869278</v>
      </c>
      <c r="K551" s="117"/>
      <c r="L551" s="118"/>
      <c r="M551" s="118"/>
    </row>
    <row r="552" spans="2:13" x14ac:dyDescent="0.25">
      <c r="B552" s="116" t="s">
        <v>145</v>
      </c>
      <c r="C552" s="117">
        <v>3638</v>
      </c>
      <c r="D552" s="118">
        <v>0.27470217238962857</v>
      </c>
      <c r="E552" s="117">
        <v>405</v>
      </c>
      <c r="F552" s="118">
        <v>0.88867509620670704</v>
      </c>
      <c r="G552" s="117">
        <v>2510</v>
      </c>
      <c r="H552" s="118">
        <v>5.1975308641975309</v>
      </c>
      <c r="I552" s="117">
        <v>3867</v>
      </c>
      <c r="J552" s="118">
        <v>0.54063745019920328</v>
      </c>
      <c r="K552" s="117"/>
      <c r="L552" s="118"/>
      <c r="M552" s="118"/>
    </row>
    <row r="553" spans="2:13" x14ac:dyDescent="0.25">
      <c r="B553" s="116" t="s">
        <v>147</v>
      </c>
      <c r="C553" s="117">
        <v>8016</v>
      </c>
      <c r="D553" s="118">
        <v>0.30532486565705907</v>
      </c>
      <c r="E553" s="117">
        <v>734</v>
      </c>
      <c r="F553" s="118">
        <v>0.90843313373253498</v>
      </c>
      <c r="G553" s="117">
        <v>8247</v>
      </c>
      <c r="H553" s="118">
        <v>10.235694822888284</v>
      </c>
      <c r="I553" s="117">
        <v>11323</v>
      </c>
      <c r="J553" s="118">
        <v>0.37298411543591614</v>
      </c>
      <c r="K553" s="117"/>
      <c r="L553" s="118"/>
      <c r="M553" s="118"/>
    </row>
    <row r="554" spans="2:13" x14ac:dyDescent="0.25">
      <c r="B554" s="116" t="s">
        <v>149</v>
      </c>
      <c r="C554" s="117">
        <v>9276</v>
      </c>
      <c r="D554" s="118">
        <v>9.0139851921494873E-2</v>
      </c>
      <c r="E554" s="117">
        <v>1348</v>
      </c>
      <c r="F554" s="118">
        <v>0.85467874083656803</v>
      </c>
      <c r="G554" s="117">
        <v>14043</v>
      </c>
      <c r="H554" s="118">
        <v>9.4176557863501476</v>
      </c>
      <c r="I554" s="117">
        <v>15634</v>
      </c>
      <c r="J554" s="118">
        <v>0.11329488001139354</v>
      </c>
      <c r="K554" s="117"/>
      <c r="L554" s="118"/>
      <c r="M554" s="118"/>
    </row>
    <row r="555" spans="2:13" x14ac:dyDescent="0.25">
      <c r="B555" s="116" t="s">
        <v>151</v>
      </c>
      <c r="C555" s="117">
        <v>9346</v>
      </c>
      <c r="D555" s="118">
        <v>9.9576271186441207E-3</v>
      </c>
      <c r="E555" s="117">
        <v>4328</v>
      </c>
      <c r="F555" s="118">
        <v>0.53691418788786605</v>
      </c>
      <c r="G555" s="117">
        <v>13121</v>
      </c>
      <c r="H555" s="118">
        <v>2.0316543438077632</v>
      </c>
      <c r="I555" s="117">
        <v>15623</v>
      </c>
      <c r="J555" s="118">
        <v>0.19068668546604672</v>
      </c>
      <c r="K555" s="117"/>
      <c r="L555" s="118"/>
      <c r="M555" s="118"/>
    </row>
    <row r="556" spans="2:13" ht="15.75" x14ac:dyDescent="0.25">
      <c r="B556" s="119" t="s">
        <v>111</v>
      </c>
      <c r="C556" s="120">
        <v>77063</v>
      </c>
      <c r="D556" s="121">
        <v>4.1349675013175213E-2</v>
      </c>
      <c r="E556" s="120">
        <v>27597</v>
      </c>
      <c r="F556" s="121">
        <v>0.64189040135992603</v>
      </c>
      <c r="G556" s="120">
        <v>88115</v>
      </c>
      <c r="H556" s="121">
        <v>2.192919520237707</v>
      </c>
      <c r="I556" s="120">
        <v>145499</v>
      </c>
      <c r="J556" s="121">
        <v>0.65123985700505016</v>
      </c>
      <c r="K556" s="120">
        <v>43630</v>
      </c>
      <c r="L556" s="121">
        <v>0.19491687891983678</v>
      </c>
      <c r="M556" s="121">
        <v>2.1719374772809887</v>
      </c>
    </row>
    <row r="557" spans="2:13" ht="6" customHeight="1" x14ac:dyDescent="0.25"/>
    <row r="558" spans="2:13" x14ac:dyDescent="0.25">
      <c r="B558" s="49" t="s">
        <v>108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4"/>
      <c r="G559" s="124"/>
      <c r="I559" s="124"/>
      <c r="K559" s="124"/>
    </row>
    <row r="562" spans="2:14" ht="48.75" customHeight="1" thickBot="1" x14ac:dyDescent="0.3">
      <c r="B562" s="247" t="s">
        <v>553</v>
      </c>
      <c r="C562" s="247"/>
      <c r="D562" s="247"/>
      <c r="E562" s="247"/>
      <c r="F562" s="247"/>
      <c r="G562" s="247"/>
      <c r="H562" s="247"/>
      <c r="I562" s="247"/>
      <c r="J562" s="247"/>
      <c r="K562" s="247"/>
      <c r="L562" s="247"/>
      <c r="M562" s="247"/>
      <c r="N562" s="1" t="s">
        <v>526</v>
      </c>
    </row>
    <row r="563" spans="2:14" ht="10.5" customHeight="1" thickBot="1" x14ac:dyDescent="0.3">
      <c r="B563" s="109"/>
      <c r="C563" s="110"/>
      <c r="D563" s="109"/>
      <c r="E563" s="109"/>
      <c r="F563" s="109"/>
      <c r="G563" s="109"/>
      <c r="H563" s="109"/>
      <c r="I563" s="109"/>
      <c r="J563" s="109"/>
      <c r="K563" s="4"/>
      <c r="L563" s="4"/>
      <c r="N563" s="1" t="s">
        <v>202</v>
      </c>
    </row>
    <row r="564" spans="2:14" ht="22.5" thickTop="1" thickBot="1" x14ac:dyDescent="0.3">
      <c r="B564" s="125" t="s">
        <v>225</v>
      </c>
      <c r="C564" s="257" t="s">
        <v>225</v>
      </c>
      <c r="D564" s="258"/>
      <c r="E564" s="258"/>
      <c r="F564" s="258"/>
      <c r="G564" s="258"/>
      <c r="H564" s="258"/>
      <c r="I564" s="258"/>
      <c r="J564" s="258"/>
      <c r="K564" s="258"/>
      <c r="L564" s="258"/>
      <c r="M564" s="259"/>
    </row>
    <row r="565" spans="2:14" ht="22.5" thickTop="1" thickBot="1" x14ac:dyDescent="0.3">
      <c r="B565" s="13"/>
      <c r="C565" s="260">
        <v>2019</v>
      </c>
      <c r="D565" s="261"/>
      <c r="E565" s="262">
        <v>2020</v>
      </c>
      <c r="F565" s="261"/>
      <c r="G565" s="262">
        <v>2021</v>
      </c>
      <c r="H565" s="261"/>
      <c r="I565" s="262">
        <v>2022</v>
      </c>
      <c r="J565" s="261"/>
      <c r="K565" s="262">
        <v>2023</v>
      </c>
      <c r="L565" s="263"/>
      <c r="M565" s="264"/>
    </row>
    <row r="566" spans="2:14" ht="16.5" thickTop="1" thickBot="1" x14ac:dyDescent="0.3">
      <c r="B566" s="16"/>
      <c r="C566" s="112" t="s">
        <v>125</v>
      </c>
      <c r="D566" s="113" t="s">
        <v>529</v>
      </c>
      <c r="E566" s="114" t="s">
        <v>125</v>
      </c>
      <c r="F566" s="113" t="s">
        <v>530</v>
      </c>
      <c r="G566" s="114" t="s">
        <v>125</v>
      </c>
      <c r="H566" s="113" t="s">
        <v>500</v>
      </c>
      <c r="I566" s="114" t="s">
        <v>125</v>
      </c>
      <c r="J566" s="113" t="s">
        <v>126</v>
      </c>
      <c r="K566" s="114" t="s">
        <v>125</v>
      </c>
      <c r="L566" s="113" t="s">
        <v>511</v>
      </c>
      <c r="M566" s="113" t="s">
        <v>502</v>
      </c>
    </row>
    <row r="567" spans="2:14" x14ac:dyDescent="0.25">
      <c r="B567" s="116" t="s">
        <v>129</v>
      </c>
      <c r="C567" s="117">
        <v>6119</v>
      </c>
      <c r="D567" s="118">
        <v>0.27426072469804241</v>
      </c>
      <c r="E567" s="117">
        <v>8543</v>
      </c>
      <c r="F567" s="118">
        <v>0.39614316064716459</v>
      </c>
      <c r="G567" s="117">
        <v>1124</v>
      </c>
      <c r="H567" s="118">
        <v>0.86843029380779602</v>
      </c>
      <c r="I567" s="117">
        <v>7337</v>
      </c>
      <c r="J567" s="118">
        <v>5.527580071174377</v>
      </c>
      <c r="K567" s="117">
        <v>11299</v>
      </c>
      <c r="L567" s="118">
        <v>0.54000272590977239</v>
      </c>
      <c r="M567" s="118">
        <v>0.84654355286811578</v>
      </c>
    </row>
    <row r="568" spans="2:14" x14ac:dyDescent="0.25">
      <c r="B568" s="116" t="s">
        <v>131</v>
      </c>
      <c r="C568" s="117">
        <v>5104</v>
      </c>
      <c r="D568" s="118">
        <v>2.1505376344086399E-3</v>
      </c>
      <c r="E568" s="117">
        <v>6015</v>
      </c>
      <c r="F568" s="118">
        <v>0.17848746081504707</v>
      </c>
      <c r="G568" s="117">
        <v>960</v>
      </c>
      <c r="H568" s="118">
        <v>0.84039900249376598</v>
      </c>
      <c r="I568" s="117">
        <v>8210</v>
      </c>
      <c r="J568" s="118">
        <v>7.5520833333333339</v>
      </c>
      <c r="K568" s="117">
        <v>7772</v>
      </c>
      <c r="L568" s="118">
        <v>-5.334957369062121E-2</v>
      </c>
      <c r="M568" s="118">
        <v>0.52272727272727271</v>
      </c>
    </row>
    <row r="569" spans="2:14" x14ac:dyDescent="0.25">
      <c r="B569" s="116" t="s">
        <v>133</v>
      </c>
      <c r="C569" s="117">
        <v>5190</v>
      </c>
      <c r="D569" s="118">
        <v>0.19447640966628299</v>
      </c>
      <c r="E569" s="117">
        <v>1453</v>
      </c>
      <c r="F569" s="118">
        <v>0.72003853564547204</v>
      </c>
      <c r="G569" s="117">
        <v>1619</v>
      </c>
      <c r="H569" s="118">
        <v>0.11424638678596</v>
      </c>
      <c r="I569" s="117">
        <v>8690</v>
      </c>
      <c r="J569" s="118">
        <v>4.3675108091414456</v>
      </c>
      <c r="K569" s="117"/>
      <c r="L569" s="118"/>
      <c r="M569" s="118"/>
    </row>
    <row r="570" spans="2:14" x14ac:dyDescent="0.25">
      <c r="B570" s="116" t="s">
        <v>135</v>
      </c>
      <c r="C570" s="117">
        <v>4065</v>
      </c>
      <c r="D570" s="118">
        <v>0.15286443562110041</v>
      </c>
      <c r="E570" s="117">
        <v>0</v>
      </c>
      <c r="F570" s="118">
        <v>1</v>
      </c>
      <c r="G570" s="117">
        <v>2308</v>
      </c>
      <c r="H570" s="118"/>
      <c r="I570" s="117">
        <v>8197</v>
      </c>
      <c r="J570" s="118">
        <v>2.5515597920277298</v>
      </c>
      <c r="K570" s="117"/>
      <c r="L570" s="118"/>
      <c r="M570" s="118"/>
    </row>
    <row r="571" spans="2:14" x14ac:dyDescent="0.25">
      <c r="B571" s="116" t="s">
        <v>137</v>
      </c>
      <c r="C571" s="117">
        <v>4051</v>
      </c>
      <c r="D571" s="118">
        <v>0.23305566073457001</v>
      </c>
      <c r="E571" s="117">
        <v>156</v>
      </c>
      <c r="F571" s="118">
        <v>0.96149098987904202</v>
      </c>
      <c r="G571" s="117">
        <v>2107</v>
      </c>
      <c r="H571" s="118">
        <v>12.506410256410257</v>
      </c>
      <c r="I571" s="117">
        <v>8224</v>
      </c>
      <c r="J571" s="118">
        <v>2.9031798766018033</v>
      </c>
      <c r="K571" s="117"/>
      <c r="L571" s="118"/>
      <c r="M571" s="118"/>
    </row>
    <row r="572" spans="2:14" x14ac:dyDescent="0.25">
      <c r="B572" s="116" t="s">
        <v>139</v>
      </c>
      <c r="C572" s="117">
        <v>7040</v>
      </c>
      <c r="D572" s="118">
        <v>0.28796194657885099</v>
      </c>
      <c r="E572" s="117">
        <v>13</v>
      </c>
      <c r="F572" s="118">
        <v>0.99815340909090899</v>
      </c>
      <c r="G572" s="117">
        <v>3633</v>
      </c>
      <c r="H572" s="118">
        <v>278.46153846153845</v>
      </c>
      <c r="I572" s="117">
        <v>9326</v>
      </c>
      <c r="J572" s="118">
        <v>1.567024497660336</v>
      </c>
      <c r="K572" s="117"/>
      <c r="L572" s="118"/>
      <c r="M572" s="118"/>
    </row>
    <row r="573" spans="2:14" x14ac:dyDescent="0.25">
      <c r="B573" s="116" t="s">
        <v>141</v>
      </c>
      <c r="C573" s="117">
        <v>9123</v>
      </c>
      <c r="D573" s="118">
        <v>8.7495529860531551E-2</v>
      </c>
      <c r="E573" s="117">
        <v>1815</v>
      </c>
      <c r="F573" s="118">
        <v>0.80105228543242402</v>
      </c>
      <c r="G573" s="117">
        <v>7530</v>
      </c>
      <c r="H573" s="118">
        <v>3.1487603305785123</v>
      </c>
      <c r="I573" s="117">
        <v>10632</v>
      </c>
      <c r="J573" s="118">
        <v>0.41195219123505966</v>
      </c>
      <c r="K573" s="117"/>
      <c r="L573" s="118"/>
      <c r="M573" s="118"/>
    </row>
    <row r="574" spans="2:14" x14ac:dyDescent="0.25">
      <c r="B574" s="116" t="s">
        <v>143</v>
      </c>
      <c r="C574" s="117">
        <v>7060</v>
      </c>
      <c r="D574" s="118">
        <v>2.8409090909091717E-3</v>
      </c>
      <c r="E574" s="117">
        <v>3248</v>
      </c>
      <c r="F574" s="118">
        <v>0.53994334277620404</v>
      </c>
      <c r="G574" s="117">
        <v>6895</v>
      </c>
      <c r="H574" s="118">
        <v>1.1228448275862069</v>
      </c>
      <c r="I574" s="117">
        <v>9754</v>
      </c>
      <c r="J574" s="118">
        <v>0.41464829586657004</v>
      </c>
      <c r="K574" s="117"/>
      <c r="L574" s="118"/>
      <c r="M574" s="118"/>
    </row>
    <row r="575" spans="2:14" x14ac:dyDescent="0.25">
      <c r="B575" s="116" t="s">
        <v>145</v>
      </c>
      <c r="C575" s="117">
        <v>6802</v>
      </c>
      <c r="D575" s="118">
        <v>4.904380012338061E-2</v>
      </c>
      <c r="E575" s="117">
        <v>837</v>
      </c>
      <c r="F575" s="118">
        <v>0.87694795648338697</v>
      </c>
      <c r="G575" s="117">
        <v>5989</v>
      </c>
      <c r="H575" s="118">
        <v>6.1553166069295102</v>
      </c>
      <c r="I575" s="117">
        <v>7772</v>
      </c>
      <c r="J575" s="118">
        <v>0.29771247286692271</v>
      </c>
      <c r="K575" s="117"/>
      <c r="L575" s="118"/>
      <c r="M575" s="118"/>
    </row>
    <row r="576" spans="2:14" x14ac:dyDescent="0.25">
      <c r="B576" s="116" t="s">
        <v>147</v>
      </c>
      <c r="C576" s="117">
        <v>7810</v>
      </c>
      <c r="D576" s="118">
        <v>0.2009841611563894</v>
      </c>
      <c r="E576" s="117">
        <v>365</v>
      </c>
      <c r="F576" s="118">
        <v>0.95326504481434104</v>
      </c>
      <c r="G576" s="117">
        <v>7230</v>
      </c>
      <c r="H576" s="118">
        <v>18.80821917808219</v>
      </c>
      <c r="I576" s="117">
        <v>8020</v>
      </c>
      <c r="J576" s="118">
        <v>0.10926694329183961</v>
      </c>
      <c r="K576" s="117"/>
      <c r="L576" s="118"/>
      <c r="M576" s="118"/>
    </row>
    <row r="577" spans="2:14" x14ac:dyDescent="0.25">
      <c r="B577" s="116" t="s">
        <v>149</v>
      </c>
      <c r="C577" s="117">
        <v>6148</v>
      </c>
      <c r="D577" s="118">
        <v>0.24705882352941178</v>
      </c>
      <c r="E577" s="117">
        <v>563</v>
      </c>
      <c r="F577" s="118">
        <v>0.90842550422901802</v>
      </c>
      <c r="G577" s="117">
        <v>5319</v>
      </c>
      <c r="H577" s="118">
        <v>8.4476021314387211</v>
      </c>
      <c r="I577" s="117">
        <v>7775</v>
      </c>
      <c r="J577" s="118">
        <v>0.46174092874600481</v>
      </c>
      <c r="K577" s="117"/>
      <c r="L577" s="118"/>
      <c r="M577" s="118"/>
    </row>
    <row r="578" spans="2:14" x14ac:dyDescent="0.25">
      <c r="B578" s="116" t="s">
        <v>151</v>
      </c>
      <c r="C578" s="117">
        <v>6816</v>
      </c>
      <c r="D578" s="118">
        <v>0.18230702515177799</v>
      </c>
      <c r="E578" s="117">
        <v>1290</v>
      </c>
      <c r="F578" s="118">
        <v>0.81073943661971803</v>
      </c>
      <c r="G578" s="117">
        <v>7247</v>
      </c>
      <c r="H578" s="118">
        <v>4.6178294573643415</v>
      </c>
      <c r="I578" s="117">
        <v>9290</v>
      </c>
      <c r="J578" s="118">
        <v>0.28190975576100463</v>
      </c>
      <c r="K578" s="117"/>
      <c r="L578" s="118"/>
      <c r="M578" s="118"/>
    </row>
    <row r="579" spans="2:14" ht="15.75" x14ac:dyDescent="0.25">
      <c r="B579" s="119" t="s">
        <v>111</v>
      </c>
      <c r="C579" s="120">
        <v>75328</v>
      </c>
      <c r="D579" s="121">
        <v>0.11354531612636176</v>
      </c>
      <c r="E579" s="120">
        <v>24298</v>
      </c>
      <c r="F579" s="121">
        <v>0.67743734069668604</v>
      </c>
      <c r="G579" s="120">
        <v>51961</v>
      </c>
      <c r="H579" s="121">
        <v>1.1384887645073669</v>
      </c>
      <c r="I579" s="120">
        <v>103227</v>
      </c>
      <c r="J579" s="121">
        <v>0.9866245838224823</v>
      </c>
      <c r="K579" s="120">
        <v>19071</v>
      </c>
      <c r="L579" s="121">
        <v>0.22666752428121173</v>
      </c>
      <c r="M579" s="121">
        <v>0.69927826784282288</v>
      </c>
    </row>
    <row r="580" spans="2:14" ht="6" customHeight="1" x14ac:dyDescent="0.25"/>
    <row r="581" spans="2:14" x14ac:dyDescent="0.25">
      <c r="B581" s="49" t="s">
        <v>108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4"/>
      <c r="G582" s="124"/>
      <c r="I582" s="124"/>
      <c r="K582" s="124"/>
    </row>
    <row r="585" spans="2:14" ht="48.75" customHeight="1" thickBot="1" x14ac:dyDescent="0.3">
      <c r="B585" s="247" t="s">
        <v>554</v>
      </c>
      <c r="C585" s="247"/>
      <c r="D585" s="247"/>
      <c r="E585" s="247"/>
      <c r="F585" s="247"/>
      <c r="G585" s="247"/>
      <c r="H585" s="247"/>
      <c r="I585" s="247"/>
      <c r="J585" s="247"/>
      <c r="K585" s="247"/>
      <c r="L585" s="247"/>
      <c r="M585" s="247"/>
      <c r="N585" s="1" t="s">
        <v>526</v>
      </c>
    </row>
    <row r="586" spans="2:14" ht="10.5" customHeight="1" thickBot="1" x14ac:dyDescent="0.3">
      <c r="B586" s="109"/>
      <c r="C586" s="110"/>
      <c r="D586" s="109"/>
      <c r="E586" s="109"/>
      <c r="F586" s="109"/>
      <c r="G586" s="109"/>
      <c r="H586" s="109"/>
      <c r="I586" s="109"/>
      <c r="J586" s="109"/>
      <c r="K586" s="4"/>
      <c r="L586" s="4"/>
      <c r="N586" s="1" t="s">
        <v>202</v>
      </c>
    </row>
    <row r="587" spans="2:14" ht="22.5" thickTop="1" thickBot="1" x14ac:dyDescent="0.3">
      <c r="B587" s="125" t="s">
        <v>227</v>
      </c>
      <c r="C587" s="257" t="s">
        <v>227</v>
      </c>
      <c r="D587" s="258"/>
      <c r="E587" s="258"/>
      <c r="F587" s="258"/>
      <c r="G587" s="258"/>
      <c r="H587" s="258"/>
      <c r="I587" s="258"/>
      <c r="J587" s="258"/>
      <c r="K587" s="258"/>
      <c r="L587" s="258"/>
      <c r="M587" s="259"/>
    </row>
    <row r="588" spans="2:14" ht="22.5" thickTop="1" thickBot="1" x14ac:dyDescent="0.3">
      <c r="B588" s="13"/>
      <c r="C588" s="260">
        <v>2019</v>
      </c>
      <c r="D588" s="261"/>
      <c r="E588" s="262">
        <v>2020</v>
      </c>
      <c r="F588" s="261"/>
      <c r="G588" s="262">
        <v>2021</v>
      </c>
      <c r="H588" s="261"/>
      <c r="I588" s="262">
        <v>2022</v>
      </c>
      <c r="J588" s="261"/>
      <c r="K588" s="262">
        <v>2023</v>
      </c>
      <c r="L588" s="263"/>
      <c r="M588" s="264"/>
    </row>
    <row r="589" spans="2:14" ht="16.5" thickTop="1" thickBot="1" x14ac:dyDescent="0.3">
      <c r="B589" s="16"/>
      <c r="C589" s="112" t="s">
        <v>125</v>
      </c>
      <c r="D589" s="113" t="s">
        <v>529</v>
      </c>
      <c r="E589" s="114" t="s">
        <v>125</v>
      </c>
      <c r="F589" s="113" t="s">
        <v>530</v>
      </c>
      <c r="G589" s="114" t="s">
        <v>125</v>
      </c>
      <c r="H589" s="113" t="s">
        <v>500</v>
      </c>
      <c r="I589" s="114" t="s">
        <v>125</v>
      </c>
      <c r="J589" s="113" t="s">
        <v>126</v>
      </c>
      <c r="K589" s="114" t="s">
        <v>125</v>
      </c>
      <c r="L589" s="113" t="s">
        <v>511</v>
      </c>
      <c r="M589" s="113" t="s">
        <v>502</v>
      </c>
    </row>
    <row r="590" spans="2:14" x14ac:dyDescent="0.25">
      <c r="B590" s="116" t="s">
        <v>129</v>
      </c>
      <c r="C590" s="117">
        <v>43784</v>
      </c>
      <c r="D590" s="118">
        <v>6.6939591100714013E-2</v>
      </c>
      <c r="E590" s="117">
        <v>54068</v>
      </c>
      <c r="F590" s="118">
        <v>0.23488032157865879</v>
      </c>
      <c r="G590" s="117">
        <v>2622</v>
      </c>
      <c r="H590" s="118">
        <v>0.951505511578013</v>
      </c>
      <c r="I590" s="117">
        <v>7044</v>
      </c>
      <c r="J590" s="118">
        <v>1.6864988558352403</v>
      </c>
      <c r="K590" s="117">
        <v>7396</v>
      </c>
      <c r="L590" s="118">
        <v>4.9971607041453758E-2</v>
      </c>
      <c r="M590" s="118">
        <v>-0.83107984651927647</v>
      </c>
    </row>
    <row r="591" spans="2:14" x14ac:dyDescent="0.25">
      <c r="B591" s="116" t="s">
        <v>131</v>
      </c>
      <c r="C591" s="117">
        <v>19472</v>
      </c>
      <c r="D591" s="118">
        <v>0.12386009465543113</v>
      </c>
      <c r="E591" s="117">
        <v>24818</v>
      </c>
      <c r="F591" s="118">
        <v>0.27454806902218576</v>
      </c>
      <c r="G591" s="117">
        <v>1998</v>
      </c>
      <c r="H591" s="118">
        <v>0.91949391570634198</v>
      </c>
      <c r="I591" s="117">
        <v>4446</v>
      </c>
      <c r="J591" s="118">
        <v>1.2252252252252251</v>
      </c>
      <c r="K591" s="117">
        <v>5174</v>
      </c>
      <c r="L591" s="118">
        <v>0.16374269005847952</v>
      </c>
      <c r="M591" s="118">
        <v>-0.73428512736236651</v>
      </c>
    </row>
    <row r="592" spans="2:14" x14ac:dyDescent="0.25">
      <c r="B592" s="116" t="s">
        <v>133</v>
      </c>
      <c r="C592" s="117">
        <v>28547</v>
      </c>
      <c r="D592" s="118">
        <v>0.33715864911705462</v>
      </c>
      <c r="E592" s="117">
        <v>9022</v>
      </c>
      <c r="F592" s="118">
        <v>0.68395978561670201</v>
      </c>
      <c r="G592" s="117">
        <v>2681</v>
      </c>
      <c r="H592" s="118">
        <v>0.70283750831301295</v>
      </c>
      <c r="I592" s="117">
        <v>3558</v>
      </c>
      <c r="J592" s="118">
        <v>0.3271167474822827</v>
      </c>
      <c r="K592" s="117"/>
      <c r="L592" s="118"/>
      <c r="M592" s="118"/>
    </row>
    <row r="593" spans="2:14" x14ac:dyDescent="0.25">
      <c r="B593" s="116" t="s">
        <v>135</v>
      </c>
      <c r="C593" s="117">
        <v>31689</v>
      </c>
      <c r="D593" s="118">
        <v>6.7832591993530089E-2</v>
      </c>
      <c r="E593" s="117">
        <v>0</v>
      </c>
      <c r="F593" s="118">
        <v>1</v>
      </c>
      <c r="G593" s="117">
        <v>2913</v>
      </c>
      <c r="H593" s="118"/>
      <c r="I593" s="117">
        <v>4121</v>
      </c>
      <c r="J593" s="118">
        <v>0.41469275660830762</v>
      </c>
      <c r="K593" s="117"/>
      <c r="L593" s="118"/>
      <c r="M593" s="118"/>
    </row>
    <row r="594" spans="2:14" x14ac:dyDescent="0.25">
      <c r="B594" s="116" t="s">
        <v>137</v>
      </c>
      <c r="C594" s="117">
        <v>46180</v>
      </c>
      <c r="D594" s="118">
        <v>0.28011088011088003</v>
      </c>
      <c r="E594" s="117">
        <v>4</v>
      </c>
      <c r="F594" s="118">
        <v>0.99991338241663097</v>
      </c>
      <c r="G594" s="117">
        <v>1618</v>
      </c>
      <c r="H594" s="118">
        <v>403.5</v>
      </c>
      <c r="I594" s="117">
        <v>3002</v>
      </c>
      <c r="J594" s="118">
        <v>0.85537700865265753</v>
      </c>
      <c r="K594" s="117"/>
      <c r="L594" s="118"/>
      <c r="M594" s="118"/>
    </row>
    <row r="595" spans="2:14" x14ac:dyDescent="0.25">
      <c r="B595" s="116" t="s">
        <v>139</v>
      </c>
      <c r="C595" s="117">
        <v>51880</v>
      </c>
      <c r="D595" s="118">
        <v>0.16773206086251924</v>
      </c>
      <c r="E595" s="117">
        <v>13</v>
      </c>
      <c r="F595" s="118">
        <v>0.99974942174248305</v>
      </c>
      <c r="G595" s="117">
        <v>3850</v>
      </c>
      <c r="H595" s="118">
        <v>295.15384615384613</v>
      </c>
      <c r="I595" s="117">
        <v>2599</v>
      </c>
      <c r="J595" s="118">
        <v>0.32493506493506502</v>
      </c>
      <c r="K595" s="117"/>
      <c r="L595" s="118"/>
      <c r="M595" s="118"/>
    </row>
    <row r="596" spans="2:14" x14ac:dyDescent="0.25">
      <c r="B596" s="116" t="s">
        <v>141</v>
      </c>
      <c r="C596" s="117">
        <v>58211</v>
      </c>
      <c r="D596" s="118">
        <v>0.24008862188704971</v>
      </c>
      <c r="E596" s="117">
        <v>1336</v>
      </c>
      <c r="F596" s="118">
        <v>0.97704901135524203</v>
      </c>
      <c r="G596" s="117">
        <v>2748</v>
      </c>
      <c r="H596" s="118">
        <v>1.05688622754491</v>
      </c>
      <c r="I596" s="117">
        <v>4138</v>
      </c>
      <c r="J596" s="118">
        <v>0.50582241630276559</v>
      </c>
      <c r="K596" s="117"/>
      <c r="L596" s="118"/>
      <c r="M596" s="118"/>
    </row>
    <row r="597" spans="2:14" x14ac:dyDescent="0.25">
      <c r="B597" s="116" t="s">
        <v>143</v>
      </c>
      <c r="C597" s="117">
        <v>55134</v>
      </c>
      <c r="D597" s="118">
        <v>0.11715837250769989</v>
      </c>
      <c r="E597" s="117">
        <v>1340</v>
      </c>
      <c r="F597" s="118">
        <v>0.97569557804621498</v>
      </c>
      <c r="G597" s="117">
        <v>2755</v>
      </c>
      <c r="H597" s="118">
        <v>1.0559701492537314</v>
      </c>
      <c r="I597" s="117">
        <v>3810</v>
      </c>
      <c r="J597" s="118">
        <v>0.38294010889292207</v>
      </c>
      <c r="K597" s="117"/>
      <c r="L597" s="118"/>
      <c r="M597" s="118"/>
    </row>
    <row r="598" spans="2:14" x14ac:dyDescent="0.25">
      <c r="B598" s="116" t="s">
        <v>145</v>
      </c>
      <c r="C598" s="117">
        <v>49245</v>
      </c>
      <c r="D598" s="118">
        <v>0.21550575109838577</v>
      </c>
      <c r="E598" s="117">
        <v>772</v>
      </c>
      <c r="F598" s="118">
        <v>0.98432328155142701</v>
      </c>
      <c r="G598" s="117">
        <v>2753</v>
      </c>
      <c r="H598" s="118">
        <v>2.5660621761658029</v>
      </c>
      <c r="I598" s="117">
        <v>3317</v>
      </c>
      <c r="J598" s="118">
        <v>0.20486741736287684</v>
      </c>
      <c r="K598" s="117"/>
      <c r="L598" s="118"/>
      <c r="M598" s="118"/>
    </row>
    <row r="599" spans="2:14" x14ac:dyDescent="0.25">
      <c r="B599" s="116" t="s">
        <v>147</v>
      </c>
      <c r="C599" s="117">
        <v>53177</v>
      </c>
      <c r="D599" s="118">
        <v>0.19794998873620195</v>
      </c>
      <c r="E599" s="117">
        <v>1180</v>
      </c>
      <c r="F599" s="118">
        <v>0.97780995543186</v>
      </c>
      <c r="G599" s="117">
        <v>3773</v>
      </c>
      <c r="H599" s="118">
        <v>2.1974576271186441</v>
      </c>
      <c r="I599" s="117">
        <v>3798</v>
      </c>
      <c r="J599" s="118">
        <v>6.6260270341902405E-3</v>
      </c>
      <c r="K599" s="117"/>
      <c r="L599" s="118"/>
      <c r="M599" s="118"/>
    </row>
    <row r="600" spans="2:14" x14ac:dyDescent="0.25">
      <c r="B600" s="116" t="s">
        <v>149</v>
      </c>
      <c r="C600" s="117">
        <v>34262</v>
      </c>
      <c r="D600" s="118">
        <v>4.81720191132348E-2</v>
      </c>
      <c r="E600" s="117">
        <v>1311</v>
      </c>
      <c r="F600" s="118">
        <v>0.96173603409024599</v>
      </c>
      <c r="G600" s="117">
        <v>4892</v>
      </c>
      <c r="H600" s="118">
        <v>2.7315026697177727</v>
      </c>
      <c r="I600" s="117">
        <v>4853</v>
      </c>
      <c r="J600" s="118">
        <v>7.9721995094030901E-3</v>
      </c>
      <c r="K600" s="117"/>
      <c r="L600" s="118"/>
      <c r="M600" s="118"/>
    </row>
    <row r="601" spans="2:14" x14ac:dyDescent="0.25">
      <c r="B601" s="116" t="s">
        <v>151</v>
      </c>
      <c r="C601" s="117">
        <v>29328</v>
      </c>
      <c r="D601" s="118">
        <v>3.6288470372071613E-2</v>
      </c>
      <c r="E601" s="117">
        <v>2281</v>
      </c>
      <c r="F601" s="118">
        <v>0.92222449536279305</v>
      </c>
      <c r="G601" s="117">
        <v>5764</v>
      </c>
      <c r="H601" s="118">
        <v>1.5269618588338449</v>
      </c>
      <c r="I601" s="117">
        <v>6721</v>
      </c>
      <c r="J601" s="118">
        <v>0.16603053435114501</v>
      </c>
      <c r="K601" s="117"/>
      <c r="L601" s="118"/>
      <c r="M601" s="118"/>
    </row>
    <row r="602" spans="2:14" ht="15.75" x14ac:dyDescent="0.25">
      <c r="B602" s="119" t="s">
        <v>111</v>
      </c>
      <c r="C602" s="120">
        <v>500909</v>
      </c>
      <c r="D602" s="121">
        <v>0.15049668684038275</v>
      </c>
      <c r="E602" s="120">
        <v>96145</v>
      </c>
      <c r="F602" s="121">
        <v>0.80805894883102503</v>
      </c>
      <c r="G602" s="120">
        <v>38367</v>
      </c>
      <c r="H602" s="121">
        <v>0.60094648707681098</v>
      </c>
      <c r="I602" s="120">
        <v>51407</v>
      </c>
      <c r="J602" s="121">
        <v>0.33987541376703945</v>
      </c>
      <c r="K602" s="120">
        <v>12570</v>
      </c>
      <c r="L602" s="121">
        <v>9.3994778067885143E-2</v>
      </c>
      <c r="M602" s="121">
        <v>-0.80128367269508027</v>
      </c>
    </row>
    <row r="603" spans="2:14" ht="6" customHeight="1" x14ac:dyDescent="0.25"/>
    <row r="604" spans="2:14" x14ac:dyDescent="0.25">
      <c r="B604" s="49" t="s">
        <v>108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4"/>
      <c r="G605" s="124"/>
      <c r="I605" s="124"/>
      <c r="K605" s="124"/>
    </row>
    <row r="608" spans="2:14" ht="48.75" customHeight="1" thickBot="1" x14ac:dyDescent="0.3">
      <c r="B608" s="247" t="s">
        <v>555</v>
      </c>
      <c r="C608" s="247"/>
      <c r="D608" s="247"/>
      <c r="E608" s="247"/>
      <c r="F608" s="247"/>
      <c r="G608" s="247"/>
      <c r="H608" s="247"/>
      <c r="I608" s="247"/>
      <c r="J608" s="247"/>
      <c r="K608" s="247"/>
      <c r="L608" s="247"/>
      <c r="M608" s="247"/>
      <c r="N608" s="1" t="s">
        <v>526</v>
      </c>
    </row>
    <row r="609" spans="2:14" ht="10.5" customHeight="1" thickBot="1" x14ac:dyDescent="0.3">
      <c r="B609" s="109"/>
      <c r="C609" s="110"/>
      <c r="D609" s="109"/>
      <c r="E609" s="109"/>
      <c r="F609" s="109"/>
      <c r="G609" s="109"/>
      <c r="H609" s="109"/>
      <c r="I609" s="109"/>
      <c r="J609" s="109"/>
      <c r="K609" s="4"/>
      <c r="L609" s="4"/>
      <c r="N609" s="1" t="s">
        <v>202</v>
      </c>
    </row>
    <row r="610" spans="2:14" ht="22.5" thickTop="1" thickBot="1" x14ac:dyDescent="0.3">
      <c r="B610" s="125" t="s">
        <v>229</v>
      </c>
      <c r="C610" s="257" t="s">
        <v>229</v>
      </c>
      <c r="D610" s="258"/>
      <c r="E610" s="258"/>
      <c r="F610" s="258"/>
      <c r="G610" s="258"/>
      <c r="H610" s="258"/>
      <c r="I610" s="258"/>
      <c r="J610" s="258"/>
      <c r="K610" s="258"/>
      <c r="L610" s="258"/>
      <c r="M610" s="259"/>
    </row>
    <row r="611" spans="2:14" ht="22.5" thickTop="1" thickBot="1" x14ac:dyDescent="0.3">
      <c r="B611" s="13"/>
      <c r="C611" s="260">
        <v>2019</v>
      </c>
      <c r="D611" s="261"/>
      <c r="E611" s="262">
        <v>2020</v>
      </c>
      <c r="F611" s="261"/>
      <c r="G611" s="262">
        <v>2021</v>
      </c>
      <c r="H611" s="261"/>
      <c r="I611" s="262">
        <v>2022</v>
      </c>
      <c r="J611" s="261"/>
      <c r="K611" s="262">
        <v>2023</v>
      </c>
      <c r="L611" s="263"/>
      <c r="M611" s="264"/>
    </row>
    <row r="612" spans="2:14" ht="16.5" thickTop="1" thickBot="1" x14ac:dyDescent="0.3">
      <c r="B612" s="16"/>
      <c r="C612" s="112" t="s">
        <v>125</v>
      </c>
      <c r="D612" s="113" t="s">
        <v>529</v>
      </c>
      <c r="E612" s="114" t="s">
        <v>125</v>
      </c>
      <c r="F612" s="113" t="s">
        <v>530</v>
      </c>
      <c r="G612" s="114" t="s">
        <v>125</v>
      </c>
      <c r="H612" s="113" t="s">
        <v>500</v>
      </c>
      <c r="I612" s="114" t="s">
        <v>125</v>
      </c>
      <c r="J612" s="113" t="s">
        <v>126</v>
      </c>
      <c r="K612" s="114" t="s">
        <v>125</v>
      </c>
      <c r="L612" s="113" t="s">
        <v>511</v>
      </c>
      <c r="M612" s="113" t="s">
        <v>502</v>
      </c>
    </row>
    <row r="613" spans="2:14" x14ac:dyDescent="0.25">
      <c r="B613" s="116" t="s">
        <v>129</v>
      </c>
      <c r="C613" s="117">
        <v>3268</v>
      </c>
      <c r="D613" s="118">
        <v>5.1929213809109399E-2</v>
      </c>
      <c r="E613" s="117">
        <v>4903</v>
      </c>
      <c r="F613" s="118">
        <v>0.50030599755201965</v>
      </c>
      <c r="G613" s="117">
        <v>4570</v>
      </c>
      <c r="H613" s="118">
        <v>6.79176014684887E-2</v>
      </c>
      <c r="I613" s="117">
        <v>14176</v>
      </c>
      <c r="J613" s="118">
        <v>2.101969365426696</v>
      </c>
      <c r="K613" s="117">
        <v>12436</v>
      </c>
      <c r="L613" s="118">
        <v>-0.12274266365688491</v>
      </c>
      <c r="M613" s="118">
        <v>2.8053855569155446</v>
      </c>
    </row>
    <row r="614" spans="2:14" x14ac:dyDescent="0.25">
      <c r="B614" s="116" t="s">
        <v>131</v>
      </c>
      <c r="C614" s="117">
        <v>4133</v>
      </c>
      <c r="D614" s="118">
        <v>0.42763385146804844</v>
      </c>
      <c r="E614" s="117">
        <v>6195</v>
      </c>
      <c r="F614" s="118">
        <v>0.49891120251633203</v>
      </c>
      <c r="G614" s="117">
        <v>7916</v>
      </c>
      <c r="H614" s="118">
        <v>0.27780468119451163</v>
      </c>
      <c r="I614" s="117">
        <v>13643</v>
      </c>
      <c r="J614" s="118">
        <v>0.72347145022738757</v>
      </c>
      <c r="K614" s="117">
        <v>14990</v>
      </c>
      <c r="L614" s="118">
        <v>9.8731950450780648E-2</v>
      </c>
      <c r="M614" s="118">
        <v>2.626905395596419</v>
      </c>
    </row>
    <row r="615" spans="2:14" x14ac:dyDescent="0.25">
      <c r="B615" s="116" t="s">
        <v>133</v>
      </c>
      <c r="C615" s="117">
        <v>4413</v>
      </c>
      <c r="D615" s="118">
        <v>1.9768991559307E-2</v>
      </c>
      <c r="E615" s="117">
        <v>2624</v>
      </c>
      <c r="F615" s="118">
        <v>0.40539315658282299</v>
      </c>
      <c r="G615" s="117">
        <v>14413</v>
      </c>
      <c r="H615" s="118">
        <v>4.4927591463414638</v>
      </c>
      <c r="I615" s="117">
        <v>18155</v>
      </c>
      <c r="J615" s="118">
        <v>0.25962672587247626</v>
      </c>
      <c r="K615" s="117"/>
      <c r="L615" s="118"/>
      <c r="M615" s="118"/>
    </row>
    <row r="616" spans="2:14" x14ac:dyDescent="0.25">
      <c r="B616" s="116" t="s">
        <v>135</v>
      </c>
      <c r="C616" s="117">
        <v>4073</v>
      </c>
      <c r="D616" s="118">
        <v>1.0687393733301E-2</v>
      </c>
      <c r="E616" s="117">
        <v>0</v>
      </c>
      <c r="F616" s="118">
        <v>1</v>
      </c>
      <c r="G616" s="117">
        <v>14571</v>
      </c>
      <c r="H616" s="118"/>
      <c r="I616" s="117">
        <v>15406</v>
      </c>
      <c r="J616" s="118">
        <v>5.7305607027657635E-2</v>
      </c>
      <c r="K616" s="117"/>
      <c r="L616" s="118"/>
      <c r="M616" s="118"/>
    </row>
    <row r="617" spans="2:14" x14ac:dyDescent="0.25">
      <c r="B617" s="116" t="s">
        <v>137</v>
      </c>
      <c r="C617" s="117">
        <v>4246</v>
      </c>
      <c r="D617" s="118">
        <v>0.149439102564103</v>
      </c>
      <c r="E617" s="117">
        <v>15</v>
      </c>
      <c r="F617" s="118">
        <v>0.99646726330664204</v>
      </c>
      <c r="G617" s="117">
        <v>13108</v>
      </c>
      <c r="H617" s="118">
        <v>872.86666666666667</v>
      </c>
      <c r="I617" s="117">
        <v>15365</v>
      </c>
      <c r="J617" s="118">
        <v>0.17218492523649687</v>
      </c>
      <c r="K617" s="117"/>
      <c r="L617" s="118"/>
      <c r="M617" s="118"/>
    </row>
    <row r="618" spans="2:14" x14ac:dyDescent="0.25">
      <c r="B618" s="116" t="s">
        <v>139</v>
      </c>
      <c r="C618" s="117">
        <v>5537</v>
      </c>
      <c r="D618" s="118">
        <v>0.14526088298857701</v>
      </c>
      <c r="E618" s="117">
        <v>13</v>
      </c>
      <c r="F618" s="118">
        <v>0.99765215820841602</v>
      </c>
      <c r="G618" s="117">
        <v>10403</v>
      </c>
      <c r="H618" s="118">
        <v>799.23076923076928</v>
      </c>
      <c r="I618" s="117">
        <v>14157</v>
      </c>
      <c r="J618" s="118">
        <v>0.3608574449677977</v>
      </c>
      <c r="K618" s="117"/>
      <c r="L618" s="118"/>
      <c r="M618" s="118"/>
    </row>
    <row r="619" spans="2:14" x14ac:dyDescent="0.25">
      <c r="B619" s="116" t="s">
        <v>141</v>
      </c>
      <c r="C619" s="117">
        <v>7386</v>
      </c>
      <c r="D619" s="118">
        <v>0.20946162902707899</v>
      </c>
      <c r="E619" s="117">
        <v>1366</v>
      </c>
      <c r="F619" s="118">
        <v>0.81505551042512903</v>
      </c>
      <c r="G619" s="117">
        <v>15264</v>
      </c>
      <c r="H619" s="118">
        <v>10.174231332357248</v>
      </c>
      <c r="I619" s="117">
        <v>21109</v>
      </c>
      <c r="J619" s="118">
        <v>0.38292714884696011</v>
      </c>
      <c r="K619" s="117"/>
      <c r="L619" s="118"/>
      <c r="M619" s="118"/>
    </row>
    <row r="620" spans="2:14" x14ac:dyDescent="0.25">
      <c r="B620" s="116" t="s">
        <v>143</v>
      </c>
      <c r="C620" s="117">
        <v>7731</v>
      </c>
      <c r="D620" s="118">
        <v>1.9157574219741201E-2</v>
      </c>
      <c r="E620" s="117">
        <v>3732</v>
      </c>
      <c r="F620" s="118">
        <v>0.51726814124951503</v>
      </c>
      <c r="G620" s="117">
        <v>11448</v>
      </c>
      <c r="H620" s="118">
        <v>2.067524115755627</v>
      </c>
      <c r="I620" s="117">
        <v>18821</v>
      </c>
      <c r="J620" s="118">
        <v>0.64404262753319363</v>
      </c>
      <c r="K620" s="117"/>
      <c r="L620" s="118"/>
      <c r="M620" s="118"/>
    </row>
    <row r="621" spans="2:14" x14ac:dyDescent="0.25">
      <c r="B621" s="116" t="s">
        <v>145</v>
      </c>
      <c r="C621" s="117">
        <v>7018</v>
      </c>
      <c r="D621" s="118">
        <v>6.4391414478069606E-2</v>
      </c>
      <c r="E621" s="117">
        <v>2587</v>
      </c>
      <c r="F621" s="118">
        <v>0.63137646053006602</v>
      </c>
      <c r="G621" s="117">
        <v>11281</v>
      </c>
      <c r="H621" s="118">
        <v>3.3606494008504058</v>
      </c>
      <c r="I621" s="117">
        <v>16393</v>
      </c>
      <c r="J621" s="118">
        <v>0.45315131637266193</v>
      </c>
      <c r="K621" s="117"/>
      <c r="L621" s="118"/>
      <c r="M621" s="118"/>
    </row>
    <row r="622" spans="2:14" x14ac:dyDescent="0.25">
      <c r="B622" s="116" t="s">
        <v>147</v>
      </c>
      <c r="C622" s="117">
        <v>9417</v>
      </c>
      <c r="D622" s="118">
        <v>0.4328971393791845</v>
      </c>
      <c r="E622" s="117">
        <v>6216</v>
      </c>
      <c r="F622" s="118">
        <v>0.33991717107358999</v>
      </c>
      <c r="G622" s="117">
        <v>14784</v>
      </c>
      <c r="H622" s="118">
        <v>1.3783783783783785</v>
      </c>
      <c r="I622" s="117">
        <v>19347</v>
      </c>
      <c r="J622" s="118">
        <v>0.30864448051948057</v>
      </c>
      <c r="K622" s="117"/>
      <c r="L622" s="118"/>
      <c r="M622" s="118"/>
    </row>
    <row r="623" spans="2:14" x14ac:dyDescent="0.25">
      <c r="B623" s="116" t="s">
        <v>149</v>
      </c>
      <c r="C623" s="117">
        <v>7049</v>
      </c>
      <c r="D623" s="118">
        <v>0.22229928905843588</v>
      </c>
      <c r="E623" s="117">
        <v>7630</v>
      </c>
      <c r="F623" s="118">
        <v>8.2423038728897779E-2</v>
      </c>
      <c r="G623" s="117">
        <v>13921</v>
      </c>
      <c r="H623" s="118">
        <v>0.82450851900393185</v>
      </c>
      <c r="I623" s="117">
        <v>15313</v>
      </c>
      <c r="J623" s="118">
        <v>9.9992816608002189E-2</v>
      </c>
      <c r="K623" s="117"/>
      <c r="L623" s="118"/>
      <c r="M623" s="118"/>
    </row>
    <row r="624" spans="2:14" x14ac:dyDescent="0.25">
      <c r="B624" s="116" t="s">
        <v>151</v>
      </c>
      <c r="C624" s="117">
        <v>7181</v>
      </c>
      <c r="D624" s="118">
        <v>0.49666527719883291</v>
      </c>
      <c r="E624" s="117">
        <v>6268</v>
      </c>
      <c r="F624" s="118">
        <v>0.12714106670380201</v>
      </c>
      <c r="G624" s="117">
        <v>14909</v>
      </c>
      <c r="H624" s="118">
        <v>1.3785896617740905</v>
      </c>
      <c r="I624" s="117">
        <v>14203</v>
      </c>
      <c r="J624" s="118">
        <v>4.7353947280166397E-2</v>
      </c>
      <c r="K624" s="117"/>
      <c r="L624" s="118"/>
      <c r="M624" s="118"/>
    </row>
    <row r="625" spans="2:14" ht="15.75" x14ac:dyDescent="0.25">
      <c r="B625" s="119" t="s">
        <v>111</v>
      </c>
      <c r="C625" s="120">
        <v>71452</v>
      </c>
      <c r="D625" s="121">
        <v>4.6241251061586608E-2</v>
      </c>
      <c r="E625" s="120">
        <v>41549</v>
      </c>
      <c r="F625" s="121">
        <v>0.41850473044841302</v>
      </c>
      <c r="G625" s="120">
        <v>146588</v>
      </c>
      <c r="H625" s="121">
        <v>2.5280752846037209</v>
      </c>
      <c r="I625" s="120">
        <v>196088</v>
      </c>
      <c r="J625" s="121">
        <v>0.33768111987338667</v>
      </c>
      <c r="K625" s="120">
        <v>27426</v>
      </c>
      <c r="L625" s="121">
        <v>-1.4127035479348682E-2</v>
      </c>
      <c r="M625" s="121">
        <v>2.7057154438589381</v>
      </c>
    </row>
    <row r="626" spans="2:14" ht="6" customHeight="1" x14ac:dyDescent="0.25"/>
    <row r="627" spans="2:14" x14ac:dyDescent="0.25">
      <c r="B627" s="49" t="s">
        <v>108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4"/>
      <c r="G628" s="124"/>
      <c r="I628" s="124"/>
      <c r="K628" s="124"/>
    </row>
    <row r="630" spans="2:14" ht="48.75" customHeight="1" thickBot="1" x14ac:dyDescent="0.3">
      <c r="B630" s="247" t="s">
        <v>556</v>
      </c>
      <c r="C630" s="247"/>
      <c r="D630" s="247"/>
      <c r="E630" s="247"/>
      <c r="F630" s="247"/>
      <c r="G630" s="247"/>
      <c r="H630" s="247"/>
      <c r="I630" s="247"/>
      <c r="J630" s="247"/>
      <c r="K630" s="247"/>
      <c r="L630" s="247"/>
      <c r="M630" s="247"/>
      <c r="N630" s="1" t="s">
        <v>526</v>
      </c>
    </row>
    <row r="631" spans="2:14" ht="10.5" customHeight="1" thickBot="1" x14ac:dyDescent="0.3">
      <c r="B631" s="109"/>
      <c r="C631" s="110"/>
      <c r="D631" s="109"/>
      <c r="E631" s="109"/>
      <c r="F631" s="109"/>
      <c r="G631" s="109"/>
      <c r="H631" s="109"/>
      <c r="I631" s="109"/>
      <c r="J631" s="109"/>
      <c r="K631" s="4"/>
      <c r="L631" s="4"/>
      <c r="N631" s="1" t="s">
        <v>202</v>
      </c>
    </row>
    <row r="632" spans="2:14" ht="22.5" thickTop="1" thickBot="1" x14ac:dyDescent="0.3">
      <c r="B632" s="125" t="s">
        <v>231</v>
      </c>
      <c r="C632" s="257" t="s">
        <v>232</v>
      </c>
      <c r="D632" s="258"/>
      <c r="E632" s="258"/>
      <c r="F632" s="258"/>
      <c r="G632" s="258"/>
      <c r="H632" s="258"/>
      <c r="I632" s="258"/>
      <c r="J632" s="258"/>
      <c r="K632" s="258"/>
      <c r="L632" s="258"/>
      <c r="M632" s="259"/>
    </row>
    <row r="633" spans="2:14" ht="22.5" thickTop="1" thickBot="1" x14ac:dyDescent="0.3">
      <c r="B633" s="13"/>
      <c r="C633" s="260">
        <v>2019</v>
      </c>
      <c r="D633" s="261"/>
      <c r="E633" s="262">
        <v>2020</v>
      </c>
      <c r="F633" s="261"/>
      <c r="G633" s="262">
        <v>2021</v>
      </c>
      <c r="H633" s="261"/>
      <c r="I633" s="262">
        <v>2022</v>
      </c>
      <c r="J633" s="261"/>
      <c r="K633" s="262">
        <v>2023</v>
      </c>
      <c r="L633" s="263"/>
      <c r="M633" s="264"/>
    </row>
    <row r="634" spans="2:14" ht="16.5" thickTop="1" thickBot="1" x14ac:dyDescent="0.3">
      <c r="B634" s="16"/>
      <c r="C634" s="112" t="s">
        <v>125</v>
      </c>
      <c r="D634" s="113" t="s">
        <v>529</v>
      </c>
      <c r="E634" s="114" t="s">
        <v>125</v>
      </c>
      <c r="F634" s="113" t="s">
        <v>530</v>
      </c>
      <c r="G634" s="114" t="s">
        <v>125</v>
      </c>
      <c r="H634" s="113" t="s">
        <v>500</v>
      </c>
      <c r="I634" s="114" t="s">
        <v>125</v>
      </c>
      <c r="J634" s="113" t="s">
        <v>126</v>
      </c>
      <c r="K634" s="114" t="s">
        <v>125</v>
      </c>
      <c r="L634" s="113" t="s">
        <v>511</v>
      </c>
      <c r="M634" s="113" t="s">
        <v>502</v>
      </c>
    </row>
    <row r="635" spans="2:14" x14ac:dyDescent="0.25">
      <c r="B635" s="116" t="s">
        <v>129</v>
      </c>
      <c r="C635" s="117">
        <v>4084</v>
      </c>
      <c r="D635" s="118">
        <v>1.6851227732306202E-2</v>
      </c>
      <c r="E635" s="117">
        <v>6650</v>
      </c>
      <c r="F635" s="118">
        <v>0.6283055827619981</v>
      </c>
      <c r="G635" s="117">
        <v>1544</v>
      </c>
      <c r="H635" s="118">
        <v>0.76781954887217996</v>
      </c>
      <c r="I635" s="117">
        <v>9450</v>
      </c>
      <c r="J635" s="118">
        <v>5.1204663212435237</v>
      </c>
      <c r="K635" s="117">
        <v>12803</v>
      </c>
      <c r="L635" s="118">
        <v>0.35481481481481492</v>
      </c>
      <c r="M635" s="118">
        <v>2.1349167482859941</v>
      </c>
    </row>
    <row r="636" spans="2:14" x14ac:dyDescent="0.25">
      <c r="B636" s="116" t="s">
        <v>131</v>
      </c>
      <c r="C636" s="117">
        <v>4567</v>
      </c>
      <c r="D636" s="118">
        <v>0.38688126328575767</v>
      </c>
      <c r="E636" s="117">
        <v>5700</v>
      </c>
      <c r="F636" s="118">
        <v>0.24808408145390848</v>
      </c>
      <c r="G636" s="117">
        <v>923</v>
      </c>
      <c r="H636" s="118">
        <v>0.83807017543859696</v>
      </c>
      <c r="I636" s="117">
        <v>8853</v>
      </c>
      <c r="J636" s="118">
        <v>8.591549295774648</v>
      </c>
      <c r="K636" s="117">
        <v>12727</v>
      </c>
      <c r="L636" s="118">
        <v>0.43759177679882533</v>
      </c>
      <c r="M636" s="118">
        <v>1.7867308955550691</v>
      </c>
    </row>
    <row r="637" spans="2:14" x14ac:dyDescent="0.25">
      <c r="B637" s="116" t="s">
        <v>133</v>
      </c>
      <c r="C637" s="117">
        <v>4301</v>
      </c>
      <c r="D637" s="118">
        <v>0.22675413576725623</v>
      </c>
      <c r="E637" s="117">
        <v>2265</v>
      </c>
      <c r="F637" s="118">
        <v>0.47337828411997201</v>
      </c>
      <c r="G637" s="117">
        <v>828</v>
      </c>
      <c r="H637" s="118">
        <v>0.63443708609271499</v>
      </c>
      <c r="I637" s="117">
        <v>9188</v>
      </c>
      <c r="J637" s="118">
        <v>10.096618357487923</v>
      </c>
      <c r="K637" s="117"/>
      <c r="L637" s="118"/>
      <c r="M637" s="118"/>
    </row>
    <row r="638" spans="2:14" x14ac:dyDescent="0.25">
      <c r="B638" s="116" t="s">
        <v>135</v>
      </c>
      <c r="C638" s="117">
        <v>6715</v>
      </c>
      <c r="D638" s="118">
        <v>0.23664825046040505</v>
      </c>
      <c r="E638" s="117">
        <v>0</v>
      </c>
      <c r="F638" s="118">
        <v>1</v>
      </c>
      <c r="G638" s="117">
        <v>2954</v>
      </c>
      <c r="H638" s="118"/>
      <c r="I638" s="117">
        <v>15205</v>
      </c>
      <c r="J638" s="118">
        <v>4.147257955314827</v>
      </c>
      <c r="K638" s="117"/>
      <c r="L638" s="118"/>
      <c r="M638" s="118"/>
    </row>
    <row r="639" spans="2:14" x14ac:dyDescent="0.25">
      <c r="B639" s="116" t="s">
        <v>137</v>
      </c>
      <c r="C639" s="117">
        <v>8080</v>
      </c>
      <c r="D639" s="118">
        <v>8.7390761548065132E-3</v>
      </c>
      <c r="E639" s="117">
        <v>4</v>
      </c>
      <c r="F639" s="118">
        <v>0.99950495049504995</v>
      </c>
      <c r="G639" s="117">
        <v>3533</v>
      </c>
      <c r="H639" s="118">
        <v>882.25</v>
      </c>
      <c r="I639" s="117">
        <v>14681</v>
      </c>
      <c r="J639" s="118">
        <v>3.1553920181149167</v>
      </c>
      <c r="K639" s="117"/>
      <c r="L639" s="118"/>
      <c r="M639" s="118"/>
    </row>
    <row r="640" spans="2:14" x14ac:dyDescent="0.25">
      <c r="B640" s="116" t="s">
        <v>139</v>
      </c>
      <c r="C640" s="117">
        <v>13461</v>
      </c>
      <c r="D640" s="118">
        <v>0.11812106918239</v>
      </c>
      <c r="E640" s="117">
        <v>28</v>
      </c>
      <c r="F640" s="118">
        <v>0.99791991679667202</v>
      </c>
      <c r="G640" s="117">
        <v>6880</v>
      </c>
      <c r="H640" s="118">
        <v>244.71428571428572</v>
      </c>
      <c r="I640" s="117">
        <v>20758</v>
      </c>
      <c r="J640" s="118">
        <v>2.0171511627906975</v>
      </c>
      <c r="K640" s="117"/>
      <c r="L640" s="118"/>
      <c r="M640" s="118"/>
    </row>
    <row r="641" spans="2:14" x14ac:dyDescent="0.25">
      <c r="B641" s="116" t="s">
        <v>141</v>
      </c>
      <c r="C641" s="117">
        <v>16616</v>
      </c>
      <c r="D641" s="118">
        <v>0.22239387920253062</v>
      </c>
      <c r="E641" s="117">
        <v>4872</v>
      </c>
      <c r="F641" s="118">
        <v>0.70678863745787202</v>
      </c>
      <c r="G641" s="117">
        <v>14342</v>
      </c>
      <c r="H641" s="118">
        <v>1.94376026272578</v>
      </c>
      <c r="I641" s="117">
        <v>21054</v>
      </c>
      <c r="J641" s="118">
        <v>0.46799609538418641</v>
      </c>
      <c r="K641" s="117"/>
      <c r="L641" s="118"/>
      <c r="M641" s="118"/>
    </row>
    <row r="642" spans="2:14" x14ac:dyDescent="0.25">
      <c r="B642" s="116" t="s">
        <v>143</v>
      </c>
      <c r="C642" s="117">
        <v>16343</v>
      </c>
      <c r="D642" s="118">
        <v>0.12292153359901059</v>
      </c>
      <c r="E642" s="117">
        <v>8737</v>
      </c>
      <c r="F642" s="118">
        <v>0.46539802973750199</v>
      </c>
      <c r="G642" s="117">
        <v>15418</v>
      </c>
      <c r="H642" s="118">
        <v>0.76467895158521237</v>
      </c>
      <c r="I642" s="117">
        <v>23049</v>
      </c>
      <c r="J642" s="118">
        <v>0.49494097807757176</v>
      </c>
      <c r="K642" s="117"/>
      <c r="L642" s="118"/>
      <c r="M642" s="118"/>
    </row>
    <row r="643" spans="2:14" x14ac:dyDescent="0.25">
      <c r="B643" s="116" t="s">
        <v>145</v>
      </c>
      <c r="C643" s="117">
        <v>15458</v>
      </c>
      <c r="D643" s="118">
        <v>6.6363134657836609E-2</v>
      </c>
      <c r="E643" s="117">
        <v>5596</v>
      </c>
      <c r="F643" s="118">
        <v>0.63798680294992904</v>
      </c>
      <c r="G643" s="117">
        <v>12434</v>
      </c>
      <c r="H643" s="118">
        <v>1.2219442458899215</v>
      </c>
      <c r="I643" s="117">
        <v>16221</v>
      </c>
      <c r="J643" s="118">
        <v>0.30456811967186748</v>
      </c>
      <c r="K643" s="117"/>
      <c r="L643" s="118"/>
      <c r="M643" s="118"/>
    </row>
    <row r="644" spans="2:14" x14ac:dyDescent="0.25">
      <c r="B644" s="116" t="s">
        <v>147</v>
      </c>
      <c r="C644" s="117">
        <v>9017</v>
      </c>
      <c r="D644" s="118">
        <v>0.36414523449319214</v>
      </c>
      <c r="E644" s="117">
        <v>2400</v>
      </c>
      <c r="F644" s="118">
        <v>0.733836087390485</v>
      </c>
      <c r="G644" s="117">
        <v>9614</v>
      </c>
      <c r="H644" s="118">
        <v>3.0058333333333334</v>
      </c>
      <c r="I644" s="117">
        <v>14070</v>
      </c>
      <c r="J644" s="118">
        <v>0.46349074266694412</v>
      </c>
      <c r="K644" s="117"/>
      <c r="L644" s="118"/>
      <c r="M644" s="118"/>
    </row>
    <row r="645" spans="2:14" x14ac:dyDescent="0.25">
      <c r="B645" s="116" t="s">
        <v>149</v>
      </c>
      <c r="C645" s="117">
        <v>4545</v>
      </c>
      <c r="D645" s="118">
        <v>0.12056213017751483</v>
      </c>
      <c r="E645" s="117">
        <v>1201</v>
      </c>
      <c r="F645" s="118">
        <v>0.73575357535753605</v>
      </c>
      <c r="G645" s="117">
        <v>7129</v>
      </c>
      <c r="H645" s="118">
        <v>4.9358867610324726</v>
      </c>
      <c r="I645" s="117">
        <v>9199</v>
      </c>
      <c r="J645" s="118">
        <v>0.29036330481133388</v>
      </c>
      <c r="K645" s="117"/>
      <c r="L645" s="118"/>
      <c r="M645" s="118"/>
    </row>
    <row r="646" spans="2:14" x14ac:dyDescent="0.25">
      <c r="B646" s="116" t="s">
        <v>151</v>
      </c>
      <c r="C646" s="117">
        <v>6667</v>
      </c>
      <c r="D646" s="118">
        <v>0.43871385412170905</v>
      </c>
      <c r="E646" s="117">
        <v>2253</v>
      </c>
      <c r="F646" s="118">
        <v>0.66206689665516705</v>
      </c>
      <c r="G646" s="117">
        <v>7926</v>
      </c>
      <c r="H646" s="118">
        <v>2.5179760319573901</v>
      </c>
      <c r="I646" s="117">
        <v>11459</v>
      </c>
      <c r="J646" s="118">
        <v>0.44574817057784499</v>
      </c>
      <c r="K646" s="117"/>
      <c r="L646" s="118"/>
      <c r="M646" s="118"/>
    </row>
    <row r="647" spans="2:14" ht="15.75" x14ac:dyDescent="0.25">
      <c r="B647" s="119" t="s">
        <v>111</v>
      </c>
      <c r="C647" s="120">
        <v>109854</v>
      </c>
      <c r="D647" s="121">
        <v>0.12555327868852451</v>
      </c>
      <c r="E647" s="120">
        <v>39706</v>
      </c>
      <c r="F647" s="121">
        <v>0.63855662970852201</v>
      </c>
      <c r="G647" s="120">
        <v>83525</v>
      </c>
      <c r="H647" s="121">
        <v>1.1035863597441193</v>
      </c>
      <c r="I647" s="120">
        <v>173187</v>
      </c>
      <c r="J647" s="121">
        <v>1.0734750074827897</v>
      </c>
      <c r="K647" s="120">
        <v>25530</v>
      </c>
      <c r="L647" s="121">
        <v>0.39485330273725627</v>
      </c>
      <c r="M647" s="121">
        <v>1.9511039186221244</v>
      </c>
    </row>
    <row r="648" spans="2:14" ht="6" customHeight="1" x14ac:dyDescent="0.25"/>
    <row r="649" spans="2:14" x14ac:dyDescent="0.25">
      <c r="B649" s="49" t="s">
        <v>108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4"/>
      <c r="G650" s="124"/>
      <c r="I650" s="124"/>
      <c r="K650" s="124"/>
    </row>
    <row r="655" spans="2:14" ht="48.75" customHeight="1" thickBot="1" x14ac:dyDescent="0.3">
      <c r="B655" s="247" t="s">
        <v>557</v>
      </c>
      <c r="C655" s="247"/>
      <c r="D655" s="247"/>
      <c r="E655" s="247"/>
      <c r="F655" s="247"/>
      <c r="G655" s="247"/>
      <c r="H655" s="247"/>
      <c r="I655" s="247"/>
      <c r="J655" s="247"/>
      <c r="K655" s="247"/>
      <c r="L655" s="247"/>
      <c r="M655" s="247"/>
      <c r="N655" s="1" t="s">
        <v>526</v>
      </c>
    </row>
    <row r="656" spans="2:14" ht="10.5" customHeight="1" thickBot="1" x14ac:dyDescent="0.3">
      <c r="B656" s="109"/>
      <c r="C656" s="110"/>
      <c r="D656" s="109"/>
      <c r="E656" s="109"/>
      <c r="F656" s="109"/>
      <c r="G656" s="109"/>
      <c r="H656" s="109"/>
      <c r="I656" s="109"/>
      <c r="J656" s="109"/>
      <c r="K656" s="4"/>
      <c r="L656" s="4"/>
      <c r="N656" s="1" t="s">
        <v>202</v>
      </c>
    </row>
    <row r="657" spans="2:13" ht="22.5" thickTop="1" thickBot="1" x14ac:dyDescent="0.3">
      <c r="B657" s="125" t="s">
        <v>234</v>
      </c>
      <c r="C657" s="257" t="s">
        <v>234</v>
      </c>
      <c r="D657" s="258"/>
      <c r="E657" s="258"/>
      <c r="F657" s="258"/>
      <c r="G657" s="258"/>
      <c r="H657" s="258"/>
      <c r="I657" s="258"/>
      <c r="J657" s="258"/>
      <c r="K657" s="258"/>
      <c r="L657" s="258"/>
      <c r="M657" s="259"/>
    </row>
    <row r="658" spans="2:13" ht="22.5" thickTop="1" thickBot="1" x14ac:dyDescent="0.3">
      <c r="B658" s="13"/>
      <c r="C658" s="260">
        <v>2019</v>
      </c>
      <c r="D658" s="261"/>
      <c r="E658" s="262">
        <v>2020</v>
      </c>
      <c r="F658" s="261"/>
      <c r="G658" s="262">
        <v>2021</v>
      </c>
      <c r="H658" s="261"/>
      <c r="I658" s="262">
        <v>2022</v>
      </c>
      <c r="J658" s="261"/>
      <c r="K658" s="262">
        <v>2023</v>
      </c>
      <c r="L658" s="263"/>
      <c r="M658" s="264"/>
    </row>
    <row r="659" spans="2:13" ht="16.5" thickTop="1" thickBot="1" x14ac:dyDescent="0.3">
      <c r="B659" s="16"/>
      <c r="C659" s="112" t="s">
        <v>125</v>
      </c>
      <c r="D659" s="113" t="s">
        <v>529</v>
      </c>
      <c r="E659" s="114" t="s">
        <v>125</v>
      </c>
      <c r="F659" s="113" t="s">
        <v>530</v>
      </c>
      <c r="G659" s="114" t="s">
        <v>125</v>
      </c>
      <c r="H659" s="113" t="s">
        <v>500</v>
      </c>
      <c r="I659" s="114" t="s">
        <v>125</v>
      </c>
      <c r="J659" s="113" t="s">
        <v>126</v>
      </c>
      <c r="K659" s="114" t="s">
        <v>125</v>
      </c>
      <c r="L659" s="113" t="s">
        <v>511</v>
      </c>
      <c r="M659" s="113" t="s">
        <v>502</v>
      </c>
    </row>
    <row r="660" spans="2:13" x14ac:dyDescent="0.25">
      <c r="B660" s="116" t="s">
        <v>129</v>
      </c>
      <c r="C660" s="117">
        <v>6771</v>
      </c>
      <c r="D660" s="118">
        <v>0.36319710086571377</v>
      </c>
      <c r="E660" s="117">
        <v>6871</v>
      </c>
      <c r="F660" s="118">
        <v>1.476886722788362E-2</v>
      </c>
      <c r="G660" s="117">
        <v>871</v>
      </c>
      <c r="H660" s="118">
        <v>0.87323533692330102</v>
      </c>
      <c r="I660" s="117">
        <v>5927</v>
      </c>
      <c r="J660" s="118">
        <v>5.8048220436280138</v>
      </c>
      <c r="K660" s="117">
        <v>11639</v>
      </c>
      <c r="L660" s="118">
        <v>0.96372532478488271</v>
      </c>
      <c r="M660" s="118">
        <v>0.71894845665337459</v>
      </c>
    </row>
    <row r="661" spans="2:13" x14ac:dyDescent="0.25">
      <c r="B661" s="116" t="s">
        <v>131</v>
      </c>
      <c r="C661" s="117">
        <v>5835</v>
      </c>
      <c r="D661" s="118">
        <v>8.4992943390308898E-2</v>
      </c>
      <c r="E661" s="117">
        <v>7155</v>
      </c>
      <c r="F661" s="118">
        <v>0.22622107969151672</v>
      </c>
      <c r="G661" s="117">
        <v>1459</v>
      </c>
      <c r="H661" s="118">
        <v>0.796086652690426</v>
      </c>
      <c r="I661" s="117">
        <v>6889</v>
      </c>
      <c r="J661" s="118">
        <v>3.721727210418095</v>
      </c>
      <c r="K661" s="117">
        <v>11591</v>
      </c>
      <c r="L661" s="118">
        <v>0.68253737842938023</v>
      </c>
      <c r="M661" s="118">
        <v>0.98646101113967433</v>
      </c>
    </row>
    <row r="662" spans="2:13" x14ac:dyDescent="0.25">
      <c r="B662" s="116" t="s">
        <v>133</v>
      </c>
      <c r="C662" s="117">
        <v>7557</v>
      </c>
      <c r="D662" s="118">
        <v>6.2290606775034202E-2</v>
      </c>
      <c r="E662" s="117">
        <v>2653</v>
      </c>
      <c r="F662" s="118">
        <v>0.64893476247187998</v>
      </c>
      <c r="G662" s="117">
        <v>1659</v>
      </c>
      <c r="H662" s="118">
        <v>0.37467018469656999</v>
      </c>
      <c r="I662" s="117">
        <v>13554</v>
      </c>
      <c r="J662" s="118">
        <v>7.1699819168173597</v>
      </c>
      <c r="K662" s="117"/>
      <c r="L662" s="118"/>
      <c r="M662" s="118"/>
    </row>
    <row r="663" spans="2:13" x14ac:dyDescent="0.25">
      <c r="B663" s="116" t="s">
        <v>135</v>
      </c>
      <c r="C663" s="117">
        <v>7500</v>
      </c>
      <c r="D663" s="118">
        <v>2.5397674107738855E-3</v>
      </c>
      <c r="E663" s="117">
        <v>0</v>
      </c>
      <c r="F663" s="118">
        <v>1</v>
      </c>
      <c r="G663" s="117">
        <v>1780</v>
      </c>
      <c r="H663" s="118"/>
      <c r="I663" s="117">
        <v>14236</v>
      </c>
      <c r="J663" s="118">
        <v>6.9977528089887642</v>
      </c>
      <c r="K663" s="117"/>
      <c r="L663" s="118"/>
      <c r="M663" s="118"/>
    </row>
    <row r="664" spans="2:13" x14ac:dyDescent="0.25">
      <c r="B664" s="116" t="s">
        <v>137</v>
      </c>
      <c r="C664" s="117">
        <v>5857</v>
      </c>
      <c r="D664" s="118">
        <v>0.344047485720685</v>
      </c>
      <c r="E664" s="117">
        <v>0</v>
      </c>
      <c r="F664" s="118">
        <v>1</v>
      </c>
      <c r="G664" s="117">
        <v>2405</v>
      </c>
      <c r="H664" s="118"/>
      <c r="I664" s="117">
        <v>8841</v>
      </c>
      <c r="J664" s="118">
        <v>2.676091476091476</v>
      </c>
      <c r="K664" s="117"/>
      <c r="L664" s="118"/>
      <c r="M664" s="118"/>
    </row>
    <row r="665" spans="2:13" x14ac:dyDescent="0.25">
      <c r="B665" s="116" t="s">
        <v>139</v>
      </c>
      <c r="C665" s="117">
        <v>7386</v>
      </c>
      <c r="D665" s="118">
        <v>0.20996898063964101</v>
      </c>
      <c r="E665" s="117">
        <v>16</v>
      </c>
      <c r="F665" s="118">
        <v>0.99783373950717602</v>
      </c>
      <c r="G665" s="117">
        <v>2171</v>
      </c>
      <c r="H665" s="118">
        <v>134.6875</v>
      </c>
      <c r="I665" s="117">
        <v>15325</v>
      </c>
      <c r="J665" s="118">
        <v>6.0589590050667894</v>
      </c>
      <c r="K665" s="117"/>
      <c r="L665" s="118"/>
      <c r="M665" s="118"/>
    </row>
    <row r="666" spans="2:13" x14ac:dyDescent="0.25">
      <c r="B666" s="116" t="s">
        <v>141</v>
      </c>
      <c r="C666" s="117">
        <v>8408</v>
      </c>
      <c r="D666" s="118">
        <v>0.16261061946902644</v>
      </c>
      <c r="E666" s="117">
        <v>819</v>
      </c>
      <c r="F666" s="118">
        <v>0.90259276879162698</v>
      </c>
      <c r="G666" s="117">
        <v>4238</v>
      </c>
      <c r="H666" s="118">
        <v>4.1746031746031749</v>
      </c>
      <c r="I666" s="117">
        <v>11740</v>
      </c>
      <c r="J666" s="118">
        <v>1.7701746106654084</v>
      </c>
      <c r="K666" s="117"/>
      <c r="L666" s="118"/>
      <c r="M666" s="118"/>
    </row>
    <row r="667" spans="2:13" x14ac:dyDescent="0.25">
      <c r="B667" s="116" t="s">
        <v>143</v>
      </c>
      <c r="C667" s="117">
        <v>8533</v>
      </c>
      <c r="D667" s="118">
        <v>0.11527904849039339</v>
      </c>
      <c r="E667" s="117">
        <v>921</v>
      </c>
      <c r="F667" s="118">
        <v>0.89206609633188805</v>
      </c>
      <c r="G667" s="117">
        <v>4718</v>
      </c>
      <c r="H667" s="118">
        <v>4.1226927252985881</v>
      </c>
      <c r="I667" s="117">
        <v>9902</v>
      </c>
      <c r="J667" s="118">
        <v>1.0987706655362444</v>
      </c>
      <c r="K667" s="117"/>
      <c r="L667" s="118"/>
      <c r="M667" s="118"/>
    </row>
    <row r="668" spans="2:13" x14ac:dyDescent="0.25">
      <c r="B668" s="116" t="s">
        <v>145</v>
      </c>
      <c r="C668" s="117">
        <v>5854</v>
      </c>
      <c r="D668" s="118">
        <v>0.20049166894291201</v>
      </c>
      <c r="E668" s="117">
        <v>663</v>
      </c>
      <c r="F668" s="118">
        <v>0.886744106593782</v>
      </c>
      <c r="G668" s="117">
        <v>4222</v>
      </c>
      <c r="H668" s="118">
        <v>5.3680241327300147</v>
      </c>
      <c r="I668" s="117">
        <v>9505</v>
      </c>
      <c r="J668" s="118">
        <v>1.2513027001421126</v>
      </c>
      <c r="K668" s="117"/>
      <c r="L668" s="118"/>
      <c r="M668" s="118"/>
    </row>
    <row r="669" spans="2:13" x14ac:dyDescent="0.25">
      <c r="B669" s="116" t="s">
        <v>147</v>
      </c>
      <c r="C669" s="117">
        <v>6424</v>
      </c>
      <c r="D669" s="118">
        <v>1.5590894917367759E-3</v>
      </c>
      <c r="E669" s="117">
        <v>562</v>
      </c>
      <c r="F669" s="118">
        <v>0.91251556662515598</v>
      </c>
      <c r="G669" s="117">
        <v>4147</v>
      </c>
      <c r="H669" s="118">
        <v>6.3790035587188614</v>
      </c>
      <c r="I669" s="117">
        <v>10937</v>
      </c>
      <c r="J669" s="118">
        <v>1.6373281890523268</v>
      </c>
      <c r="K669" s="117"/>
      <c r="L669" s="118"/>
      <c r="M669" s="118"/>
    </row>
    <row r="670" spans="2:13" x14ac:dyDescent="0.25">
      <c r="B670" s="116" t="s">
        <v>149</v>
      </c>
      <c r="C670" s="117">
        <v>6028</v>
      </c>
      <c r="D670" s="118">
        <v>7.5318300352814796E-2</v>
      </c>
      <c r="E670" s="117">
        <v>502</v>
      </c>
      <c r="F670" s="118">
        <v>0.91672196416721996</v>
      </c>
      <c r="G670" s="117">
        <v>4687</v>
      </c>
      <c r="H670" s="118">
        <v>8.3366533864541825</v>
      </c>
      <c r="I670" s="117">
        <v>9392</v>
      </c>
      <c r="J670" s="118">
        <v>1.0038404096436953</v>
      </c>
      <c r="K670" s="117"/>
      <c r="L670" s="118"/>
      <c r="M670" s="118"/>
    </row>
    <row r="671" spans="2:13" x14ac:dyDescent="0.25">
      <c r="B671" s="116" t="s">
        <v>151</v>
      </c>
      <c r="C671" s="117">
        <v>7866</v>
      </c>
      <c r="D671" s="118">
        <v>2.1398357800447899E-2</v>
      </c>
      <c r="E671" s="117">
        <v>1402</v>
      </c>
      <c r="F671" s="118">
        <v>0.82176455631833201</v>
      </c>
      <c r="G671" s="117">
        <v>6802</v>
      </c>
      <c r="H671" s="118">
        <v>3.8516405135520682</v>
      </c>
      <c r="I671" s="117">
        <v>12754</v>
      </c>
      <c r="J671" s="118">
        <v>0.87503675389591296</v>
      </c>
      <c r="K671" s="117"/>
      <c r="L671" s="118"/>
      <c r="M671" s="118"/>
    </row>
    <row r="672" spans="2:13" ht="15.75" x14ac:dyDescent="0.25">
      <c r="B672" s="119" t="s">
        <v>111</v>
      </c>
      <c r="C672" s="120">
        <v>84019</v>
      </c>
      <c r="D672" s="121">
        <v>4.8891756661912297E-2</v>
      </c>
      <c r="E672" s="120">
        <v>21564</v>
      </c>
      <c r="F672" s="121">
        <v>0.74334376748116504</v>
      </c>
      <c r="G672" s="120">
        <v>39159</v>
      </c>
      <c r="H672" s="121">
        <v>0.81594323873121866</v>
      </c>
      <c r="I672" s="120">
        <v>129002</v>
      </c>
      <c r="J672" s="121">
        <v>2.2943129293393603</v>
      </c>
      <c r="K672" s="120">
        <v>23230</v>
      </c>
      <c r="L672" s="121">
        <v>0.81257802746566798</v>
      </c>
      <c r="M672" s="121">
        <v>0.84277328256385853</v>
      </c>
    </row>
    <row r="673" spans="2:14" ht="6" customHeight="1" x14ac:dyDescent="0.25"/>
    <row r="674" spans="2:14" x14ac:dyDescent="0.25">
      <c r="B674" s="49" t="s">
        <v>108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4"/>
      <c r="G675" s="124"/>
      <c r="I675" s="124"/>
      <c r="K675" s="124"/>
    </row>
    <row r="679" spans="2:14" ht="48.75" customHeight="1" thickBot="1" x14ac:dyDescent="0.3">
      <c r="B679" s="247" t="s">
        <v>558</v>
      </c>
      <c r="C679" s="247"/>
      <c r="D679" s="247"/>
      <c r="E679" s="247"/>
      <c r="F679" s="247"/>
      <c r="G679" s="247"/>
      <c r="H679" s="247"/>
      <c r="I679" s="247"/>
      <c r="J679" s="247"/>
      <c r="K679" s="247"/>
      <c r="L679" s="247"/>
      <c r="M679" s="247"/>
      <c r="N679" s="1" t="s">
        <v>526</v>
      </c>
    </row>
    <row r="680" spans="2:14" ht="10.5" customHeight="1" thickBot="1" x14ac:dyDescent="0.3">
      <c r="B680" s="109"/>
      <c r="C680" s="110"/>
      <c r="D680" s="109"/>
      <c r="E680" s="109"/>
      <c r="F680" s="109"/>
      <c r="G680" s="109"/>
      <c r="H680" s="109"/>
      <c r="I680" s="109"/>
      <c r="J680" s="109"/>
      <c r="K680" s="4"/>
      <c r="L680" s="4"/>
      <c r="N680" s="1" t="s">
        <v>202</v>
      </c>
    </row>
    <row r="681" spans="2:14" ht="22.5" thickTop="1" thickBot="1" x14ac:dyDescent="0.3">
      <c r="B681" s="125" t="s">
        <v>236</v>
      </c>
      <c r="C681" s="257" t="s">
        <v>236</v>
      </c>
      <c r="D681" s="258"/>
      <c r="E681" s="258"/>
      <c r="F681" s="258"/>
      <c r="G681" s="258"/>
      <c r="H681" s="258"/>
      <c r="I681" s="258"/>
      <c r="J681" s="258"/>
      <c r="K681" s="258"/>
      <c r="L681" s="258"/>
      <c r="M681" s="259"/>
    </row>
    <row r="682" spans="2:14" ht="22.5" thickTop="1" thickBot="1" x14ac:dyDescent="0.3">
      <c r="B682" s="13"/>
      <c r="C682" s="260">
        <v>2019</v>
      </c>
      <c r="D682" s="261"/>
      <c r="E682" s="262">
        <v>2020</v>
      </c>
      <c r="F682" s="261"/>
      <c r="G682" s="262">
        <v>2021</v>
      </c>
      <c r="H682" s="261"/>
      <c r="I682" s="262">
        <v>2022</v>
      </c>
      <c r="J682" s="261"/>
      <c r="K682" s="262">
        <v>2023</v>
      </c>
      <c r="L682" s="263"/>
      <c r="M682" s="264"/>
    </row>
    <row r="683" spans="2:14" ht="16.5" thickTop="1" thickBot="1" x14ac:dyDescent="0.3">
      <c r="B683" s="16"/>
      <c r="C683" s="112" t="s">
        <v>125</v>
      </c>
      <c r="D683" s="113" t="s">
        <v>529</v>
      </c>
      <c r="E683" s="114" t="s">
        <v>125</v>
      </c>
      <c r="F683" s="113" t="s">
        <v>530</v>
      </c>
      <c r="G683" s="114" t="s">
        <v>125</v>
      </c>
      <c r="H683" s="113" t="s">
        <v>500</v>
      </c>
      <c r="I683" s="114" t="s">
        <v>125</v>
      </c>
      <c r="J683" s="113" t="s">
        <v>126</v>
      </c>
      <c r="K683" s="114" t="s">
        <v>125</v>
      </c>
      <c r="L683" s="113" t="s">
        <v>511</v>
      </c>
      <c r="M683" s="113" t="s">
        <v>502</v>
      </c>
    </row>
    <row r="684" spans="2:14" x14ac:dyDescent="0.25">
      <c r="B684" s="116" t="s">
        <v>129</v>
      </c>
      <c r="C684" s="117">
        <v>835886</v>
      </c>
      <c r="D684" s="118">
        <v>2.1664440128532192E-2</v>
      </c>
      <c r="E684" s="117">
        <v>875352</v>
      </c>
      <c r="F684" s="118">
        <v>4.7214572322063164E-2</v>
      </c>
      <c r="G684" s="117">
        <v>104818</v>
      </c>
      <c r="H684" s="118">
        <v>0.88025617123168698</v>
      </c>
      <c r="I684" s="117">
        <v>669437</v>
      </c>
      <c r="J684" s="118">
        <v>5.3866606880497621</v>
      </c>
      <c r="K684" s="117">
        <v>943100</v>
      </c>
      <c r="L684" s="118">
        <v>0.40879574926393381</v>
      </c>
      <c r="M684" s="118">
        <v>0.12826390201534665</v>
      </c>
    </row>
    <row r="685" spans="2:14" x14ac:dyDescent="0.25">
      <c r="B685" s="116" t="s">
        <v>131</v>
      </c>
      <c r="C685" s="117">
        <v>757950</v>
      </c>
      <c r="D685" s="118">
        <v>1.6584292870698958E-2</v>
      </c>
      <c r="E685" s="117">
        <v>794794</v>
      </c>
      <c r="F685" s="118">
        <v>4.8610066627086113E-2</v>
      </c>
      <c r="G685" s="117">
        <v>116291</v>
      </c>
      <c r="H685" s="118">
        <v>0.85368409927603905</v>
      </c>
      <c r="I685" s="117">
        <v>691066</v>
      </c>
      <c r="J685" s="118">
        <v>4.9425578935601209</v>
      </c>
      <c r="K685" s="117">
        <v>883234</v>
      </c>
      <c r="L685" s="118">
        <v>0.27807474249926933</v>
      </c>
      <c r="M685" s="118">
        <v>0.16529322514677758</v>
      </c>
    </row>
    <row r="686" spans="2:14" x14ac:dyDescent="0.25">
      <c r="B686" s="116" t="s">
        <v>133</v>
      </c>
      <c r="C686" s="117">
        <v>796281</v>
      </c>
      <c r="D686" s="118">
        <v>7.961229022102545E-2</v>
      </c>
      <c r="E686" s="117">
        <v>300130</v>
      </c>
      <c r="F686" s="118">
        <v>0.62308531787145505</v>
      </c>
      <c r="G686" s="117">
        <v>161434</v>
      </c>
      <c r="H686" s="118">
        <v>0.46211974810915302</v>
      </c>
      <c r="I686" s="117">
        <v>752941</v>
      </c>
      <c r="J686" s="118">
        <v>3.6640794380365973</v>
      </c>
      <c r="K686" s="117"/>
      <c r="L686" s="118"/>
      <c r="M686" s="118"/>
    </row>
    <row r="687" spans="2:14" x14ac:dyDescent="0.25">
      <c r="B687" s="116" t="s">
        <v>135</v>
      </c>
      <c r="C687" s="117">
        <v>630191</v>
      </c>
      <c r="D687" s="118">
        <v>2.1232810757584701E-2</v>
      </c>
      <c r="E687" s="117">
        <v>0</v>
      </c>
      <c r="F687" s="118">
        <v>1</v>
      </c>
      <c r="G687" s="117">
        <v>203470</v>
      </c>
      <c r="H687" s="118"/>
      <c r="I687" s="117">
        <v>705794</v>
      </c>
      <c r="J687" s="118">
        <v>2.4687865533002409</v>
      </c>
      <c r="K687" s="117"/>
      <c r="L687" s="118"/>
      <c r="M687" s="118"/>
    </row>
    <row r="688" spans="2:14" x14ac:dyDescent="0.25">
      <c r="B688" s="116" t="s">
        <v>137</v>
      </c>
      <c r="C688" s="117">
        <v>561715</v>
      </c>
      <c r="D688" s="118">
        <v>4.1695455980073501E-2</v>
      </c>
      <c r="E688" s="117">
        <v>931</v>
      </c>
      <c r="F688" s="118">
        <v>0.99834257586142405</v>
      </c>
      <c r="G688" s="117">
        <v>197383</v>
      </c>
      <c r="H688" s="118">
        <v>211.01181525241677</v>
      </c>
      <c r="I688" s="117">
        <v>536818</v>
      </c>
      <c r="J688" s="118">
        <v>1.7196769731942467</v>
      </c>
      <c r="K688" s="117"/>
      <c r="L688" s="118"/>
      <c r="M688" s="118"/>
    </row>
    <row r="689" spans="2:13" x14ac:dyDescent="0.25">
      <c r="B689" s="116" t="s">
        <v>139</v>
      </c>
      <c r="C689" s="117">
        <v>635802</v>
      </c>
      <c r="D689" s="118">
        <v>9.6680887651107196E-3</v>
      </c>
      <c r="E689" s="117">
        <v>1651</v>
      </c>
      <c r="F689" s="118">
        <v>0.99740327963737097</v>
      </c>
      <c r="G689" s="117">
        <v>199149</v>
      </c>
      <c r="H689" s="118">
        <v>119.62325863113264</v>
      </c>
      <c r="I689" s="117">
        <v>579019</v>
      </c>
      <c r="J689" s="118">
        <v>1.9074662689744866</v>
      </c>
      <c r="K689" s="117"/>
      <c r="L689" s="118"/>
      <c r="M689" s="118"/>
    </row>
    <row r="690" spans="2:13" x14ac:dyDescent="0.25">
      <c r="B690" s="116" t="s">
        <v>141</v>
      </c>
      <c r="C690" s="117">
        <v>759940</v>
      </c>
      <c r="D690" s="118">
        <v>9.4260619438191195E-4</v>
      </c>
      <c r="E690" s="117">
        <v>97211</v>
      </c>
      <c r="F690" s="118">
        <v>0.87208069058083504</v>
      </c>
      <c r="G690" s="117">
        <v>393779</v>
      </c>
      <c r="H690" s="118">
        <v>3.0507658598306779</v>
      </c>
      <c r="I690" s="117">
        <v>721148</v>
      </c>
      <c r="J690" s="118">
        <v>0.83135210359110068</v>
      </c>
      <c r="K690" s="117"/>
      <c r="L690" s="118"/>
      <c r="M690" s="118"/>
    </row>
    <row r="691" spans="2:13" x14ac:dyDescent="0.25">
      <c r="B691" s="116" t="s">
        <v>143</v>
      </c>
      <c r="C691" s="117">
        <v>766206</v>
      </c>
      <c r="D691" s="118">
        <v>5.1572493631342198E-3</v>
      </c>
      <c r="E691" s="117">
        <v>174265</v>
      </c>
      <c r="F691" s="118">
        <v>0.77256116501306404</v>
      </c>
      <c r="G691" s="117">
        <v>478869</v>
      </c>
      <c r="H691" s="118">
        <v>1.7479356152985397</v>
      </c>
      <c r="I691" s="117">
        <v>713515</v>
      </c>
      <c r="J691" s="118">
        <v>0.49000039676821849</v>
      </c>
      <c r="K691" s="117"/>
      <c r="L691" s="118"/>
      <c r="M691" s="118"/>
    </row>
    <row r="692" spans="2:13" x14ac:dyDescent="0.25">
      <c r="B692" s="116" t="s">
        <v>145</v>
      </c>
      <c r="C692" s="117">
        <v>644168</v>
      </c>
      <c r="D692" s="118">
        <v>4.0379934274230797E-2</v>
      </c>
      <c r="E692" s="117">
        <v>101408</v>
      </c>
      <c r="F692" s="118">
        <v>0.84257522882229496</v>
      </c>
      <c r="G692" s="117">
        <v>425676</v>
      </c>
      <c r="H692" s="118">
        <v>3.19765698958662</v>
      </c>
      <c r="I692" s="117">
        <v>572813</v>
      </c>
      <c r="J692" s="118">
        <v>0.34565491124705172</v>
      </c>
      <c r="K692" s="117"/>
      <c r="L692" s="118"/>
      <c r="M692" s="118"/>
    </row>
    <row r="693" spans="2:13" x14ac:dyDescent="0.25">
      <c r="B693" s="116" t="s">
        <v>147</v>
      </c>
      <c r="C693" s="117">
        <v>749457</v>
      </c>
      <c r="D693" s="118">
        <v>1.0957274318997845E-2</v>
      </c>
      <c r="E693" s="117">
        <v>84338</v>
      </c>
      <c r="F693" s="118">
        <v>0.88746786006402001</v>
      </c>
      <c r="G693" s="117">
        <v>554261</v>
      </c>
      <c r="H693" s="118">
        <v>5.5719011596196255</v>
      </c>
      <c r="I693" s="117">
        <v>721545</v>
      </c>
      <c r="J693" s="118">
        <v>0.30181448812021783</v>
      </c>
      <c r="K693" s="117"/>
      <c r="L693" s="118"/>
      <c r="M693" s="118"/>
    </row>
    <row r="694" spans="2:13" x14ac:dyDescent="0.25">
      <c r="B694" s="116" t="s">
        <v>149</v>
      </c>
      <c r="C694" s="117">
        <v>809271</v>
      </c>
      <c r="D694" s="118">
        <v>2.6665330376580032E-2</v>
      </c>
      <c r="E694" s="117">
        <v>86923</v>
      </c>
      <c r="F694" s="118">
        <v>0.89259098620857502</v>
      </c>
      <c r="G694" s="117">
        <v>610295</v>
      </c>
      <c r="H694" s="118">
        <v>6.0210991337160475</v>
      </c>
      <c r="I694" s="117">
        <v>786044</v>
      </c>
      <c r="J694" s="118">
        <v>0.28797384871250786</v>
      </c>
      <c r="K694" s="117"/>
      <c r="L694" s="118"/>
      <c r="M694" s="118"/>
    </row>
    <row r="695" spans="2:13" x14ac:dyDescent="0.25">
      <c r="B695" s="116" t="s">
        <v>151</v>
      </c>
      <c r="C695" s="117">
        <v>808153</v>
      </c>
      <c r="D695" s="118">
        <v>1.454746316998623E-2</v>
      </c>
      <c r="E695" s="117">
        <v>119843</v>
      </c>
      <c r="F695" s="118">
        <v>0.85170753557804002</v>
      </c>
      <c r="G695" s="117">
        <v>655167</v>
      </c>
      <c r="H695" s="118">
        <v>4.4668774980599615</v>
      </c>
      <c r="I695" s="117">
        <v>836717</v>
      </c>
      <c r="J695" s="118">
        <v>0.27710492134066578</v>
      </c>
      <c r="K695" s="117"/>
      <c r="L695" s="118"/>
      <c r="M695" s="118"/>
    </row>
    <row r="696" spans="2:13" ht="15.75" x14ac:dyDescent="0.25">
      <c r="B696" s="119" t="s">
        <v>111</v>
      </c>
      <c r="C696" s="120">
        <v>8755020</v>
      </c>
      <c r="D696" s="121">
        <v>6.1397946169403639E-3</v>
      </c>
      <c r="E696" s="120">
        <v>2637246</v>
      </c>
      <c r="F696" s="121">
        <v>0.69877327521810295</v>
      </c>
      <c r="G696" s="120">
        <v>4100592</v>
      </c>
      <c r="H696" s="121">
        <v>0.55487656441606137</v>
      </c>
      <c r="I696" s="120">
        <v>8286857</v>
      </c>
      <c r="J696" s="121">
        <v>1.0208928369367154</v>
      </c>
      <c r="K696" s="120">
        <v>1826334</v>
      </c>
      <c r="L696" s="121">
        <v>0.34239615789160327</v>
      </c>
      <c r="M696" s="121">
        <v>0.14587322660549762</v>
      </c>
    </row>
    <row r="697" spans="2:13" ht="6" customHeight="1" x14ac:dyDescent="0.25"/>
    <row r="698" spans="2:13" x14ac:dyDescent="0.25">
      <c r="B698" s="49" t="s">
        <v>108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4"/>
      <c r="G699" s="124"/>
      <c r="I699" s="124"/>
      <c r="K699" s="124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CFB61-9010-4773-A0B6-07D2BD98CE66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419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124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 t="s">
        <v>238</v>
      </c>
      <c r="F7" s="261"/>
      <c r="G7" s="262" t="s">
        <v>237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4" x14ac:dyDescent="0.25">
      <c r="A9" s="1" t="s">
        <v>128</v>
      </c>
      <c r="B9" s="116" t="s">
        <v>129</v>
      </c>
      <c r="C9" s="117">
        <v>2947994</v>
      </c>
      <c r="D9" s="118">
        <v>6.0299176163011196E-3</v>
      </c>
      <c r="E9" s="117">
        <v>3010465</v>
      </c>
      <c r="F9" s="118">
        <v>2.1191020063134447E-2</v>
      </c>
      <c r="G9" s="117">
        <v>260161</v>
      </c>
      <c r="H9" s="118">
        <v>0.91358112451066498</v>
      </c>
      <c r="I9" s="117">
        <v>2017602</v>
      </c>
      <c r="J9" s="118">
        <v>6.7552054304834313</v>
      </c>
      <c r="K9" s="117">
        <v>2930663</v>
      </c>
      <c r="L9" s="118">
        <v>0.45254762832312823</v>
      </c>
      <c r="M9" s="118">
        <v>-5.8789129150195185E-3</v>
      </c>
    </row>
    <row r="10" spans="1:14" x14ac:dyDescent="0.25">
      <c r="A10" s="1" t="s">
        <v>130</v>
      </c>
      <c r="B10" s="116" t="s">
        <v>131</v>
      </c>
      <c r="C10" s="117">
        <v>2699390</v>
      </c>
      <c r="D10" s="118">
        <v>2.2069276327134499E-2</v>
      </c>
      <c r="E10" s="117">
        <v>2872711</v>
      </c>
      <c r="F10" s="118">
        <v>6.4207469094869518E-2</v>
      </c>
      <c r="G10" s="117">
        <v>253867</v>
      </c>
      <c r="H10" s="118">
        <v>0.91162807536156598</v>
      </c>
      <c r="I10" s="117">
        <v>2235961</v>
      </c>
      <c r="J10" s="118">
        <v>7.8076079206828766</v>
      </c>
      <c r="K10" s="117">
        <v>2799277</v>
      </c>
      <c r="L10" s="118">
        <v>0.25193462676674594</v>
      </c>
      <c r="M10" s="118">
        <v>3.7003545245407388E-2</v>
      </c>
    </row>
    <row r="11" spans="1:14" x14ac:dyDescent="0.25">
      <c r="A11" s="1" t="s">
        <v>132</v>
      </c>
      <c r="B11" s="116" t="s">
        <v>133</v>
      </c>
      <c r="C11" s="117">
        <v>2920600</v>
      </c>
      <c r="D11" s="118">
        <v>1.4017986423926401E-2</v>
      </c>
      <c r="E11" s="117">
        <v>1315468</v>
      </c>
      <c r="F11" s="118">
        <v>0.54958981031294896</v>
      </c>
      <c r="G11" s="117">
        <v>342448</v>
      </c>
      <c r="H11" s="118">
        <v>0.73967591762019302</v>
      </c>
      <c r="I11" s="117">
        <v>2629455</v>
      </c>
      <c r="J11" s="118">
        <v>6.6784066486006637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2659396</v>
      </c>
      <c r="D12" s="118">
        <v>1.8368669288608697E-3</v>
      </c>
      <c r="E12" s="117">
        <v>0</v>
      </c>
      <c r="F12" s="118">
        <v>1</v>
      </c>
      <c r="G12" s="117">
        <v>382997</v>
      </c>
      <c r="H12" s="118"/>
      <c r="I12" s="117">
        <v>2650816</v>
      </c>
      <c r="J12" s="118">
        <v>5.9212448139280465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2509167</v>
      </c>
      <c r="D13" s="118">
        <v>2.2281458990963499E-2</v>
      </c>
      <c r="E13" s="117">
        <v>3399</v>
      </c>
      <c r="F13" s="118">
        <v>0.99864536716767005</v>
      </c>
      <c r="G13" s="117">
        <v>476054</v>
      </c>
      <c r="H13" s="118">
        <v>139.05707561047367</v>
      </c>
      <c r="I13" s="117">
        <v>2369938</v>
      </c>
      <c r="J13" s="118">
        <v>3.9782965797997702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2741049</v>
      </c>
      <c r="D14" s="118">
        <v>2.1592907313539001E-4</v>
      </c>
      <c r="E14" s="117">
        <v>11026</v>
      </c>
      <c r="F14" s="118">
        <v>0.99597745242788405</v>
      </c>
      <c r="G14" s="117">
        <v>653021</v>
      </c>
      <c r="H14" s="118">
        <v>58.225557772537641</v>
      </c>
      <c r="I14" s="117">
        <v>2454749</v>
      </c>
      <c r="J14" s="118">
        <v>2.7590659412178167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3074756</v>
      </c>
      <c r="D15" s="118">
        <v>6.0366409461276582E-4</v>
      </c>
      <c r="E15" s="117">
        <v>454682</v>
      </c>
      <c r="F15" s="118">
        <v>0.85212420107481701</v>
      </c>
      <c r="G15" s="117">
        <v>1243542</v>
      </c>
      <c r="H15" s="118">
        <v>1.734970814767244</v>
      </c>
      <c r="I15" s="117">
        <v>2966022</v>
      </c>
      <c r="J15" s="118">
        <v>1.3851401882686711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3266064</v>
      </c>
      <c r="D16" s="118">
        <v>1.40657399388225E-2</v>
      </c>
      <c r="E16" s="117">
        <v>773208</v>
      </c>
      <c r="F16" s="118">
        <v>0.76325999735461403</v>
      </c>
      <c r="G16" s="117">
        <v>1779812</v>
      </c>
      <c r="H16" s="118">
        <v>1.3018540935944789</v>
      </c>
      <c r="I16" s="117">
        <v>3120334</v>
      </c>
      <c r="J16" s="118">
        <v>0.7531817967290928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2760383</v>
      </c>
      <c r="D17" s="118">
        <v>3.8049616510353997E-2</v>
      </c>
      <c r="E17" s="117">
        <v>489585</v>
      </c>
      <c r="F17" s="118">
        <v>0.82263874252232405</v>
      </c>
      <c r="G17" s="117">
        <v>1786950</v>
      </c>
      <c r="H17" s="118">
        <v>2.6499280002451053</v>
      </c>
      <c r="I17" s="117">
        <v>2570788</v>
      </c>
      <c r="J17" s="118">
        <v>0.43864573714989219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2848678</v>
      </c>
      <c r="D18" s="118">
        <v>5.50460571992301E-2</v>
      </c>
      <c r="E18" s="117">
        <v>385368</v>
      </c>
      <c r="F18" s="118">
        <v>0.86472040715026399</v>
      </c>
      <c r="G18" s="117">
        <v>2294198</v>
      </c>
      <c r="H18" s="118">
        <v>4.9532654501671134</v>
      </c>
      <c r="I18" s="117">
        <v>2809781</v>
      </c>
      <c r="J18" s="118">
        <v>0.2247334362596427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2752487</v>
      </c>
      <c r="D19" s="118">
        <v>1.0519992623351199E-2</v>
      </c>
      <c r="E19" s="117">
        <v>400479</v>
      </c>
      <c r="F19" s="118">
        <v>0.85450285505435597</v>
      </c>
      <c r="G19" s="117">
        <v>2336992</v>
      </c>
      <c r="H19" s="118">
        <v>4.8354919983319977</v>
      </c>
      <c r="I19" s="117">
        <v>2761571</v>
      </c>
      <c r="J19" s="118">
        <v>0.18167755816023323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2854802</v>
      </c>
      <c r="D20" s="118">
        <v>1.6482399392418356E-2</v>
      </c>
      <c r="E20" s="117">
        <v>526371</v>
      </c>
      <c r="F20" s="118">
        <v>0.81561908671774797</v>
      </c>
      <c r="G20" s="117">
        <v>2093338</v>
      </c>
      <c r="H20" s="118">
        <v>2.9769250205653428</v>
      </c>
      <c r="I20" s="117">
        <v>2818920</v>
      </c>
      <c r="J20" s="118">
        <v>0.34661483238731639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34034766</v>
      </c>
      <c r="D21" s="121">
        <v>1.37946547853339E-2</v>
      </c>
      <c r="E21" s="120">
        <v>10243785</v>
      </c>
      <c r="F21" s="121">
        <v>0.69901996681863499</v>
      </c>
      <c r="G21" s="120">
        <v>13903380</v>
      </c>
      <c r="H21" s="121">
        <v>0.35725027419064337</v>
      </c>
      <c r="I21" s="120">
        <v>31405937</v>
      </c>
      <c r="J21" s="121">
        <v>1.2588706487199515</v>
      </c>
      <c r="K21" s="120">
        <v>5729940</v>
      </c>
      <c r="L21" s="121">
        <v>0.34709183806611077</v>
      </c>
      <c r="M21" s="121">
        <v>1.4618449887593865E-2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15"/>
      <c r="L24" s="124"/>
    </row>
    <row r="26" spans="1:14" ht="48.75" customHeight="1" thickBot="1" x14ac:dyDescent="0.3">
      <c r="B26" s="247" t="s">
        <v>420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240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 t="s">
        <v>238</v>
      </c>
      <c r="F29" s="261"/>
      <c r="G29" s="262" t="s">
        <v>237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2055040</v>
      </c>
      <c r="D31" s="118">
        <v>1.4927790898324522E-2</v>
      </c>
      <c r="E31" s="117">
        <v>2151148</v>
      </c>
      <c r="F31" s="118">
        <v>4.6766972905636806E-2</v>
      </c>
      <c r="G31" s="117">
        <v>187243</v>
      </c>
      <c r="H31" s="118">
        <v>0.91295670962667397</v>
      </c>
      <c r="I31" s="117">
        <v>1482132</v>
      </c>
      <c r="J31" s="118">
        <v>6.9155535854477872</v>
      </c>
      <c r="K31" s="117">
        <v>2233177</v>
      </c>
      <c r="L31" s="118">
        <v>0.50673286859739886</v>
      </c>
      <c r="M31" s="118">
        <v>8.6682984272812291E-2</v>
      </c>
    </row>
    <row r="32" spans="1:14" x14ac:dyDescent="0.25">
      <c r="B32" s="116" t="s">
        <v>131</v>
      </c>
      <c r="C32" s="117">
        <v>1876383</v>
      </c>
      <c r="D32" s="118">
        <v>1.28508372746355E-2</v>
      </c>
      <c r="E32" s="117">
        <v>2072372</v>
      </c>
      <c r="F32" s="118">
        <v>0.10445042403389926</v>
      </c>
      <c r="G32" s="117">
        <v>183147</v>
      </c>
      <c r="H32" s="118">
        <v>0.91162445738506404</v>
      </c>
      <c r="I32" s="117">
        <v>1695833</v>
      </c>
      <c r="J32" s="118">
        <v>8.2594091085303063</v>
      </c>
      <c r="K32" s="117">
        <v>2103434</v>
      </c>
      <c r="L32" s="118">
        <v>0.24035444527851513</v>
      </c>
      <c r="M32" s="118">
        <v>0.12100461366362847</v>
      </c>
    </row>
    <row r="33" spans="2:14" x14ac:dyDescent="0.25">
      <c r="B33" s="116" t="s">
        <v>133</v>
      </c>
      <c r="C33" s="117">
        <v>2055942</v>
      </c>
      <c r="D33" s="118">
        <v>1.1935366219207433E-2</v>
      </c>
      <c r="E33" s="117">
        <v>932847</v>
      </c>
      <c r="F33" s="118">
        <v>0.54626784218620905</v>
      </c>
      <c r="G33" s="117">
        <v>251326</v>
      </c>
      <c r="H33" s="118">
        <v>0.730581756708227</v>
      </c>
      <c r="I33" s="117">
        <v>2034159</v>
      </c>
      <c r="J33" s="118">
        <v>7.0937069781876918</v>
      </c>
      <c r="K33" s="117"/>
      <c r="L33" s="118"/>
      <c r="M33" s="118"/>
    </row>
    <row r="34" spans="2:14" x14ac:dyDescent="0.25">
      <c r="B34" s="116" t="s">
        <v>135</v>
      </c>
      <c r="C34" s="117">
        <v>1898856</v>
      </c>
      <c r="D34" s="118">
        <v>3.7674529491273923E-3</v>
      </c>
      <c r="E34" s="117">
        <v>0</v>
      </c>
      <c r="F34" s="118">
        <v>1</v>
      </c>
      <c r="G34" s="117">
        <v>281332</v>
      </c>
      <c r="H34" s="118"/>
      <c r="I34" s="117">
        <v>2056839</v>
      </c>
      <c r="J34" s="118">
        <v>6.311073749164688</v>
      </c>
      <c r="K34" s="117"/>
      <c r="L34" s="118"/>
      <c r="M34" s="118"/>
    </row>
    <row r="35" spans="2:14" x14ac:dyDescent="0.25">
      <c r="B35" s="116" t="s">
        <v>137</v>
      </c>
      <c r="C35" s="117">
        <v>1804334</v>
      </c>
      <c r="D35" s="118">
        <v>2.0095191752075602E-2</v>
      </c>
      <c r="E35" s="117">
        <v>0</v>
      </c>
      <c r="F35" s="118">
        <v>1</v>
      </c>
      <c r="G35" s="117">
        <v>365577</v>
      </c>
      <c r="H35" s="118"/>
      <c r="I35" s="117">
        <v>1862037</v>
      </c>
      <c r="J35" s="118">
        <v>4.0934194437833886</v>
      </c>
      <c r="K35" s="117"/>
      <c r="L35" s="118"/>
      <c r="M35" s="118"/>
    </row>
    <row r="36" spans="2:14" x14ac:dyDescent="0.25">
      <c r="B36" s="116" t="s">
        <v>139</v>
      </c>
      <c r="C36" s="117">
        <v>1939840</v>
      </c>
      <c r="D36" s="118">
        <v>5.6528573265262061E-3</v>
      </c>
      <c r="E36" s="117">
        <v>0</v>
      </c>
      <c r="F36" s="118">
        <v>1</v>
      </c>
      <c r="G36" s="117">
        <v>495857</v>
      </c>
      <c r="H36" s="118"/>
      <c r="I36" s="117">
        <v>1928652</v>
      </c>
      <c r="J36" s="118">
        <v>2.8895326676844331</v>
      </c>
      <c r="K36" s="117"/>
      <c r="L36" s="118"/>
      <c r="M36" s="118"/>
    </row>
    <row r="37" spans="2:14" x14ac:dyDescent="0.25">
      <c r="B37" s="116" t="s">
        <v>141</v>
      </c>
      <c r="C37" s="117">
        <v>2146553</v>
      </c>
      <c r="D37" s="118">
        <v>2.3674358937674889E-2</v>
      </c>
      <c r="E37" s="117">
        <v>318491</v>
      </c>
      <c r="F37" s="118">
        <v>0.85162677092063399</v>
      </c>
      <c r="G37" s="117">
        <v>955577</v>
      </c>
      <c r="H37" s="118">
        <v>2.0003265398394303</v>
      </c>
      <c r="I37" s="117">
        <v>2257807</v>
      </c>
      <c r="J37" s="118">
        <v>1.3627682541542963</v>
      </c>
      <c r="K37" s="117"/>
      <c r="L37" s="118"/>
      <c r="M37" s="118"/>
    </row>
    <row r="38" spans="2:14" x14ac:dyDescent="0.25">
      <c r="B38" s="116" t="s">
        <v>143</v>
      </c>
      <c r="C38" s="117">
        <v>2267171</v>
      </c>
      <c r="D38" s="118">
        <v>7.8837504673392456E-3</v>
      </c>
      <c r="E38" s="117">
        <v>585093</v>
      </c>
      <c r="F38" s="118">
        <v>0.74192815627934605</v>
      </c>
      <c r="G38" s="117">
        <v>1392778</v>
      </c>
      <c r="H38" s="118">
        <v>1.3804386653061993</v>
      </c>
      <c r="I38" s="117">
        <v>2397833</v>
      </c>
      <c r="J38" s="118">
        <v>0.72161895147683253</v>
      </c>
      <c r="K38" s="117"/>
      <c r="L38" s="118"/>
      <c r="M38" s="118"/>
    </row>
    <row r="39" spans="2:14" x14ac:dyDescent="0.25">
      <c r="B39" s="116" t="s">
        <v>145</v>
      </c>
      <c r="C39" s="117">
        <v>1989413</v>
      </c>
      <c r="D39" s="118">
        <v>2.1581237145243199E-2</v>
      </c>
      <c r="E39" s="117">
        <v>377700</v>
      </c>
      <c r="F39" s="118">
        <v>0.81014500257111</v>
      </c>
      <c r="G39" s="117">
        <v>1425178</v>
      </c>
      <c r="H39" s="118">
        <v>2.7733068572941488</v>
      </c>
      <c r="I39" s="117">
        <v>2015044</v>
      </c>
      <c r="J39" s="118">
        <v>0.41388935276856653</v>
      </c>
      <c r="K39" s="117"/>
      <c r="L39" s="118"/>
      <c r="M39" s="118"/>
    </row>
    <row r="40" spans="2:14" x14ac:dyDescent="0.25">
      <c r="B40" s="116" t="s">
        <v>147</v>
      </c>
      <c r="C40" s="117">
        <v>2072902</v>
      </c>
      <c r="D40" s="118">
        <v>2.59473028084399E-2</v>
      </c>
      <c r="E40" s="117">
        <v>281329</v>
      </c>
      <c r="F40" s="118">
        <v>0.86428253723523796</v>
      </c>
      <c r="G40" s="117">
        <v>1817237</v>
      </c>
      <c r="H40" s="118">
        <v>5.4594727169968253</v>
      </c>
      <c r="I40" s="117">
        <v>2190346</v>
      </c>
      <c r="J40" s="118">
        <v>0.20531664279342765</v>
      </c>
      <c r="K40" s="117"/>
      <c r="L40" s="118"/>
      <c r="M40" s="118"/>
    </row>
    <row r="41" spans="2:14" x14ac:dyDescent="0.25">
      <c r="B41" s="116" t="s">
        <v>149</v>
      </c>
      <c r="C41" s="117">
        <v>1968742</v>
      </c>
      <c r="D41" s="118">
        <v>6.6862132899994098E-3</v>
      </c>
      <c r="E41" s="117">
        <v>285435</v>
      </c>
      <c r="F41" s="118">
        <v>0.85501655371805996</v>
      </c>
      <c r="G41" s="117">
        <v>1809646</v>
      </c>
      <c r="H41" s="118">
        <v>5.3399583092472893</v>
      </c>
      <c r="I41" s="117">
        <v>2115905</v>
      </c>
      <c r="J41" s="118">
        <v>0.16923696678797961</v>
      </c>
      <c r="K41" s="117"/>
      <c r="L41" s="118"/>
      <c r="M41" s="118"/>
    </row>
    <row r="42" spans="2:14" x14ac:dyDescent="0.25">
      <c r="B42" s="116" t="s">
        <v>151</v>
      </c>
      <c r="C42" s="117">
        <v>2021610</v>
      </c>
      <c r="D42" s="118">
        <v>3.6840053749653823E-2</v>
      </c>
      <c r="E42" s="117">
        <v>400916</v>
      </c>
      <c r="F42" s="118">
        <v>0.80168479578158003</v>
      </c>
      <c r="G42" s="117">
        <v>1588770</v>
      </c>
      <c r="H42" s="118">
        <v>2.9628500733320697</v>
      </c>
      <c r="I42" s="117">
        <v>2150387</v>
      </c>
      <c r="J42" s="118">
        <v>0.35349169483310994</v>
      </c>
      <c r="K42" s="117"/>
      <c r="L42" s="118"/>
      <c r="M42" s="118"/>
    </row>
    <row r="43" spans="2:14" ht="15.75" x14ac:dyDescent="0.25">
      <c r="B43" s="119" t="s">
        <v>111</v>
      </c>
      <c r="C43" s="120">
        <v>24096786</v>
      </c>
      <c r="D43" s="121">
        <v>2.6738762292404239E-3</v>
      </c>
      <c r="E43" s="120">
        <v>7412998</v>
      </c>
      <c r="F43" s="121">
        <v>0.692365695574505</v>
      </c>
      <c r="G43" s="120">
        <v>10753668</v>
      </c>
      <c r="H43" s="121">
        <v>0.45065033067592886</v>
      </c>
      <c r="I43" s="120">
        <v>24186974</v>
      </c>
      <c r="J43" s="121">
        <v>1.2491836273911376</v>
      </c>
      <c r="K43" s="120">
        <v>4336611</v>
      </c>
      <c r="L43" s="121">
        <v>0.36458740105696563</v>
      </c>
      <c r="M43" s="121">
        <v>0.10306395419673731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247" t="s">
        <v>421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242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 t="s">
        <v>238</v>
      </c>
      <c r="F51" s="261"/>
      <c r="G51" s="262" t="s">
        <v>237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310608</v>
      </c>
      <c r="D53" s="118">
        <v>0.1501614479959712</v>
      </c>
      <c r="E53" s="117">
        <v>377072</v>
      </c>
      <c r="F53" s="118">
        <v>0.21398032246432797</v>
      </c>
      <c r="G53" s="117">
        <v>48763</v>
      </c>
      <c r="H53" s="118">
        <v>0.87067987015742399</v>
      </c>
      <c r="I53" s="117">
        <v>334603</v>
      </c>
      <c r="J53" s="118">
        <v>5.8618214629944836</v>
      </c>
      <c r="K53" s="117">
        <v>411312</v>
      </c>
      <c r="L53" s="118">
        <v>0.22925377238100086</v>
      </c>
      <c r="M53" s="118">
        <v>0.32421573172616291</v>
      </c>
    </row>
    <row r="54" spans="1:14" x14ac:dyDescent="0.25">
      <c r="A54" s="1">
        <v>2</v>
      </c>
      <c r="B54" s="116" t="s">
        <v>131</v>
      </c>
      <c r="C54" s="117">
        <v>307074</v>
      </c>
      <c r="D54" s="118">
        <v>6.6866322942868761E-2</v>
      </c>
      <c r="E54" s="117">
        <v>377771</v>
      </c>
      <c r="F54" s="118">
        <v>0.23022789295088475</v>
      </c>
      <c r="G54" s="117">
        <v>49322</v>
      </c>
      <c r="H54" s="118">
        <v>0.86943942229551796</v>
      </c>
      <c r="I54" s="117">
        <v>365141</v>
      </c>
      <c r="J54" s="118">
        <v>6.4032074936133974</v>
      </c>
      <c r="K54" s="117">
        <v>414643</v>
      </c>
      <c r="L54" s="118">
        <v>0.13556954710646019</v>
      </c>
      <c r="M54" s="118">
        <v>0.35030318424874785</v>
      </c>
    </row>
    <row r="55" spans="1:14" x14ac:dyDescent="0.25">
      <c r="A55" s="1">
        <v>3</v>
      </c>
      <c r="B55" s="116" t="s">
        <v>133</v>
      </c>
      <c r="C55" s="117">
        <v>335891</v>
      </c>
      <c r="D55" s="118">
        <v>0.14779592673592123</v>
      </c>
      <c r="E55" s="117">
        <v>150799</v>
      </c>
      <c r="F55" s="118">
        <v>0.55104781015269799</v>
      </c>
      <c r="G55" s="117">
        <v>76697</v>
      </c>
      <c r="H55" s="118">
        <v>0.49139583153734401</v>
      </c>
      <c r="I55" s="117">
        <v>418215</v>
      </c>
      <c r="J55" s="118">
        <v>4.4528208404500829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317922</v>
      </c>
      <c r="D56" s="118">
        <v>6.791309488619568E-2</v>
      </c>
      <c r="E56" s="117"/>
      <c r="F56" s="118"/>
      <c r="G56" s="117">
        <v>95947</v>
      </c>
      <c r="H56" s="118"/>
      <c r="I56" s="117">
        <v>444303</v>
      </c>
      <c r="J56" s="118">
        <v>3.6307127893524553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280435</v>
      </c>
      <c r="D57" s="118">
        <v>6.0650758890918643E-2</v>
      </c>
      <c r="E57" s="117"/>
      <c r="F57" s="118"/>
      <c r="G57" s="117">
        <v>119953</v>
      </c>
      <c r="H57" s="118"/>
      <c r="I57" s="117">
        <v>386695</v>
      </c>
      <c r="J57" s="118">
        <v>2.2237209573749719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279242</v>
      </c>
      <c r="D58" s="118">
        <v>0.10786137946083185</v>
      </c>
      <c r="E58" s="117">
        <v>0</v>
      </c>
      <c r="F58" s="118">
        <v>1</v>
      </c>
      <c r="G58" s="117">
        <v>141585</v>
      </c>
      <c r="H58" s="118"/>
      <c r="I58" s="117">
        <v>358323</v>
      </c>
      <c r="J58" s="118">
        <v>1.5307977539993645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349847</v>
      </c>
      <c r="D59" s="118">
        <v>0.16441005158928279</v>
      </c>
      <c r="E59" s="117">
        <v>0</v>
      </c>
      <c r="F59" s="118">
        <v>1</v>
      </c>
      <c r="G59" s="117">
        <v>224627</v>
      </c>
      <c r="H59" s="118"/>
      <c r="I59" s="117">
        <v>488792</v>
      </c>
      <c r="J59" s="118">
        <v>1.176016240256069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369812</v>
      </c>
      <c r="D60" s="118">
        <v>4.7819003499227852E-2</v>
      </c>
      <c r="E60" s="117">
        <v>0</v>
      </c>
      <c r="F60" s="118">
        <v>1</v>
      </c>
      <c r="G60" s="117">
        <v>327170</v>
      </c>
      <c r="H60" s="118"/>
      <c r="I60" s="117">
        <v>507458</v>
      </c>
      <c r="J60" s="118">
        <v>0.55105296940428516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298206</v>
      </c>
      <c r="D61" s="118">
        <v>2.5963972497591099E-2</v>
      </c>
      <c r="E61" s="117">
        <v>0</v>
      </c>
      <c r="F61" s="118">
        <v>1</v>
      </c>
      <c r="G61" s="117">
        <v>325523</v>
      </c>
      <c r="H61" s="118"/>
      <c r="I61" s="117">
        <v>391495</v>
      </c>
      <c r="J61" s="118">
        <v>0.20266463506418897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346540</v>
      </c>
      <c r="D62" s="118">
        <v>3.0158179314668201E-2</v>
      </c>
      <c r="E62" s="117">
        <v>0</v>
      </c>
      <c r="F62" s="118">
        <v>1</v>
      </c>
      <c r="G62" s="117">
        <v>421006</v>
      </c>
      <c r="H62" s="118"/>
      <c r="I62" s="117">
        <v>462111</v>
      </c>
      <c r="J62" s="118">
        <v>9.7635188097081826E-2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306153</v>
      </c>
      <c r="D63" s="118">
        <v>3.8856200500844817E-2</v>
      </c>
      <c r="E63" s="117">
        <v>0</v>
      </c>
      <c r="F63" s="118">
        <v>1</v>
      </c>
      <c r="G63" s="117">
        <v>383495</v>
      </c>
      <c r="H63" s="118"/>
      <c r="I63" s="117">
        <v>420140</v>
      </c>
      <c r="J63" s="118">
        <v>9.5555352742539013E-2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298326</v>
      </c>
      <c r="D64" s="118">
        <v>1.5778434550481446E-2</v>
      </c>
      <c r="E64" s="117">
        <v>0</v>
      </c>
      <c r="F64" s="118">
        <v>1</v>
      </c>
      <c r="G64" s="117">
        <v>331599</v>
      </c>
      <c r="H64" s="118"/>
      <c r="I64" s="117">
        <v>426063</v>
      </c>
      <c r="J64" s="118">
        <v>0.28487420046501954</v>
      </c>
      <c r="K64" s="117"/>
      <c r="L64" s="118"/>
      <c r="M64" s="118"/>
    </row>
    <row r="65" spans="1:14" ht="15.75" x14ac:dyDescent="0.25">
      <c r="B65" s="119" t="s">
        <v>111</v>
      </c>
      <c r="C65" s="120">
        <v>3800056</v>
      </c>
      <c r="D65" s="121">
        <v>6.4461732044195807E-2</v>
      </c>
      <c r="E65" s="120">
        <v>0</v>
      </c>
      <c r="F65" s="121">
        <v>1</v>
      </c>
      <c r="G65" s="120">
        <v>2545687</v>
      </c>
      <c r="H65" s="121"/>
      <c r="I65" s="120">
        <v>5003339</v>
      </c>
      <c r="J65" s="121">
        <v>0.96541797950808572</v>
      </c>
      <c r="K65" s="120">
        <v>825955</v>
      </c>
      <c r="L65" s="121">
        <v>0.18036739150317826</v>
      </c>
      <c r="M65" s="121">
        <v>0.33718482973439401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4" ht="15.75" x14ac:dyDescent="0.25">
      <c r="I68" s="121"/>
    </row>
    <row r="70" spans="1:14" ht="48.75" customHeight="1" thickBot="1" x14ac:dyDescent="0.3">
      <c r="B70" s="247" t="s">
        <v>422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244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 t="s">
        <v>238</v>
      </c>
      <c r="F73" s="261"/>
      <c r="G73" s="262" t="s">
        <v>237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1324384</v>
      </c>
      <c r="D75" s="118">
        <v>2.3242032735619755E-3</v>
      </c>
      <c r="E75" s="117">
        <v>1369240</v>
      </c>
      <c r="F75" s="118">
        <v>3.3869330949331866E-2</v>
      </c>
      <c r="G75" s="117">
        <v>88374</v>
      </c>
      <c r="H75" s="118">
        <v>0.93545762612836303</v>
      </c>
      <c r="I75" s="117">
        <v>884995</v>
      </c>
      <c r="J75" s="118">
        <v>9.0142010093466407</v>
      </c>
      <c r="K75" s="117">
        <v>1450169</v>
      </c>
      <c r="L75" s="118">
        <v>0.63861829727851571</v>
      </c>
      <c r="M75" s="118">
        <v>9.4976230458839739E-2</v>
      </c>
    </row>
    <row r="76" spans="1:14" x14ac:dyDescent="0.25">
      <c r="A76" s="1">
        <v>2</v>
      </c>
      <c r="B76" s="116" t="s">
        <v>131</v>
      </c>
      <c r="C76" s="117">
        <v>1188128</v>
      </c>
      <c r="D76" s="118">
        <v>1.3380212100401899E-2</v>
      </c>
      <c r="E76" s="117">
        <v>1298531</v>
      </c>
      <c r="F76" s="118">
        <v>9.2921806404697049E-2</v>
      </c>
      <c r="G76" s="117">
        <v>93319</v>
      </c>
      <c r="H76" s="118">
        <v>0.92813494633551297</v>
      </c>
      <c r="I76" s="117">
        <v>1026910</v>
      </c>
      <c r="J76" s="118">
        <v>10.004297088481445</v>
      </c>
      <c r="K76" s="117">
        <v>1336474</v>
      </c>
      <c r="L76" s="118">
        <v>0.30145192860133796</v>
      </c>
      <c r="M76" s="118">
        <v>0.12485691777316932</v>
      </c>
    </row>
    <row r="77" spans="1:14" x14ac:dyDescent="0.25">
      <c r="A77" s="1">
        <v>3</v>
      </c>
      <c r="B77" s="116" t="s">
        <v>133</v>
      </c>
      <c r="C77" s="117">
        <v>1307318</v>
      </c>
      <c r="D77" s="118">
        <v>4.2220768230605303E-3</v>
      </c>
      <c r="E77" s="117">
        <v>593390</v>
      </c>
      <c r="F77" s="118">
        <v>0.54610125462970704</v>
      </c>
      <c r="G77" s="117">
        <v>118171</v>
      </c>
      <c r="H77" s="118">
        <v>0.80085441278080205</v>
      </c>
      <c r="I77" s="117">
        <v>1257429</v>
      </c>
      <c r="J77" s="118">
        <v>9.6407578847602196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1218671</v>
      </c>
      <c r="D78" s="118">
        <v>3.2576673367935602E-3</v>
      </c>
      <c r="E78" s="117">
        <v>0</v>
      </c>
      <c r="F78" s="118">
        <v>1</v>
      </c>
      <c r="G78" s="117">
        <v>132375</v>
      </c>
      <c r="H78" s="118"/>
      <c r="I78" s="117">
        <v>1277874</v>
      </c>
      <c r="J78" s="118">
        <v>8.653439093484419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1175240</v>
      </c>
      <c r="D79" s="118">
        <v>4.3158186980001602E-2</v>
      </c>
      <c r="E79" s="117">
        <v>0</v>
      </c>
      <c r="F79" s="118">
        <v>1</v>
      </c>
      <c r="G79" s="117">
        <v>179011</v>
      </c>
      <c r="H79" s="118"/>
      <c r="I79" s="117">
        <v>1193073</v>
      </c>
      <c r="J79" s="118">
        <v>5.6648027216204593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1266397</v>
      </c>
      <c r="D80" s="118">
        <v>2.292324405065E-2</v>
      </c>
      <c r="E80" s="117">
        <v>0</v>
      </c>
      <c r="F80" s="118">
        <v>1</v>
      </c>
      <c r="G80" s="117">
        <v>276420</v>
      </c>
      <c r="H80" s="118"/>
      <c r="I80" s="117">
        <v>1267134</v>
      </c>
      <c r="J80" s="118">
        <v>3.5840894291295857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1385024</v>
      </c>
      <c r="D81" s="118">
        <v>1.2064180563735594E-2</v>
      </c>
      <c r="E81" s="117">
        <v>0</v>
      </c>
      <c r="F81" s="118">
        <v>1</v>
      </c>
      <c r="G81" s="117">
        <v>599804</v>
      </c>
      <c r="H81" s="118"/>
      <c r="I81" s="117">
        <v>1424044</v>
      </c>
      <c r="J81" s="118">
        <v>1.3741822328627351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1492768</v>
      </c>
      <c r="D82" s="118">
        <v>3.5837354505725338E-2</v>
      </c>
      <c r="E82" s="117">
        <v>0</v>
      </c>
      <c r="F82" s="118">
        <v>1</v>
      </c>
      <c r="G82" s="117">
        <v>860551</v>
      </c>
      <c r="H82" s="118"/>
      <c r="I82" s="117">
        <v>1499345</v>
      </c>
      <c r="J82" s="118">
        <v>0.74230812584030459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1328116</v>
      </c>
      <c r="D83" s="118">
        <v>6.8250407660299661E-3</v>
      </c>
      <c r="E83" s="117">
        <v>0</v>
      </c>
      <c r="F83" s="118">
        <v>1</v>
      </c>
      <c r="G83" s="117">
        <v>884952</v>
      </c>
      <c r="H83" s="118"/>
      <c r="I83" s="117">
        <v>1299340</v>
      </c>
      <c r="J83" s="118">
        <v>0.46826042542420376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1353434</v>
      </c>
      <c r="D84" s="118">
        <v>4.1541254457189147E-4</v>
      </c>
      <c r="E84" s="117">
        <v>0</v>
      </c>
      <c r="F84" s="118">
        <v>1</v>
      </c>
      <c r="G84" s="117">
        <v>1099800</v>
      </c>
      <c r="H84" s="118"/>
      <c r="I84" s="117">
        <v>1372251</v>
      </c>
      <c r="J84" s="118">
        <v>0.24772776868521551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1269736</v>
      </c>
      <c r="D85" s="118">
        <v>1.7670268792944421E-2</v>
      </c>
      <c r="E85" s="117">
        <v>0</v>
      </c>
      <c r="F85" s="118">
        <v>1</v>
      </c>
      <c r="G85" s="117">
        <v>1098968</v>
      </c>
      <c r="H85" s="118"/>
      <c r="I85" s="117">
        <v>1338733</v>
      </c>
      <c r="J85" s="118">
        <v>0.21817286763581833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1325580</v>
      </c>
      <c r="D86" s="118">
        <v>6.257129138507489E-2</v>
      </c>
      <c r="E86" s="117">
        <v>0</v>
      </c>
      <c r="F86" s="118">
        <v>1</v>
      </c>
      <c r="G86" s="117">
        <v>976636</v>
      </c>
      <c r="H86" s="118"/>
      <c r="I86" s="117">
        <v>1362833</v>
      </c>
      <c r="J86" s="118">
        <v>0.39543596590746199</v>
      </c>
      <c r="K86" s="117"/>
      <c r="L86" s="118"/>
      <c r="M86" s="118"/>
    </row>
    <row r="87" spans="1:14" ht="15.75" x14ac:dyDescent="0.25">
      <c r="B87" s="119" t="s">
        <v>111</v>
      </c>
      <c r="C87" s="120">
        <v>15634796</v>
      </c>
      <c r="D87" s="121">
        <v>4.6612133445682602E-3</v>
      </c>
      <c r="E87" s="120">
        <v>0</v>
      </c>
      <c r="F87" s="121">
        <v>1</v>
      </c>
      <c r="G87" s="120">
        <v>6408381</v>
      </c>
      <c r="H87" s="121"/>
      <c r="I87" s="120">
        <v>15203961</v>
      </c>
      <c r="J87" s="121">
        <v>1.3725120276088454</v>
      </c>
      <c r="K87" s="120">
        <v>2786643</v>
      </c>
      <c r="L87" s="121">
        <v>0.45752168648546876</v>
      </c>
      <c r="M87" s="121">
        <v>0.10910634456671242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ht="15.75" x14ac:dyDescent="0.25">
      <c r="I90" s="121"/>
    </row>
    <row r="92" spans="1:14" ht="48.75" customHeight="1" thickBot="1" x14ac:dyDescent="0.3">
      <c r="B92" s="247" t="s">
        <v>423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3"/>
      <c r="C94" s="257" t="s">
        <v>246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 t="s">
        <v>238</v>
      </c>
      <c r="F95" s="261"/>
      <c r="G95" s="262" t="s">
        <v>237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349783</v>
      </c>
      <c r="D97" s="118">
        <v>1.83100528476847E-2</v>
      </c>
      <c r="E97" s="117">
        <v>345891</v>
      </c>
      <c r="F97" s="118">
        <v>1.11268986771799E-2</v>
      </c>
      <c r="G97" s="117">
        <v>45034</v>
      </c>
      <c r="H97" s="118">
        <v>0.86980291479107597</v>
      </c>
      <c r="I97" s="117">
        <v>230012</v>
      </c>
      <c r="J97" s="118">
        <v>4.1075187636008348</v>
      </c>
      <c r="K97" s="117">
        <v>315071</v>
      </c>
      <c r="L97" s="118">
        <v>0.36980244508982141</v>
      </c>
      <c r="M97" s="118">
        <v>-9.9238670833059373E-2</v>
      </c>
    </row>
    <row r="98" spans="2:13" x14ac:dyDescent="0.25">
      <c r="B98" s="116" t="s">
        <v>131</v>
      </c>
      <c r="C98" s="117">
        <v>315241</v>
      </c>
      <c r="D98" s="118">
        <v>4.4026091782180303E-2</v>
      </c>
      <c r="E98" s="117">
        <v>336108</v>
      </c>
      <c r="F98" s="118">
        <v>6.6193800933254332E-2</v>
      </c>
      <c r="G98" s="117">
        <v>35817</v>
      </c>
      <c r="H98" s="118">
        <v>0.89343603841622299</v>
      </c>
      <c r="I98" s="117">
        <v>267099</v>
      </c>
      <c r="J98" s="118">
        <v>6.4573247340648292</v>
      </c>
      <c r="K98" s="117">
        <v>302554</v>
      </c>
      <c r="L98" s="118">
        <v>0.13274104358309091</v>
      </c>
      <c r="M98" s="118">
        <v>-4.0245399551454231E-2</v>
      </c>
    </row>
    <row r="99" spans="2:13" x14ac:dyDescent="0.25">
      <c r="B99" s="116" t="s">
        <v>133</v>
      </c>
      <c r="C99" s="117">
        <v>343656</v>
      </c>
      <c r="D99" s="118">
        <v>1.34551289964202E-2</v>
      </c>
      <c r="E99" s="117">
        <v>160254</v>
      </c>
      <c r="F99" s="118">
        <v>0.53367902786507404</v>
      </c>
      <c r="G99" s="117">
        <v>50352</v>
      </c>
      <c r="H99" s="118">
        <v>0.68579879441386804</v>
      </c>
      <c r="I99" s="117">
        <v>314383</v>
      </c>
      <c r="J99" s="118">
        <v>5.2437043215761046</v>
      </c>
      <c r="K99" s="117"/>
      <c r="L99" s="118"/>
      <c r="M99" s="118"/>
    </row>
    <row r="100" spans="2:13" x14ac:dyDescent="0.25">
      <c r="B100" s="116" t="s">
        <v>135</v>
      </c>
      <c r="C100" s="117">
        <v>301356</v>
      </c>
      <c r="D100" s="118">
        <v>8.7723626173019705E-3</v>
      </c>
      <c r="E100" s="117">
        <v>0</v>
      </c>
      <c r="F100" s="118">
        <v>1</v>
      </c>
      <c r="G100" s="117">
        <v>49484</v>
      </c>
      <c r="H100" s="118"/>
      <c r="I100" s="117">
        <v>294027</v>
      </c>
      <c r="J100" s="118">
        <v>4.9418599951499473</v>
      </c>
      <c r="K100" s="117"/>
      <c r="L100" s="118"/>
      <c r="M100" s="118"/>
    </row>
    <row r="101" spans="2:13" x14ac:dyDescent="0.25">
      <c r="B101" s="116" t="s">
        <v>137</v>
      </c>
      <c r="C101" s="117">
        <v>285339</v>
      </c>
      <c r="D101" s="118">
        <v>1.86914923617655E-2</v>
      </c>
      <c r="E101" s="117">
        <v>0</v>
      </c>
      <c r="F101" s="118">
        <v>1</v>
      </c>
      <c r="G101" s="117">
        <v>60129</v>
      </c>
      <c r="H101" s="118"/>
      <c r="I101" s="117">
        <v>247135</v>
      </c>
      <c r="J101" s="118">
        <v>3.1100799946781086</v>
      </c>
      <c r="K101" s="117"/>
      <c r="L101" s="118"/>
      <c r="M101" s="118"/>
    </row>
    <row r="102" spans="2:13" x14ac:dyDescent="0.25">
      <c r="B102" s="116" t="s">
        <v>139</v>
      </c>
      <c r="C102" s="117">
        <v>333201</v>
      </c>
      <c r="D102" s="118">
        <v>6.6041931283373767E-2</v>
      </c>
      <c r="E102" s="117">
        <v>0</v>
      </c>
      <c r="F102" s="118">
        <v>1</v>
      </c>
      <c r="G102" s="117">
        <v>73232</v>
      </c>
      <c r="H102" s="118"/>
      <c r="I102" s="117">
        <v>267374</v>
      </c>
      <c r="J102" s="118">
        <v>2.6510541839632946</v>
      </c>
      <c r="K102" s="117"/>
      <c r="L102" s="118"/>
      <c r="M102" s="118"/>
    </row>
    <row r="103" spans="2:13" x14ac:dyDescent="0.25">
      <c r="B103" s="116" t="s">
        <v>141</v>
      </c>
      <c r="C103" s="117">
        <v>358206</v>
      </c>
      <c r="D103" s="118">
        <v>1.8771010733605209E-2</v>
      </c>
      <c r="E103" s="117">
        <v>0</v>
      </c>
      <c r="F103" s="118">
        <v>1</v>
      </c>
      <c r="G103" s="117">
        <v>116721</v>
      </c>
      <c r="H103" s="118"/>
      <c r="I103" s="117">
        <v>303708</v>
      </c>
      <c r="J103" s="118">
        <v>1.6019996401675791</v>
      </c>
      <c r="K103" s="117"/>
      <c r="L103" s="118"/>
      <c r="M103" s="118"/>
    </row>
    <row r="104" spans="2:13" x14ac:dyDescent="0.25">
      <c r="B104" s="116" t="s">
        <v>143</v>
      </c>
      <c r="C104" s="117">
        <v>350589</v>
      </c>
      <c r="D104" s="118">
        <v>7.5468016149490905E-2</v>
      </c>
      <c r="E104" s="117">
        <v>0</v>
      </c>
      <c r="F104" s="118">
        <v>1</v>
      </c>
      <c r="G104" s="117">
        <v>179811</v>
      </c>
      <c r="H104" s="118"/>
      <c r="I104" s="117">
        <v>345691</v>
      </c>
      <c r="J104" s="118">
        <v>0.92252420597182594</v>
      </c>
      <c r="K104" s="117"/>
      <c r="L104" s="118"/>
      <c r="M104" s="118"/>
    </row>
    <row r="105" spans="2:13" x14ac:dyDescent="0.25">
      <c r="B105" s="116" t="s">
        <v>145</v>
      </c>
      <c r="C105" s="117">
        <v>313414</v>
      </c>
      <c r="D105" s="118">
        <v>7.5425833820084803E-2</v>
      </c>
      <c r="E105" s="117">
        <v>0</v>
      </c>
      <c r="F105" s="118">
        <v>1</v>
      </c>
      <c r="G105" s="117">
        <v>191266</v>
      </c>
      <c r="H105" s="118"/>
      <c r="I105" s="117">
        <v>281605</v>
      </c>
      <c r="J105" s="118">
        <v>0.47232126985454803</v>
      </c>
      <c r="K105" s="117"/>
      <c r="L105" s="118"/>
      <c r="M105" s="118"/>
    </row>
    <row r="106" spans="2:13" x14ac:dyDescent="0.25">
      <c r="B106" s="116" t="s">
        <v>147</v>
      </c>
      <c r="C106" s="117">
        <v>316424</v>
      </c>
      <c r="D106" s="118">
        <v>0.10874512719980201</v>
      </c>
      <c r="E106" s="117">
        <v>0</v>
      </c>
      <c r="F106" s="118">
        <v>1</v>
      </c>
      <c r="G106" s="117">
        <v>267716</v>
      </c>
      <c r="H106" s="118"/>
      <c r="I106" s="117">
        <v>305976</v>
      </c>
      <c r="J106" s="118">
        <v>0.1429126387664541</v>
      </c>
      <c r="K106" s="117"/>
      <c r="L106" s="118"/>
      <c r="M106" s="118"/>
    </row>
    <row r="107" spans="2:13" x14ac:dyDescent="0.25">
      <c r="B107" s="116" t="s">
        <v>149</v>
      </c>
      <c r="C107" s="117">
        <v>336638</v>
      </c>
      <c r="D107" s="118">
        <v>2.3025666624101802E-2</v>
      </c>
      <c r="E107" s="117">
        <v>0</v>
      </c>
      <c r="F107" s="118">
        <v>1</v>
      </c>
      <c r="G107" s="117">
        <v>295615</v>
      </c>
      <c r="H107" s="118"/>
      <c r="I107" s="117">
        <v>304073</v>
      </c>
      <c r="J107" s="118">
        <v>2.8611538656698743E-2</v>
      </c>
      <c r="K107" s="117"/>
      <c r="L107" s="118"/>
      <c r="M107" s="118"/>
    </row>
    <row r="108" spans="2:13" x14ac:dyDescent="0.25">
      <c r="B108" s="116" t="s">
        <v>151</v>
      </c>
      <c r="C108" s="117">
        <v>338253</v>
      </c>
      <c r="D108" s="118">
        <v>1.22833799373434E-3</v>
      </c>
      <c r="E108" s="117">
        <v>0</v>
      </c>
      <c r="F108" s="118">
        <v>1</v>
      </c>
      <c r="G108" s="117">
        <v>249783</v>
      </c>
      <c r="H108" s="118"/>
      <c r="I108" s="117">
        <v>307147</v>
      </c>
      <c r="J108" s="118">
        <v>0.22965534083584549</v>
      </c>
      <c r="K108" s="117"/>
      <c r="L108" s="118"/>
      <c r="M108" s="118"/>
    </row>
    <row r="109" spans="2:13" ht="15.75" x14ac:dyDescent="0.25">
      <c r="B109" s="119" t="s">
        <v>111</v>
      </c>
      <c r="C109" s="120">
        <v>3942100</v>
      </c>
      <c r="D109" s="121">
        <v>2.66018376560219E-2</v>
      </c>
      <c r="E109" s="120">
        <v>0</v>
      </c>
      <c r="F109" s="121">
        <v>1</v>
      </c>
      <c r="G109" s="120">
        <v>1614960</v>
      </c>
      <c r="H109" s="121"/>
      <c r="I109" s="120">
        <v>3468230</v>
      </c>
      <c r="J109" s="121">
        <v>1.147564026353594</v>
      </c>
      <c r="K109" s="120">
        <v>617625</v>
      </c>
      <c r="L109" s="121">
        <v>0.24242875333677993</v>
      </c>
      <c r="M109" s="121">
        <v>-7.1274119430276173E-2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3" ht="15.75" x14ac:dyDescent="0.25">
      <c r="I112" s="121"/>
    </row>
    <row r="114" spans="1:14" ht="48.75" customHeight="1" thickBot="1" x14ac:dyDescent="0.3">
      <c r="B114" s="247" t="s">
        <v>424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3"/>
      <c r="C116" s="257" t="s">
        <v>248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 t="s">
        <v>238</v>
      </c>
      <c r="F117" s="261"/>
      <c r="G117" s="262" t="s">
        <v>237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50112</v>
      </c>
      <c r="D119" s="118">
        <v>8.7827875566557995E-2</v>
      </c>
      <c r="E119" s="117">
        <v>39533</v>
      </c>
      <c r="F119" s="118">
        <v>0.21110712005108601</v>
      </c>
      <c r="G119" s="117">
        <v>1625</v>
      </c>
      <c r="H119" s="118">
        <v>0.95889510029595504</v>
      </c>
      <c r="I119" s="117">
        <v>27799</v>
      </c>
      <c r="J119" s="118">
        <v>16.107076923076924</v>
      </c>
      <c r="K119" s="117">
        <v>43001</v>
      </c>
      <c r="L119" s="118">
        <v>0.54685420338861102</v>
      </c>
      <c r="M119" s="118">
        <v>-0.14190213920817374</v>
      </c>
    </row>
    <row r="120" spans="1:14" x14ac:dyDescent="0.25">
      <c r="B120" s="116" t="s">
        <v>131</v>
      </c>
      <c r="C120" s="117">
        <v>46307</v>
      </c>
      <c r="D120" s="118">
        <v>0.18772474521566801</v>
      </c>
      <c r="E120" s="117">
        <v>40176</v>
      </c>
      <c r="F120" s="118">
        <v>0.13239898935366101</v>
      </c>
      <c r="G120" s="117">
        <v>1727</v>
      </c>
      <c r="H120" s="118">
        <v>0.95701413779370803</v>
      </c>
      <c r="I120" s="117">
        <v>29168</v>
      </c>
      <c r="J120" s="118">
        <v>15.889403590040533</v>
      </c>
      <c r="K120" s="117">
        <v>37383</v>
      </c>
      <c r="L120" s="118">
        <v>0.2816442676906199</v>
      </c>
      <c r="M120" s="118">
        <v>-0.19271384455913798</v>
      </c>
    </row>
    <row r="121" spans="1:14" x14ac:dyDescent="0.25">
      <c r="B121" s="116" t="s">
        <v>133</v>
      </c>
      <c r="C121" s="117">
        <v>48065</v>
      </c>
      <c r="D121" s="118">
        <v>0.133823502910382</v>
      </c>
      <c r="E121" s="117">
        <v>17916</v>
      </c>
      <c r="F121" s="118">
        <v>0.62725475918027696</v>
      </c>
      <c r="G121" s="117">
        <v>1653</v>
      </c>
      <c r="H121" s="118">
        <v>0.907736101808439</v>
      </c>
      <c r="I121" s="117">
        <v>32483</v>
      </c>
      <c r="J121" s="118">
        <v>18.650937689050213</v>
      </c>
      <c r="K121" s="117"/>
      <c r="L121" s="118"/>
      <c r="M121" s="118"/>
    </row>
    <row r="122" spans="1:14" x14ac:dyDescent="0.25">
      <c r="B122" s="116" t="s">
        <v>135</v>
      </c>
      <c r="C122" s="117">
        <v>42298</v>
      </c>
      <c r="D122" s="118">
        <v>0.120769934314459</v>
      </c>
      <c r="E122" s="117">
        <v>0</v>
      </c>
      <c r="F122" s="118">
        <v>1</v>
      </c>
      <c r="G122" s="117">
        <v>1279</v>
      </c>
      <c r="H122" s="118"/>
      <c r="I122" s="117">
        <v>30308</v>
      </c>
      <c r="J122" s="118">
        <v>22.696637998436277</v>
      </c>
      <c r="K122" s="117"/>
      <c r="L122" s="118"/>
      <c r="M122" s="118"/>
    </row>
    <row r="123" spans="1:14" x14ac:dyDescent="0.25">
      <c r="B123" s="116" t="s">
        <v>137</v>
      </c>
      <c r="C123" s="117">
        <v>46010</v>
      </c>
      <c r="D123" s="118">
        <v>0.19027292717630329</v>
      </c>
      <c r="E123" s="117">
        <v>0</v>
      </c>
      <c r="F123" s="118">
        <v>1</v>
      </c>
      <c r="G123" s="117">
        <v>1780</v>
      </c>
      <c r="H123" s="118"/>
      <c r="I123" s="117">
        <v>26462</v>
      </c>
      <c r="J123" s="118">
        <v>13.866292134831461</v>
      </c>
      <c r="K123" s="117"/>
      <c r="L123" s="118"/>
      <c r="M123" s="118"/>
    </row>
    <row r="124" spans="1:14" x14ac:dyDescent="0.25">
      <c r="B124" s="116" t="s">
        <v>139</v>
      </c>
      <c r="C124" s="117">
        <v>43716</v>
      </c>
      <c r="D124" s="118">
        <v>0.13323816321675</v>
      </c>
      <c r="E124" s="117">
        <v>0</v>
      </c>
      <c r="F124" s="118">
        <v>1</v>
      </c>
      <c r="G124" s="117">
        <v>929</v>
      </c>
      <c r="H124" s="118"/>
      <c r="I124" s="117">
        <v>26632</v>
      </c>
      <c r="J124" s="118">
        <v>27.667384284176535</v>
      </c>
      <c r="K124" s="117"/>
      <c r="L124" s="118"/>
      <c r="M124" s="118"/>
    </row>
    <row r="125" spans="1:14" x14ac:dyDescent="0.25">
      <c r="B125" s="116" t="s">
        <v>141</v>
      </c>
      <c r="C125" s="117">
        <v>34569</v>
      </c>
      <c r="D125" s="118">
        <v>0.39332409048630201</v>
      </c>
      <c r="E125" s="117">
        <v>0</v>
      </c>
      <c r="F125" s="118">
        <v>1</v>
      </c>
      <c r="G125" s="117">
        <v>11899</v>
      </c>
      <c r="H125" s="118"/>
      <c r="I125" s="117">
        <v>28868</v>
      </c>
      <c r="J125" s="118">
        <v>1.4260862257332549</v>
      </c>
      <c r="K125" s="117"/>
      <c r="L125" s="118"/>
      <c r="M125" s="118"/>
    </row>
    <row r="126" spans="1:14" x14ac:dyDescent="0.25">
      <c r="B126" s="116" t="s">
        <v>143</v>
      </c>
      <c r="C126" s="117">
        <v>33664</v>
      </c>
      <c r="D126" s="118">
        <v>0.422513466222939</v>
      </c>
      <c r="E126" s="117">
        <v>0</v>
      </c>
      <c r="F126" s="118">
        <v>1</v>
      </c>
      <c r="G126" s="117">
        <v>22700</v>
      </c>
      <c r="H126" s="118"/>
      <c r="I126" s="117">
        <v>33779</v>
      </c>
      <c r="J126" s="118">
        <v>0.48806167400881062</v>
      </c>
      <c r="K126" s="117"/>
      <c r="L126" s="118"/>
      <c r="M126" s="118"/>
    </row>
    <row r="127" spans="1:14" x14ac:dyDescent="0.25">
      <c r="B127" s="116" t="s">
        <v>145</v>
      </c>
      <c r="C127" s="117">
        <v>31237</v>
      </c>
      <c r="D127" s="118">
        <v>0.38341130257989398</v>
      </c>
      <c r="E127" s="117">
        <v>0</v>
      </c>
      <c r="F127" s="118">
        <v>1</v>
      </c>
      <c r="G127" s="117">
        <v>19696</v>
      </c>
      <c r="H127" s="118"/>
      <c r="I127" s="117">
        <v>31871</v>
      </c>
      <c r="J127" s="118">
        <v>0.61814581640942334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38233</v>
      </c>
      <c r="D128" s="118">
        <v>0.135684412795298</v>
      </c>
      <c r="E128" s="117">
        <v>0</v>
      </c>
      <c r="F128" s="118">
        <v>1</v>
      </c>
      <c r="G128" s="117">
        <v>24086</v>
      </c>
      <c r="H128" s="118"/>
      <c r="I128" s="117">
        <v>37849</v>
      </c>
      <c r="J128" s="118">
        <v>0.57141077804533746</v>
      </c>
      <c r="K128" s="117"/>
      <c r="L128" s="118"/>
      <c r="M128" s="118"/>
    </row>
    <row r="129" spans="2:14" x14ac:dyDescent="0.25">
      <c r="B129" s="116" t="s">
        <v>149</v>
      </c>
      <c r="C129" s="117">
        <v>36396</v>
      </c>
      <c r="D129" s="118">
        <v>0.24222361024359801</v>
      </c>
      <c r="E129" s="117">
        <v>0</v>
      </c>
      <c r="F129" s="118">
        <v>1</v>
      </c>
      <c r="G129" s="117">
        <v>26776</v>
      </c>
      <c r="H129" s="118"/>
      <c r="I129" s="117">
        <v>40409</v>
      </c>
      <c r="J129" s="118">
        <v>0.50914998506124887</v>
      </c>
      <c r="K129" s="117"/>
      <c r="L129" s="118"/>
      <c r="M129" s="118"/>
    </row>
    <row r="130" spans="2:14" x14ac:dyDescent="0.25">
      <c r="B130" s="116" t="s">
        <v>151</v>
      </c>
      <c r="C130" s="117">
        <v>38726</v>
      </c>
      <c r="D130" s="118">
        <v>0.21891891891891899</v>
      </c>
      <c r="E130" s="117">
        <v>0</v>
      </c>
      <c r="F130" s="118">
        <v>1</v>
      </c>
      <c r="G130" s="117">
        <v>25616</v>
      </c>
      <c r="H130" s="118"/>
      <c r="I130" s="117">
        <v>42097</v>
      </c>
      <c r="J130" s="118">
        <v>0.64338694565896315</v>
      </c>
      <c r="K130" s="117"/>
      <c r="L130" s="118"/>
      <c r="M130" s="118"/>
    </row>
    <row r="131" spans="2:14" ht="15.75" x14ac:dyDescent="0.25">
      <c r="B131" s="119" t="s">
        <v>111</v>
      </c>
      <c r="C131" s="120">
        <v>489333</v>
      </c>
      <c r="D131" s="121">
        <v>0.20098070432401399</v>
      </c>
      <c r="E131" s="120">
        <v>0</v>
      </c>
      <c r="F131" s="121">
        <v>1</v>
      </c>
      <c r="G131" s="120">
        <v>139766</v>
      </c>
      <c r="H131" s="121"/>
      <c r="I131" s="120">
        <v>387725</v>
      </c>
      <c r="J131" s="121">
        <v>1.7741009973813373</v>
      </c>
      <c r="K131" s="120">
        <v>80384</v>
      </c>
      <c r="L131" s="121">
        <v>0.41106254498218275</v>
      </c>
      <c r="M131" s="121">
        <v>-0.16630539623933038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15"/>
      <c r="I134" s="115"/>
      <c r="K134" s="115"/>
      <c r="L134" s="126"/>
    </row>
    <row r="136" spans="2:14" ht="48.75" customHeight="1" thickBot="1" x14ac:dyDescent="0.3">
      <c r="B136" s="247" t="s">
        <v>425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3"/>
      <c r="C138" s="257" t="s">
        <v>250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 t="s">
        <v>238</v>
      </c>
      <c r="F139" s="261"/>
      <c r="G139" s="262" t="s">
        <v>237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20153</v>
      </c>
      <c r="D141" s="118">
        <v>9.2248096932570606E-2</v>
      </c>
      <c r="E141" s="117">
        <v>19412</v>
      </c>
      <c r="F141" s="118">
        <v>3.6768719297375102E-2</v>
      </c>
      <c r="G141" s="117">
        <v>3447</v>
      </c>
      <c r="H141" s="118">
        <v>0.82242942509787798</v>
      </c>
      <c r="I141" s="117">
        <v>4723</v>
      </c>
      <c r="J141" s="118">
        <v>0.37017696547722667</v>
      </c>
      <c r="K141" s="117">
        <v>13624</v>
      </c>
      <c r="L141" s="118">
        <v>1.8846072411602797</v>
      </c>
      <c r="M141" s="118">
        <v>-0.32397161712896339</v>
      </c>
    </row>
    <row r="142" spans="2:14" x14ac:dyDescent="0.25">
      <c r="B142" s="116" t="s">
        <v>131</v>
      </c>
      <c r="C142" s="117">
        <v>19633</v>
      </c>
      <c r="D142" s="118">
        <v>0.106494333955309</v>
      </c>
      <c r="E142" s="117">
        <v>19786</v>
      </c>
      <c r="F142" s="118">
        <v>7.7930015789742235E-3</v>
      </c>
      <c r="G142" s="117">
        <v>2962</v>
      </c>
      <c r="H142" s="118">
        <v>0.85029819063984602</v>
      </c>
      <c r="I142" s="117">
        <v>7515</v>
      </c>
      <c r="J142" s="118">
        <v>1.5371370695476028</v>
      </c>
      <c r="K142" s="117">
        <v>12380</v>
      </c>
      <c r="L142" s="118">
        <v>0.64737192282102463</v>
      </c>
      <c r="M142" s="118">
        <v>-0.3694290225640503</v>
      </c>
    </row>
    <row r="143" spans="2:14" x14ac:dyDescent="0.25">
      <c r="B143" s="116" t="s">
        <v>133</v>
      </c>
      <c r="C143" s="117">
        <v>21012</v>
      </c>
      <c r="D143" s="118">
        <v>6.0202164773235499E-2</v>
      </c>
      <c r="E143" s="117">
        <v>10488</v>
      </c>
      <c r="F143" s="118">
        <v>0.50085665334094798</v>
      </c>
      <c r="G143" s="117">
        <v>4453</v>
      </c>
      <c r="H143" s="118">
        <v>0.57541952707856603</v>
      </c>
      <c r="I143" s="117">
        <v>11649</v>
      </c>
      <c r="J143" s="118">
        <v>1.6159892207500564</v>
      </c>
      <c r="K143" s="117"/>
      <c r="L143" s="118"/>
      <c r="M143" s="118"/>
    </row>
    <row r="144" spans="2:14" x14ac:dyDescent="0.25">
      <c r="B144" s="116" t="s">
        <v>135</v>
      </c>
      <c r="C144" s="117">
        <v>18609</v>
      </c>
      <c r="D144" s="118">
        <v>3.2796257796257798E-2</v>
      </c>
      <c r="E144" s="117">
        <v>0</v>
      </c>
      <c r="F144" s="118">
        <v>1</v>
      </c>
      <c r="G144" s="117">
        <v>2247</v>
      </c>
      <c r="H144" s="118"/>
      <c r="I144" s="117">
        <v>10327</v>
      </c>
      <c r="J144" s="118">
        <v>3.5959056519804182</v>
      </c>
      <c r="K144" s="117"/>
      <c r="L144" s="118"/>
      <c r="M144" s="118"/>
    </row>
    <row r="145" spans="1:14" x14ac:dyDescent="0.25">
      <c r="B145" s="116" t="s">
        <v>137</v>
      </c>
      <c r="C145" s="117">
        <v>17310</v>
      </c>
      <c r="D145" s="118">
        <v>0.10119943922322</v>
      </c>
      <c r="E145" s="117">
        <v>0</v>
      </c>
      <c r="F145" s="118">
        <v>1</v>
      </c>
      <c r="G145" s="117">
        <v>4704</v>
      </c>
      <c r="H145" s="118"/>
      <c r="I145" s="117">
        <v>8672</v>
      </c>
      <c r="J145" s="118">
        <v>0.84353741496598644</v>
      </c>
      <c r="K145" s="117"/>
      <c r="L145" s="118"/>
      <c r="M145" s="118"/>
    </row>
    <row r="146" spans="1:14" x14ac:dyDescent="0.25">
      <c r="B146" s="116" t="s">
        <v>139</v>
      </c>
      <c r="C146" s="117">
        <v>17284</v>
      </c>
      <c r="D146" s="118">
        <v>2.7787152660591698E-2</v>
      </c>
      <c r="E146" s="117">
        <v>0</v>
      </c>
      <c r="F146" s="118">
        <v>1</v>
      </c>
      <c r="G146" s="117">
        <v>3691</v>
      </c>
      <c r="H146" s="118"/>
      <c r="I146" s="117">
        <v>9189</v>
      </c>
      <c r="J146" s="118">
        <v>1.4895692224329449</v>
      </c>
      <c r="K146" s="117"/>
      <c r="L146" s="118"/>
      <c r="M146" s="118"/>
    </row>
    <row r="147" spans="1:14" x14ac:dyDescent="0.25">
      <c r="B147" s="116" t="s">
        <v>141</v>
      </c>
      <c r="C147" s="117">
        <v>18907</v>
      </c>
      <c r="D147" s="118">
        <v>2.3348313445942501E-2</v>
      </c>
      <c r="E147" s="117">
        <v>0</v>
      </c>
      <c r="F147" s="118">
        <v>1</v>
      </c>
      <c r="G147" s="117">
        <v>2526</v>
      </c>
      <c r="H147" s="118"/>
      <c r="I147" s="117">
        <v>12395</v>
      </c>
      <c r="J147" s="118">
        <v>3.9069675376088675</v>
      </c>
      <c r="K147" s="117"/>
      <c r="L147" s="118"/>
      <c r="M147" s="118"/>
    </row>
    <row r="148" spans="1:14" x14ac:dyDescent="0.25">
      <c r="B148" s="116" t="s">
        <v>143</v>
      </c>
      <c r="C148" s="117">
        <v>20338</v>
      </c>
      <c r="D148" s="118">
        <v>0.13753565635661946</v>
      </c>
      <c r="E148" s="117">
        <v>0</v>
      </c>
      <c r="F148" s="118">
        <v>1</v>
      </c>
      <c r="G148" s="117">
        <v>2546</v>
      </c>
      <c r="H148" s="118"/>
      <c r="I148" s="117">
        <v>11560</v>
      </c>
      <c r="J148" s="118">
        <v>3.5404556166535741</v>
      </c>
      <c r="K148" s="117"/>
      <c r="L148" s="118"/>
      <c r="M148" s="118"/>
    </row>
    <row r="149" spans="1:14" x14ac:dyDescent="0.25">
      <c r="B149" s="116" t="s">
        <v>145</v>
      </c>
      <c r="C149" s="117">
        <v>18440</v>
      </c>
      <c r="D149" s="118">
        <v>3.1006908556818757E-3</v>
      </c>
      <c r="E149" s="117">
        <v>0</v>
      </c>
      <c r="F149" s="118">
        <v>1</v>
      </c>
      <c r="G149" s="117">
        <v>3741</v>
      </c>
      <c r="H149" s="118"/>
      <c r="I149" s="117">
        <v>10733</v>
      </c>
      <c r="J149" s="118">
        <v>1.8690189788826519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18271</v>
      </c>
      <c r="D150" s="118">
        <v>2.11614700525019E-2</v>
      </c>
      <c r="E150" s="117">
        <v>0</v>
      </c>
      <c r="F150" s="118">
        <v>1</v>
      </c>
      <c r="G150" s="117">
        <v>4629</v>
      </c>
      <c r="H150" s="118"/>
      <c r="I150" s="117">
        <v>12159</v>
      </c>
      <c r="J150" s="118">
        <v>1.6267012313674658</v>
      </c>
      <c r="K150" s="117"/>
      <c r="L150" s="118"/>
      <c r="M150" s="118"/>
    </row>
    <row r="151" spans="1:14" x14ac:dyDescent="0.25">
      <c r="B151" s="116" t="s">
        <v>149</v>
      </c>
      <c r="C151" s="117">
        <v>19819</v>
      </c>
      <c r="D151" s="118">
        <v>4.1309921153194998E-2</v>
      </c>
      <c r="E151" s="117">
        <v>0</v>
      </c>
      <c r="F151" s="118">
        <v>1</v>
      </c>
      <c r="G151" s="117">
        <v>4792</v>
      </c>
      <c r="H151" s="118"/>
      <c r="I151" s="117">
        <v>12550</v>
      </c>
      <c r="J151" s="118">
        <v>1.618948247078464</v>
      </c>
      <c r="K151" s="117"/>
      <c r="L151" s="118"/>
      <c r="M151" s="118"/>
    </row>
    <row r="152" spans="1:14" x14ac:dyDescent="0.25">
      <c r="B152" s="116" t="s">
        <v>151</v>
      </c>
      <c r="C152" s="117">
        <v>20725</v>
      </c>
      <c r="D152" s="118">
        <v>2.003149916330349E-2</v>
      </c>
      <c r="E152" s="117">
        <v>0</v>
      </c>
      <c r="F152" s="118">
        <v>1</v>
      </c>
      <c r="G152" s="117">
        <v>5136</v>
      </c>
      <c r="H152" s="118"/>
      <c r="I152" s="117">
        <v>12247</v>
      </c>
      <c r="J152" s="118">
        <v>1.3845404984423677</v>
      </c>
      <c r="K152" s="117"/>
      <c r="L152" s="118"/>
      <c r="M152" s="118"/>
    </row>
    <row r="153" spans="1:14" ht="15.75" x14ac:dyDescent="0.25">
      <c r="B153" s="119" t="s">
        <v>111</v>
      </c>
      <c r="C153" s="120">
        <v>230501</v>
      </c>
      <c r="D153" s="121">
        <v>3.1862302435664201E-2</v>
      </c>
      <c r="E153" s="120">
        <v>0</v>
      </c>
      <c r="F153" s="121">
        <v>1</v>
      </c>
      <c r="G153" s="120">
        <v>44874</v>
      </c>
      <c r="H153" s="121"/>
      <c r="I153" s="120">
        <v>123719</v>
      </c>
      <c r="J153" s="121">
        <v>1.7570307973436732</v>
      </c>
      <c r="K153" s="120">
        <v>26004</v>
      </c>
      <c r="L153" s="121">
        <v>1.1248570027782319</v>
      </c>
      <c r="M153" s="121">
        <v>-0.34640325742723566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/>
      <c r="L156" s="127"/>
    </row>
    <row r="157" spans="1:14" ht="15.75" x14ac:dyDescent="0.25">
      <c r="C157" s="115"/>
      <c r="G157" s="115"/>
      <c r="I157" s="115"/>
      <c r="J157" s="121"/>
      <c r="K157" s="121"/>
      <c r="M157" s="126"/>
    </row>
    <row r="158" spans="1:14" ht="48.75" customHeight="1" thickBot="1" x14ac:dyDescent="0.3">
      <c r="B158" s="247" t="s">
        <v>426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155</v>
      </c>
      <c r="C160" s="257" t="s">
        <v>113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 t="s">
        <v>238</v>
      </c>
      <c r="F161" s="261"/>
      <c r="G161" s="262" t="s">
        <v>237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892954</v>
      </c>
      <c r="D163" s="118">
        <v>5.1122984196611501E-2</v>
      </c>
      <c r="E163" s="117">
        <v>859317</v>
      </c>
      <c r="F163" s="118">
        <v>3.76693536285184E-2</v>
      </c>
      <c r="G163" s="117">
        <v>72918</v>
      </c>
      <c r="H163" s="118">
        <v>0.915144236643753</v>
      </c>
      <c r="I163" s="117">
        <v>535470</v>
      </c>
      <c r="J163" s="118">
        <v>6.3434542911215335</v>
      </c>
      <c r="K163" s="117">
        <v>697486</v>
      </c>
      <c r="L163" s="118">
        <v>0.30256783760061245</v>
      </c>
      <c r="M163" s="118">
        <v>-0.21890041368312363</v>
      </c>
    </row>
    <row r="164" spans="2:13" x14ac:dyDescent="0.25">
      <c r="B164" s="116" t="s">
        <v>131</v>
      </c>
      <c r="C164" s="117">
        <v>823007</v>
      </c>
      <c r="D164" s="118">
        <v>4.2456177908500099E-2</v>
      </c>
      <c r="E164" s="117">
        <v>800339</v>
      </c>
      <c r="F164" s="118">
        <v>2.75429006071637E-2</v>
      </c>
      <c r="G164" s="117">
        <v>70720</v>
      </c>
      <c r="H164" s="118">
        <v>0.91163744363326005</v>
      </c>
      <c r="I164" s="117">
        <v>540128</v>
      </c>
      <c r="J164" s="118">
        <v>6.6375565610859733</v>
      </c>
      <c r="K164" s="117">
        <v>695843</v>
      </c>
      <c r="L164" s="118">
        <v>0.288292775045915</v>
      </c>
      <c r="M164" s="118">
        <v>-0.15451144400958927</v>
      </c>
    </row>
    <row r="165" spans="2:13" x14ac:dyDescent="0.25">
      <c r="B165" s="116" t="s">
        <v>133</v>
      </c>
      <c r="C165" s="117">
        <v>864658</v>
      </c>
      <c r="D165" s="118">
        <v>7.0689896069559194E-2</v>
      </c>
      <c r="E165" s="117">
        <v>382621</v>
      </c>
      <c r="F165" s="118">
        <v>0.55748862556062595</v>
      </c>
      <c r="G165" s="117">
        <v>91122</v>
      </c>
      <c r="H165" s="118">
        <v>0.76184788602821096</v>
      </c>
      <c r="I165" s="117">
        <v>595296</v>
      </c>
      <c r="J165" s="118">
        <v>5.5329558174754725</v>
      </c>
      <c r="K165" s="117"/>
      <c r="L165" s="118"/>
      <c r="M165" s="118"/>
    </row>
    <row r="166" spans="2:13" x14ac:dyDescent="0.25">
      <c r="B166" s="116" t="s">
        <v>135</v>
      </c>
      <c r="C166" s="117">
        <v>760540</v>
      </c>
      <c r="D166" s="118">
        <v>2.9510049279554101E-3</v>
      </c>
      <c r="E166" s="117">
        <v>0</v>
      </c>
      <c r="F166" s="118">
        <v>1</v>
      </c>
      <c r="G166" s="117">
        <v>101665</v>
      </c>
      <c r="H166" s="118"/>
      <c r="I166" s="117">
        <v>593977</v>
      </c>
      <c r="J166" s="118">
        <v>4.8424924998770473</v>
      </c>
      <c r="K166" s="117"/>
      <c r="L166" s="118"/>
      <c r="M166" s="118"/>
    </row>
    <row r="167" spans="2:13" x14ac:dyDescent="0.25">
      <c r="B167" s="116" t="s">
        <v>137</v>
      </c>
      <c r="C167" s="117">
        <v>704833</v>
      </c>
      <c r="D167" s="118">
        <v>2.7833983666499799E-2</v>
      </c>
      <c r="E167" s="117">
        <v>0</v>
      </c>
      <c r="F167" s="118">
        <v>1</v>
      </c>
      <c r="G167" s="117">
        <v>110477</v>
      </c>
      <c r="H167" s="118"/>
      <c r="I167" s="117">
        <v>507901</v>
      </c>
      <c r="J167" s="118">
        <v>3.597346053929777</v>
      </c>
      <c r="K167" s="117"/>
      <c r="L167" s="118"/>
      <c r="M167" s="118"/>
    </row>
    <row r="168" spans="2:13" x14ac:dyDescent="0.25">
      <c r="B168" s="116" t="s">
        <v>139</v>
      </c>
      <c r="C168" s="117">
        <v>801209</v>
      </c>
      <c r="D168" s="118">
        <v>1.41453540952744E-2</v>
      </c>
      <c r="E168" s="117">
        <v>0</v>
      </c>
      <c r="F168" s="118">
        <v>1</v>
      </c>
      <c r="G168" s="117">
        <v>157164</v>
      </c>
      <c r="H168" s="118"/>
      <c r="I168" s="117">
        <v>526097</v>
      </c>
      <c r="J168" s="118">
        <v>2.3474396172151382</v>
      </c>
      <c r="K168" s="117"/>
      <c r="L168" s="118"/>
      <c r="M168" s="118"/>
    </row>
    <row r="169" spans="2:13" x14ac:dyDescent="0.25">
      <c r="B169" s="116" t="s">
        <v>141</v>
      </c>
      <c r="C169" s="117">
        <v>928203</v>
      </c>
      <c r="D169" s="118">
        <v>4.8963566262393801E-2</v>
      </c>
      <c r="E169" s="117">
        <v>136191</v>
      </c>
      <c r="F169" s="118">
        <v>0.85327455308806399</v>
      </c>
      <c r="G169" s="117">
        <v>287965</v>
      </c>
      <c r="H169" s="118">
        <v>1.1144201892929781</v>
      </c>
      <c r="I169" s="117">
        <v>708215</v>
      </c>
      <c r="J169" s="118">
        <v>1.4593787439445767</v>
      </c>
      <c r="K169" s="117"/>
      <c r="L169" s="118"/>
      <c r="M169" s="118"/>
    </row>
    <row r="170" spans="2:13" x14ac:dyDescent="0.25">
      <c r="B170" s="116" t="s">
        <v>143</v>
      </c>
      <c r="C170" s="117">
        <v>998893</v>
      </c>
      <c r="D170" s="118">
        <v>6.05038270464682E-2</v>
      </c>
      <c r="E170" s="117">
        <v>188115</v>
      </c>
      <c r="F170" s="118">
        <v>0.81167652591418704</v>
      </c>
      <c r="G170" s="117">
        <v>387034</v>
      </c>
      <c r="H170" s="118">
        <v>1.0574329532466842</v>
      </c>
      <c r="I170" s="117">
        <v>722501</v>
      </c>
      <c r="J170" s="118">
        <v>0.86676364350418833</v>
      </c>
      <c r="K170" s="117"/>
      <c r="L170" s="118"/>
      <c r="M170" s="118"/>
    </row>
    <row r="171" spans="2:13" x14ac:dyDescent="0.25">
      <c r="B171" s="116" t="s">
        <v>145</v>
      </c>
      <c r="C171" s="117">
        <v>770970</v>
      </c>
      <c r="D171" s="118">
        <v>7.8090341095931395E-2</v>
      </c>
      <c r="E171" s="117">
        <v>111885</v>
      </c>
      <c r="F171" s="118">
        <v>0.85487762169734205</v>
      </c>
      <c r="G171" s="117">
        <v>361772</v>
      </c>
      <c r="H171" s="118">
        <v>2.2334271796934351</v>
      </c>
      <c r="I171" s="117">
        <v>555744</v>
      </c>
      <c r="J171" s="118">
        <v>0.53617195360613867</v>
      </c>
      <c r="K171" s="117"/>
      <c r="L171" s="118"/>
      <c r="M171" s="118"/>
    </row>
    <row r="172" spans="2:13" x14ac:dyDescent="0.25">
      <c r="B172" s="116" t="s">
        <v>147</v>
      </c>
      <c r="C172" s="117">
        <v>775776</v>
      </c>
      <c r="D172" s="118">
        <v>0.124900169204738</v>
      </c>
      <c r="E172" s="117">
        <v>104039</v>
      </c>
      <c r="F172" s="118">
        <v>0.86589041166522296</v>
      </c>
      <c r="G172" s="117">
        <v>476961</v>
      </c>
      <c r="H172" s="118">
        <v>3.5844442949278639</v>
      </c>
      <c r="I172" s="117">
        <v>619435</v>
      </c>
      <c r="J172" s="118">
        <v>0.29871205402538159</v>
      </c>
      <c r="K172" s="117"/>
      <c r="L172" s="118"/>
      <c r="M172" s="118"/>
    </row>
    <row r="173" spans="2:13" x14ac:dyDescent="0.25">
      <c r="B173" s="116" t="s">
        <v>149</v>
      </c>
      <c r="C173" s="117">
        <v>783745</v>
      </c>
      <c r="D173" s="118">
        <v>5.1253805601118502E-2</v>
      </c>
      <c r="E173" s="117">
        <v>115044</v>
      </c>
      <c r="F173" s="118">
        <v>0.85321246068555501</v>
      </c>
      <c r="G173" s="117">
        <v>527346</v>
      </c>
      <c r="H173" s="118">
        <v>3.5838635652446023</v>
      </c>
      <c r="I173" s="117">
        <v>645666</v>
      </c>
      <c r="J173" s="118">
        <v>0.22436882047081053</v>
      </c>
      <c r="K173" s="117"/>
      <c r="L173" s="118"/>
      <c r="M173" s="118"/>
    </row>
    <row r="174" spans="2:13" x14ac:dyDescent="0.25">
      <c r="B174" s="116" t="s">
        <v>151</v>
      </c>
      <c r="C174" s="117">
        <v>833192</v>
      </c>
      <c r="D174" s="118">
        <v>2.97403960029392E-2</v>
      </c>
      <c r="E174" s="117">
        <v>125455</v>
      </c>
      <c r="F174" s="118">
        <v>0.84942846306733599</v>
      </c>
      <c r="G174" s="117">
        <v>504568</v>
      </c>
      <c r="H174" s="118">
        <v>3.0219042684627953</v>
      </c>
      <c r="I174" s="117">
        <v>668533</v>
      </c>
      <c r="J174" s="118">
        <v>0.32496115488893462</v>
      </c>
      <c r="K174" s="117"/>
      <c r="L174" s="118"/>
      <c r="M174" s="118"/>
    </row>
    <row r="175" spans="2:13" ht="15.75" x14ac:dyDescent="0.25">
      <c r="B175" s="119" t="s">
        <v>111</v>
      </c>
      <c r="C175" s="120">
        <v>9937980</v>
      </c>
      <c r="D175" s="121">
        <v>5.1566069130455701E-2</v>
      </c>
      <c r="E175" s="120">
        <v>2830787</v>
      </c>
      <c r="F175" s="121">
        <v>0.71515468938355697</v>
      </c>
      <c r="G175" s="120">
        <v>3149712</v>
      </c>
      <c r="H175" s="121">
        <v>0.11266301562074443</v>
      </c>
      <c r="I175" s="120">
        <v>7218963</v>
      </c>
      <c r="J175" s="121">
        <v>1.2919438348649019</v>
      </c>
      <c r="K175" s="120">
        <v>1393329</v>
      </c>
      <c r="L175" s="121">
        <v>0.29539939642877733</v>
      </c>
      <c r="M175" s="121">
        <v>-0.1880182591562396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427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3"/>
      <c r="C182" s="257" t="s">
        <v>253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 t="s">
        <v>238</v>
      </c>
      <c r="F183" s="261"/>
      <c r="G183" s="262" t="s">
        <v>237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43319</v>
      </c>
      <c r="D185" s="118">
        <v>1.0325153662084174</v>
      </c>
      <c r="E185" s="117">
        <v>45349</v>
      </c>
      <c r="F185" s="118">
        <v>4.68616542394793E-2</v>
      </c>
      <c r="G185" s="117">
        <v>7295</v>
      </c>
      <c r="H185" s="118">
        <v>0.839136474894705</v>
      </c>
      <c r="I185" s="117">
        <v>52111</v>
      </c>
      <c r="J185" s="118">
        <v>6.1433858807402331</v>
      </c>
      <c r="K185" s="117">
        <v>43378</v>
      </c>
      <c r="L185" s="118">
        <v>-0.16758457907159718</v>
      </c>
      <c r="M185" s="118">
        <v>1.3619889655809292E-3</v>
      </c>
    </row>
    <row r="186" spans="1:14" x14ac:dyDescent="0.25">
      <c r="B186" s="116" t="s">
        <v>131</v>
      </c>
      <c r="C186" s="117">
        <v>40435</v>
      </c>
      <c r="D186" s="118">
        <v>1.0337491198068607</v>
      </c>
      <c r="E186" s="117">
        <v>44403</v>
      </c>
      <c r="F186" s="118">
        <v>9.8132805737603634E-2</v>
      </c>
      <c r="G186" s="117">
        <v>8720</v>
      </c>
      <c r="H186" s="118">
        <v>0.80361687273382398</v>
      </c>
      <c r="I186" s="117">
        <v>40023</v>
      </c>
      <c r="J186" s="118">
        <v>3.5897935779816512</v>
      </c>
      <c r="K186" s="117">
        <v>41665</v>
      </c>
      <c r="L186" s="118">
        <v>4.1026409814356679E-2</v>
      </c>
      <c r="M186" s="118">
        <v>3.0419191294670522E-2</v>
      </c>
    </row>
    <row r="187" spans="1:14" x14ac:dyDescent="0.25">
      <c r="B187" s="116" t="s">
        <v>133</v>
      </c>
      <c r="C187" s="117">
        <v>41632</v>
      </c>
      <c r="D187" s="118">
        <v>1.101564866229177</v>
      </c>
      <c r="E187" s="117">
        <v>19153</v>
      </c>
      <c r="F187" s="118">
        <v>0.53994523443505005</v>
      </c>
      <c r="G187" s="117">
        <v>9808</v>
      </c>
      <c r="H187" s="118">
        <v>0.48791312065994902</v>
      </c>
      <c r="I187" s="117">
        <v>43646</v>
      </c>
      <c r="J187" s="118">
        <v>3.4500407830342574</v>
      </c>
      <c r="K187" s="117"/>
      <c r="L187" s="118"/>
      <c r="M187" s="118"/>
    </row>
    <row r="188" spans="1:14" x14ac:dyDescent="0.25">
      <c r="B188" s="116" t="s">
        <v>135</v>
      </c>
      <c r="C188" s="117">
        <v>39016</v>
      </c>
      <c r="D188" s="118">
        <v>1.9510627032750927</v>
      </c>
      <c r="E188" s="117">
        <v>0</v>
      </c>
      <c r="F188" s="118">
        <v>1</v>
      </c>
      <c r="G188" s="117">
        <v>10894</v>
      </c>
      <c r="H188" s="118"/>
      <c r="I188" s="117">
        <v>47129</v>
      </c>
      <c r="J188" s="118">
        <v>3.3261428309161003</v>
      </c>
      <c r="K188" s="117"/>
      <c r="L188" s="118"/>
      <c r="M188" s="118"/>
    </row>
    <row r="189" spans="1:14" x14ac:dyDescent="0.25">
      <c r="B189" s="116" t="s">
        <v>137</v>
      </c>
      <c r="C189" s="117">
        <v>36269</v>
      </c>
      <c r="D189" s="118">
        <v>0.71290261641635966</v>
      </c>
      <c r="E189" s="117">
        <v>0</v>
      </c>
      <c r="F189" s="118">
        <v>1</v>
      </c>
      <c r="G189" s="117">
        <v>10813</v>
      </c>
      <c r="H189" s="118"/>
      <c r="I189" s="117">
        <v>37662</v>
      </c>
      <c r="J189" s="118">
        <v>2.4830296864884862</v>
      </c>
      <c r="K189" s="117"/>
      <c r="L189" s="118"/>
      <c r="M189" s="118"/>
    </row>
    <row r="190" spans="1:14" x14ac:dyDescent="0.25">
      <c r="B190" s="116" t="s">
        <v>139</v>
      </c>
      <c r="C190" s="117">
        <v>43070</v>
      </c>
      <c r="D190" s="118">
        <v>1.2679163814438419</v>
      </c>
      <c r="E190" s="117">
        <v>0</v>
      </c>
      <c r="F190" s="118">
        <v>1</v>
      </c>
      <c r="G190" s="117">
        <v>12755</v>
      </c>
      <c r="H190" s="118"/>
      <c r="I190" s="117">
        <v>41023</v>
      </c>
      <c r="J190" s="118">
        <v>2.2162289298314386</v>
      </c>
      <c r="K190" s="117"/>
      <c r="L190" s="118"/>
      <c r="M190" s="118"/>
    </row>
    <row r="191" spans="1:14" x14ac:dyDescent="0.25">
      <c r="B191" s="116" t="s">
        <v>141</v>
      </c>
      <c r="C191" s="117">
        <v>54258</v>
      </c>
      <c r="D191" s="118">
        <v>1.2571761377818453</v>
      </c>
      <c r="E191" s="117">
        <v>12466</v>
      </c>
      <c r="F191" s="118">
        <v>0.77024586236131098</v>
      </c>
      <c r="G191" s="117">
        <v>22906</v>
      </c>
      <c r="H191" s="118">
        <v>0.83747793999679132</v>
      </c>
      <c r="I191" s="117">
        <v>50829</v>
      </c>
      <c r="J191" s="118">
        <v>1.2190255828167293</v>
      </c>
      <c r="K191" s="117"/>
      <c r="L191" s="118"/>
      <c r="M191" s="118"/>
    </row>
    <row r="192" spans="1:14" x14ac:dyDescent="0.25">
      <c r="B192" s="116" t="s">
        <v>143</v>
      </c>
      <c r="C192" s="117">
        <v>56836</v>
      </c>
      <c r="D192" s="118">
        <v>2.0056054997355894</v>
      </c>
      <c r="E192" s="117">
        <v>20541</v>
      </c>
      <c r="F192" s="118">
        <v>0.63859173763107902</v>
      </c>
      <c r="G192" s="117">
        <v>22746</v>
      </c>
      <c r="H192" s="118">
        <v>0.10734628304366867</v>
      </c>
      <c r="I192" s="117">
        <v>53174</v>
      </c>
      <c r="J192" s="118">
        <v>1.3377297107183681</v>
      </c>
      <c r="K192" s="117"/>
      <c r="L192" s="118"/>
      <c r="M192" s="118"/>
    </row>
    <row r="193" spans="2:14" x14ac:dyDescent="0.25">
      <c r="B193" s="116" t="s">
        <v>145</v>
      </c>
      <c r="C193" s="117">
        <v>41164</v>
      </c>
      <c r="D193" s="118">
        <v>7.1356058384280496E-2</v>
      </c>
      <c r="E193" s="117">
        <v>12364</v>
      </c>
      <c r="F193" s="118">
        <v>0.69964046254008405</v>
      </c>
      <c r="G193" s="117">
        <v>27790</v>
      </c>
      <c r="H193" s="118">
        <v>1.2476544807505663</v>
      </c>
      <c r="I193" s="117">
        <v>38086</v>
      </c>
      <c r="J193" s="118">
        <v>0.3704929830874415</v>
      </c>
      <c r="K193" s="117"/>
      <c r="L193" s="118"/>
      <c r="M193" s="118"/>
    </row>
    <row r="194" spans="2:14" x14ac:dyDescent="0.25">
      <c r="B194" s="116" t="s">
        <v>147</v>
      </c>
      <c r="C194" s="117">
        <v>47522</v>
      </c>
      <c r="D194" s="118">
        <v>0.12886786918903101</v>
      </c>
      <c r="E194" s="117">
        <v>14678</v>
      </c>
      <c r="F194" s="118">
        <v>0.69113252809225201</v>
      </c>
      <c r="G194" s="117">
        <v>47456</v>
      </c>
      <c r="H194" s="118">
        <v>2.2331380297043193</v>
      </c>
      <c r="I194" s="117">
        <v>47037</v>
      </c>
      <c r="J194" s="118">
        <v>8.8292312879299003E-3</v>
      </c>
      <c r="K194" s="117"/>
      <c r="L194" s="118"/>
      <c r="M194" s="118"/>
    </row>
    <row r="195" spans="2:14" x14ac:dyDescent="0.25">
      <c r="B195" s="116" t="s">
        <v>149</v>
      </c>
      <c r="C195" s="117">
        <v>43011</v>
      </c>
      <c r="D195" s="118">
        <v>0.28563742340457332</v>
      </c>
      <c r="E195" s="117">
        <v>11928</v>
      </c>
      <c r="F195" s="118">
        <v>0.72267559461533104</v>
      </c>
      <c r="G195" s="117">
        <v>51750</v>
      </c>
      <c r="H195" s="118">
        <v>3.3385311871227366</v>
      </c>
      <c r="I195" s="117">
        <v>41140</v>
      </c>
      <c r="J195" s="118">
        <v>0.20502415458937201</v>
      </c>
      <c r="K195" s="117"/>
      <c r="L195" s="118"/>
      <c r="M195" s="118"/>
    </row>
    <row r="196" spans="2:14" x14ac:dyDescent="0.25">
      <c r="B196" s="116" t="s">
        <v>151</v>
      </c>
      <c r="C196" s="117">
        <v>46537</v>
      </c>
      <c r="D196" s="118">
        <v>9.5426405856460228E-2</v>
      </c>
      <c r="E196" s="117">
        <v>11923</v>
      </c>
      <c r="F196" s="118">
        <v>0.74379525968584104</v>
      </c>
      <c r="G196" s="117">
        <v>41156</v>
      </c>
      <c r="H196" s="118">
        <v>2.451815818166569</v>
      </c>
      <c r="I196" s="117">
        <v>43037</v>
      </c>
      <c r="J196" s="118">
        <v>4.5704150063174298E-2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533069</v>
      </c>
      <c r="D197" s="121">
        <v>0.60487541998338124</v>
      </c>
      <c r="E197" s="120">
        <v>194952</v>
      </c>
      <c r="F197" s="121">
        <v>0.63428374187956904</v>
      </c>
      <c r="G197" s="120">
        <v>274089</v>
      </c>
      <c r="H197" s="121">
        <v>0.40593069063154008</v>
      </c>
      <c r="I197" s="120">
        <v>534897</v>
      </c>
      <c r="J197" s="121">
        <v>0.95154493613388347</v>
      </c>
      <c r="K197" s="120">
        <v>85043</v>
      </c>
      <c r="L197" s="121">
        <v>-7.6963987235982412E-2</v>
      </c>
      <c r="M197" s="121">
        <v>1.5390309716550865E-2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/>
    </row>
    <row r="202" spans="2:14" ht="48.75" customHeight="1" thickBot="1" x14ac:dyDescent="0.3">
      <c r="B202" s="247" t="s">
        <v>428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3"/>
      <c r="C204" s="257" t="s">
        <v>255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 t="s">
        <v>238</v>
      </c>
      <c r="F205" s="261"/>
      <c r="G205" s="262" t="s">
        <v>237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499387</v>
      </c>
      <c r="D207" s="118">
        <v>1.4020075500308E-2</v>
      </c>
      <c r="E207" s="117">
        <v>475669</v>
      </c>
      <c r="F207" s="118">
        <v>4.7494227923434197E-2</v>
      </c>
      <c r="G207" s="117">
        <v>45365</v>
      </c>
      <c r="H207" s="118">
        <v>0.904629059282821</v>
      </c>
      <c r="I207" s="117">
        <v>303243</v>
      </c>
      <c r="J207" s="118">
        <v>5.6845144935522978</v>
      </c>
      <c r="K207" s="117">
        <v>406502</v>
      </c>
      <c r="L207" s="118">
        <v>0.34051569203576015</v>
      </c>
      <c r="M207" s="118">
        <v>-0.18599803358918032</v>
      </c>
    </row>
    <row r="208" spans="2:14" x14ac:dyDescent="0.25">
      <c r="B208" s="116" t="s">
        <v>131</v>
      </c>
      <c r="C208" s="117">
        <v>453670</v>
      </c>
      <c r="D208" s="118">
        <v>5.0969071302310501E-2</v>
      </c>
      <c r="E208" s="117">
        <v>453157</v>
      </c>
      <c r="F208" s="118">
        <v>1.1307778781933799E-3</v>
      </c>
      <c r="G208" s="117">
        <v>45736</v>
      </c>
      <c r="H208" s="118">
        <v>0.89907250687951401</v>
      </c>
      <c r="I208" s="117">
        <v>313439</v>
      </c>
      <c r="J208" s="118">
        <v>5.8532228441490295</v>
      </c>
      <c r="K208" s="117">
        <v>419658</v>
      </c>
      <c r="L208" s="118">
        <v>0.33888252578651668</v>
      </c>
      <c r="M208" s="118">
        <v>-7.4970793748760145E-2</v>
      </c>
    </row>
    <row r="209" spans="2:14" x14ac:dyDescent="0.25">
      <c r="B209" s="116" t="s">
        <v>133</v>
      </c>
      <c r="C209" s="117">
        <v>467828</v>
      </c>
      <c r="D209" s="118">
        <v>8.9619795984292094E-2</v>
      </c>
      <c r="E209" s="117">
        <v>218887</v>
      </c>
      <c r="F209" s="118">
        <v>0.53212077943175695</v>
      </c>
      <c r="G209" s="117">
        <v>62701</v>
      </c>
      <c r="H209" s="118">
        <v>0.713546259028631</v>
      </c>
      <c r="I209" s="117">
        <v>357250</v>
      </c>
      <c r="J209" s="118">
        <v>4.6976762731056922</v>
      </c>
      <c r="K209" s="117"/>
      <c r="L209" s="118"/>
      <c r="M209" s="118"/>
    </row>
    <row r="210" spans="2:14" x14ac:dyDescent="0.25">
      <c r="B210" s="116" t="s">
        <v>135</v>
      </c>
      <c r="C210" s="117">
        <v>413130</v>
      </c>
      <c r="D210" s="118">
        <v>8.4665099491960702E-2</v>
      </c>
      <c r="E210" s="117">
        <v>0</v>
      </c>
      <c r="F210" s="118">
        <v>1</v>
      </c>
      <c r="G210" s="117">
        <v>66258</v>
      </c>
      <c r="H210" s="118"/>
      <c r="I210" s="117">
        <v>360796</v>
      </c>
      <c r="J210" s="118">
        <v>4.4453198104379847</v>
      </c>
      <c r="K210" s="117"/>
      <c r="L210" s="118"/>
      <c r="M210" s="118"/>
    </row>
    <row r="211" spans="2:14" x14ac:dyDescent="0.25">
      <c r="B211" s="116" t="s">
        <v>137</v>
      </c>
      <c r="C211" s="117">
        <v>397562</v>
      </c>
      <c r="D211" s="118">
        <v>4.8881084417479598E-2</v>
      </c>
      <c r="E211" s="117">
        <v>0</v>
      </c>
      <c r="F211" s="118">
        <v>1</v>
      </c>
      <c r="G211" s="117">
        <v>74886</v>
      </c>
      <c r="H211" s="118"/>
      <c r="I211" s="117">
        <v>326525</v>
      </c>
      <c r="J211" s="118">
        <v>3.3602943140239834</v>
      </c>
      <c r="K211" s="117"/>
      <c r="L211" s="118"/>
      <c r="M211" s="118"/>
    </row>
    <row r="212" spans="2:14" x14ac:dyDescent="0.25">
      <c r="B212" s="116" t="s">
        <v>139</v>
      </c>
      <c r="C212" s="117">
        <v>450816</v>
      </c>
      <c r="D212" s="118">
        <v>5.0481903349733799E-2</v>
      </c>
      <c r="E212" s="117">
        <v>0</v>
      </c>
      <c r="F212" s="118">
        <v>1</v>
      </c>
      <c r="G212" s="117">
        <v>106154</v>
      </c>
      <c r="H212" s="118"/>
      <c r="I212" s="117">
        <v>332042</v>
      </c>
      <c r="J212" s="118">
        <v>2.1279273508299261</v>
      </c>
      <c r="K212" s="117"/>
      <c r="L212" s="118"/>
      <c r="M212" s="118"/>
    </row>
    <row r="213" spans="2:14" x14ac:dyDescent="0.25">
      <c r="B213" s="116" t="s">
        <v>141</v>
      </c>
      <c r="C213" s="117">
        <v>525007</v>
      </c>
      <c r="D213" s="118">
        <v>9.7647038603004402E-2</v>
      </c>
      <c r="E213" s="117">
        <v>0</v>
      </c>
      <c r="F213" s="118">
        <v>1</v>
      </c>
      <c r="G213" s="117">
        <v>190138</v>
      </c>
      <c r="H213" s="118"/>
      <c r="I213" s="117">
        <v>454205</v>
      </c>
      <c r="J213" s="118">
        <v>1.3888175956410609</v>
      </c>
      <c r="K213" s="117"/>
      <c r="L213" s="118"/>
      <c r="M213" s="118"/>
    </row>
    <row r="214" spans="2:14" x14ac:dyDescent="0.25">
      <c r="B214" s="116" t="s">
        <v>143</v>
      </c>
      <c r="C214" s="117">
        <v>575485</v>
      </c>
      <c r="D214" s="118">
        <v>8.09811640144045E-2</v>
      </c>
      <c r="E214" s="117">
        <v>0</v>
      </c>
      <c r="F214" s="118">
        <v>1</v>
      </c>
      <c r="G214" s="117">
        <v>250211</v>
      </c>
      <c r="H214" s="118"/>
      <c r="I214" s="117">
        <v>440608</v>
      </c>
      <c r="J214" s="118">
        <v>0.76094576177706008</v>
      </c>
      <c r="K214" s="117"/>
      <c r="L214" s="118"/>
      <c r="M214" s="118"/>
    </row>
    <row r="215" spans="2:14" x14ac:dyDescent="0.25">
      <c r="B215" s="116" t="s">
        <v>145</v>
      </c>
      <c r="C215" s="117">
        <v>444654</v>
      </c>
      <c r="D215" s="118">
        <v>7.10732751867134E-2</v>
      </c>
      <c r="E215" s="117">
        <v>0</v>
      </c>
      <c r="F215" s="118">
        <v>1</v>
      </c>
      <c r="G215" s="117">
        <v>229153</v>
      </c>
      <c r="H215" s="118"/>
      <c r="I215" s="117">
        <v>341178</v>
      </c>
      <c r="J215" s="118">
        <v>0.48886551779815224</v>
      </c>
      <c r="K215" s="117"/>
      <c r="L215" s="118"/>
      <c r="M215" s="118"/>
    </row>
    <row r="216" spans="2:14" x14ac:dyDescent="0.25">
      <c r="B216" s="116" t="s">
        <v>147</v>
      </c>
      <c r="C216" s="117">
        <v>426181</v>
      </c>
      <c r="D216" s="118">
        <v>0.12282987451091799</v>
      </c>
      <c r="E216" s="117">
        <v>0</v>
      </c>
      <c r="F216" s="118">
        <v>1</v>
      </c>
      <c r="G216" s="117">
        <v>284301</v>
      </c>
      <c r="H216" s="118"/>
      <c r="I216" s="117">
        <v>369144</v>
      </c>
      <c r="J216" s="118">
        <v>0.29842666751084246</v>
      </c>
      <c r="K216" s="117"/>
      <c r="L216" s="118"/>
      <c r="M216" s="118"/>
    </row>
    <row r="217" spans="2:14" x14ac:dyDescent="0.25">
      <c r="B217" s="116" t="s">
        <v>149</v>
      </c>
      <c r="C217" s="117">
        <v>427215</v>
      </c>
      <c r="D217" s="118">
        <v>8.9216160728942603E-2</v>
      </c>
      <c r="E217" s="117">
        <v>0</v>
      </c>
      <c r="F217" s="118">
        <v>1</v>
      </c>
      <c r="G217" s="117">
        <v>304726</v>
      </c>
      <c r="H217" s="118"/>
      <c r="I217" s="117">
        <v>384412</v>
      </c>
      <c r="J217" s="118">
        <v>0.2615004955271294</v>
      </c>
      <c r="K217" s="117"/>
      <c r="L217" s="118"/>
      <c r="M217" s="118"/>
    </row>
    <row r="218" spans="2:14" x14ac:dyDescent="0.25">
      <c r="B218" s="116" t="s">
        <v>151</v>
      </c>
      <c r="C218" s="117">
        <v>458659</v>
      </c>
      <c r="D218" s="118">
        <v>3.6586518567374597E-2</v>
      </c>
      <c r="E218" s="117">
        <v>0</v>
      </c>
      <c r="F218" s="118">
        <v>1</v>
      </c>
      <c r="G218" s="117">
        <v>298387</v>
      </c>
      <c r="H218" s="118"/>
      <c r="I218" s="117">
        <v>395517</v>
      </c>
      <c r="J218" s="118">
        <v>0.32551686232979327</v>
      </c>
      <c r="K218" s="117"/>
      <c r="L218" s="118"/>
      <c r="M218" s="118"/>
    </row>
    <row r="219" spans="2:14" ht="15.75" x14ac:dyDescent="0.25">
      <c r="B219" s="119" t="s">
        <v>111</v>
      </c>
      <c r="C219" s="120">
        <v>5539594</v>
      </c>
      <c r="D219" s="121">
        <v>7.0571447506507803E-2</v>
      </c>
      <c r="E219" s="120">
        <v>0</v>
      </c>
      <c r="F219" s="121">
        <v>1</v>
      </c>
      <c r="G219" s="120">
        <v>1958016</v>
      </c>
      <c r="H219" s="121"/>
      <c r="I219" s="120">
        <v>4378359</v>
      </c>
      <c r="J219" s="121">
        <v>1.2361201338497745</v>
      </c>
      <c r="K219" s="120">
        <v>826160</v>
      </c>
      <c r="L219" s="121">
        <v>0.33968560781731916</v>
      </c>
      <c r="M219" s="121">
        <v>-0.13314733536399193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/>
      <c r="K222" s="126"/>
      <c r="M222" s="126"/>
    </row>
    <row r="224" spans="2:14" ht="48.75" customHeight="1" thickBot="1" x14ac:dyDescent="0.3">
      <c r="B224" s="247" t="s">
        <v>429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3"/>
      <c r="C226" s="257" t="s">
        <v>257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 t="s">
        <v>238</v>
      </c>
      <c r="F227" s="261"/>
      <c r="G227" s="262" t="s">
        <v>237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241085</v>
      </c>
      <c r="D229" s="118">
        <v>0.18658987543355299</v>
      </c>
      <c r="E229" s="117">
        <v>226553</v>
      </c>
      <c r="F229" s="118">
        <v>6.0277495489142803E-2</v>
      </c>
      <c r="G229" s="117">
        <v>13286</v>
      </c>
      <c r="H229" s="118">
        <v>0.94135588581921203</v>
      </c>
      <c r="I229" s="117">
        <v>124314</v>
      </c>
      <c r="J229" s="118">
        <v>8.3567665211500834</v>
      </c>
      <c r="K229" s="117">
        <v>176465</v>
      </c>
      <c r="L229" s="118">
        <v>0.41951027237479277</v>
      </c>
      <c r="M229" s="118">
        <v>-0.26803824377294316</v>
      </c>
    </row>
    <row r="230" spans="2:14" x14ac:dyDescent="0.25">
      <c r="B230" s="116" t="s">
        <v>131</v>
      </c>
      <c r="C230" s="117">
        <v>223745</v>
      </c>
      <c r="D230" s="118">
        <v>0.13828894058200999</v>
      </c>
      <c r="E230" s="117">
        <v>202681</v>
      </c>
      <c r="F230" s="118">
        <v>9.4142885874544696E-2</v>
      </c>
      <c r="G230" s="117">
        <v>10262</v>
      </c>
      <c r="H230" s="118">
        <v>0.94936871241014198</v>
      </c>
      <c r="I230" s="117">
        <v>131426</v>
      </c>
      <c r="J230" s="118">
        <v>11.807055154940558</v>
      </c>
      <c r="K230" s="117">
        <v>166798</v>
      </c>
      <c r="L230" s="118">
        <v>0.26914004839225125</v>
      </c>
      <c r="M230" s="118">
        <v>-0.25451741938367334</v>
      </c>
    </row>
    <row r="231" spans="2:14" x14ac:dyDescent="0.25">
      <c r="B231" s="116" t="s">
        <v>133</v>
      </c>
      <c r="C231" s="117">
        <v>238339</v>
      </c>
      <c r="D231" s="118">
        <v>0.15362270462608199</v>
      </c>
      <c r="E231" s="117">
        <v>89355</v>
      </c>
      <c r="F231" s="118">
        <v>0.62509282996068605</v>
      </c>
      <c r="G231" s="117">
        <v>9900</v>
      </c>
      <c r="H231" s="118">
        <v>0.88920597616249797</v>
      </c>
      <c r="I231" s="117">
        <v>136423</v>
      </c>
      <c r="J231" s="118">
        <v>12.78010101010101</v>
      </c>
      <c r="K231" s="117"/>
      <c r="L231" s="118"/>
      <c r="M231" s="118"/>
    </row>
    <row r="232" spans="2:14" x14ac:dyDescent="0.25">
      <c r="B232" s="116" t="s">
        <v>135</v>
      </c>
      <c r="C232" s="117">
        <v>220431</v>
      </c>
      <c r="D232" s="118">
        <v>3.9830120875530797E-2</v>
      </c>
      <c r="E232" s="117">
        <v>0</v>
      </c>
      <c r="F232" s="118">
        <v>1</v>
      </c>
      <c r="G232" s="117">
        <v>14619</v>
      </c>
      <c r="H232" s="118"/>
      <c r="I232" s="117">
        <v>136953</v>
      </c>
      <c r="J232" s="118">
        <v>8.3681510363225939</v>
      </c>
      <c r="K232" s="117"/>
      <c r="L232" s="118"/>
      <c r="M232" s="118"/>
    </row>
    <row r="233" spans="2:14" x14ac:dyDescent="0.25">
      <c r="B233" s="116" t="s">
        <v>137</v>
      </c>
      <c r="C233" s="117">
        <v>198445</v>
      </c>
      <c r="D233" s="118">
        <v>4.7284127243223499E-2</v>
      </c>
      <c r="E233" s="117">
        <v>0</v>
      </c>
      <c r="F233" s="118">
        <v>1</v>
      </c>
      <c r="G233" s="117">
        <v>15425</v>
      </c>
      <c r="H233" s="118"/>
      <c r="I233" s="117">
        <v>110252</v>
      </c>
      <c r="J233" s="118">
        <v>6.1476175040518637</v>
      </c>
      <c r="K233" s="117"/>
      <c r="L233" s="118"/>
      <c r="M233" s="118"/>
    </row>
    <row r="234" spans="2:14" x14ac:dyDescent="0.25">
      <c r="B234" s="116" t="s">
        <v>139</v>
      </c>
      <c r="C234" s="117">
        <v>224925</v>
      </c>
      <c r="D234" s="118">
        <v>3.0658639280465701E-2</v>
      </c>
      <c r="E234" s="117">
        <v>0</v>
      </c>
      <c r="F234" s="118">
        <v>1</v>
      </c>
      <c r="G234" s="117">
        <v>25755</v>
      </c>
      <c r="H234" s="118"/>
      <c r="I234" s="117">
        <v>115960</v>
      </c>
      <c r="J234" s="118">
        <v>3.5024267132595615</v>
      </c>
      <c r="K234" s="117"/>
      <c r="L234" s="118"/>
      <c r="M234" s="118"/>
    </row>
    <row r="235" spans="2:14" x14ac:dyDescent="0.25">
      <c r="B235" s="116" t="s">
        <v>141</v>
      </c>
      <c r="C235" s="117">
        <v>248724</v>
      </c>
      <c r="D235" s="118">
        <v>5.3446386165743098E-2</v>
      </c>
      <c r="E235" s="117">
        <v>0</v>
      </c>
      <c r="F235" s="118">
        <v>1</v>
      </c>
      <c r="G235" s="117">
        <v>51365</v>
      </c>
      <c r="H235" s="118"/>
      <c r="I235" s="117">
        <v>152536</v>
      </c>
      <c r="J235" s="118">
        <v>1.9696485934001751</v>
      </c>
      <c r="K235" s="117"/>
      <c r="L235" s="118"/>
      <c r="M235" s="118"/>
    </row>
    <row r="236" spans="2:14" x14ac:dyDescent="0.25">
      <c r="B236" s="116" t="s">
        <v>143</v>
      </c>
      <c r="C236" s="117">
        <v>256276</v>
      </c>
      <c r="D236" s="118">
        <v>0.133166016113866</v>
      </c>
      <c r="E236" s="117">
        <v>0</v>
      </c>
      <c r="F236" s="118">
        <v>1</v>
      </c>
      <c r="G236" s="117">
        <v>75574</v>
      </c>
      <c r="H236" s="118"/>
      <c r="I236" s="117">
        <v>169177</v>
      </c>
      <c r="J236" s="118">
        <v>1.2385608807261757</v>
      </c>
      <c r="K236" s="117"/>
      <c r="L236" s="118"/>
      <c r="M236" s="118"/>
    </row>
    <row r="237" spans="2:14" x14ac:dyDescent="0.25">
      <c r="B237" s="116" t="s">
        <v>145</v>
      </c>
      <c r="C237" s="117">
        <v>195274</v>
      </c>
      <c r="D237" s="118">
        <v>8.0539978058094194E-2</v>
      </c>
      <c r="E237" s="117">
        <v>0</v>
      </c>
      <c r="F237" s="118">
        <v>1</v>
      </c>
      <c r="G237" s="117">
        <v>71340</v>
      </c>
      <c r="H237" s="118"/>
      <c r="I237" s="117">
        <v>128767</v>
      </c>
      <c r="J237" s="118">
        <v>0.80497617045135961</v>
      </c>
      <c r="K237" s="117"/>
      <c r="L237" s="118"/>
      <c r="M237" s="118"/>
    </row>
    <row r="238" spans="2:14" x14ac:dyDescent="0.25">
      <c r="B238" s="116" t="s">
        <v>147</v>
      </c>
      <c r="C238" s="117">
        <v>214269</v>
      </c>
      <c r="D238" s="118">
        <v>6.5918305069968194E-2</v>
      </c>
      <c r="E238" s="117">
        <v>0</v>
      </c>
      <c r="F238" s="118">
        <v>1</v>
      </c>
      <c r="G238" s="117">
        <v>99292</v>
      </c>
      <c r="H238" s="118"/>
      <c r="I238" s="117">
        <v>149917</v>
      </c>
      <c r="J238" s="118">
        <v>0.5098598074366516</v>
      </c>
      <c r="K238" s="117"/>
      <c r="L238" s="118"/>
      <c r="M238" s="118"/>
    </row>
    <row r="239" spans="2:14" x14ac:dyDescent="0.25">
      <c r="B239" s="116" t="s">
        <v>149</v>
      </c>
      <c r="C239" s="117">
        <v>214469</v>
      </c>
      <c r="D239" s="118">
        <v>3.2604831315607985E-3</v>
      </c>
      <c r="E239" s="117">
        <v>0</v>
      </c>
      <c r="F239" s="118">
        <v>1</v>
      </c>
      <c r="G239" s="117">
        <v>119176</v>
      </c>
      <c r="H239" s="118"/>
      <c r="I239" s="117">
        <v>161948</v>
      </c>
      <c r="J239" s="118">
        <v>0.35889776465060086</v>
      </c>
      <c r="K239" s="117"/>
      <c r="L239" s="118"/>
      <c r="M239" s="118"/>
    </row>
    <row r="240" spans="2:14" x14ac:dyDescent="0.25">
      <c r="B240" s="116" t="s">
        <v>151</v>
      </c>
      <c r="C240" s="117">
        <v>219057</v>
      </c>
      <c r="D240" s="118">
        <v>3.9766973948949902E-2</v>
      </c>
      <c r="E240" s="117">
        <v>0</v>
      </c>
      <c r="F240" s="118">
        <v>1</v>
      </c>
      <c r="G240" s="117">
        <v>116039</v>
      </c>
      <c r="H240" s="118"/>
      <c r="I240" s="117">
        <v>169230</v>
      </c>
      <c r="J240" s="118">
        <v>0.45838898990856514</v>
      </c>
      <c r="K240" s="117"/>
      <c r="L240" s="118"/>
      <c r="M240" s="118"/>
    </row>
    <row r="241" spans="2:14" ht="15.75" x14ac:dyDescent="0.25">
      <c r="B241" s="119" t="s">
        <v>111</v>
      </c>
      <c r="C241" s="120">
        <v>2695039</v>
      </c>
      <c r="D241" s="121">
        <v>8.6313169342199098E-2</v>
      </c>
      <c r="E241" s="120">
        <v>0</v>
      </c>
      <c r="F241" s="121">
        <v>1</v>
      </c>
      <c r="G241" s="120">
        <v>622033</v>
      </c>
      <c r="H241" s="121"/>
      <c r="I241" s="120">
        <v>1686903</v>
      </c>
      <c r="J241" s="121">
        <v>1.7119188210271803</v>
      </c>
      <c r="K241" s="120">
        <v>343263</v>
      </c>
      <c r="L241" s="121">
        <v>0.34223430046140613</v>
      </c>
      <c r="M241" s="121">
        <v>-0.26153002172837381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/>
      <c r="I244" s="115"/>
      <c r="K244" s="49"/>
      <c r="M244" s="126"/>
    </row>
    <row r="246" spans="2:14" ht="48.75" customHeight="1" thickBot="1" x14ac:dyDescent="0.3">
      <c r="B246" s="247" t="s">
        <v>430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3"/>
      <c r="C248" s="257" t="s">
        <v>259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 t="s">
        <v>238</v>
      </c>
      <c r="F249" s="261"/>
      <c r="G249" s="262" t="s">
        <v>237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109163</v>
      </c>
      <c r="D251" s="118">
        <v>6.5985026737967897E-2</v>
      </c>
      <c r="E251" s="117">
        <v>111746</v>
      </c>
      <c r="F251" s="118">
        <v>2.3661863451902132E-2</v>
      </c>
      <c r="G251" s="117">
        <v>6972</v>
      </c>
      <c r="H251" s="118">
        <v>0.93760850500241599</v>
      </c>
      <c r="I251" s="117">
        <v>55802</v>
      </c>
      <c r="J251" s="118">
        <v>7.0037292025243829</v>
      </c>
      <c r="K251" s="117">
        <v>71141</v>
      </c>
      <c r="L251" s="118">
        <v>0.27488262069459868</v>
      </c>
      <c r="M251" s="118">
        <v>-0.34830482855912714</v>
      </c>
    </row>
    <row r="252" spans="2:14" x14ac:dyDescent="0.25">
      <c r="B252" s="116" t="s">
        <v>131</v>
      </c>
      <c r="C252" s="117">
        <v>105157</v>
      </c>
      <c r="D252" s="118">
        <v>3.1669103003070687E-2</v>
      </c>
      <c r="E252" s="117">
        <v>100098</v>
      </c>
      <c r="F252" s="118">
        <v>4.8109017944597099E-2</v>
      </c>
      <c r="G252" s="117">
        <v>6002</v>
      </c>
      <c r="H252" s="118">
        <v>0.940038762013227</v>
      </c>
      <c r="I252" s="117">
        <v>55240</v>
      </c>
      <c r="J252" s="118">
        <v>8.2035988003998668</v>
      </c>
      <c r="K252" s="117">
        <v>67722</v>
      </c>
      <c r="L252" s="118">
        <v>0.22595944967414927</v>
      </c>
      <c r="M252" s="118">
        <v>-0.35599151744534363</v>
      </c>
    </row>
    <row r="253" spans="2:14" x14ac:dyDescent="0.25">
      <c r="B253" s="116" t="s">
        <v>133</v>
      </c>
      <c r="C253" s="117">
        <v>116859</v>
      </c>
      <c r="D253" s="118">
        <v>1.493846568061219E-2</v>
      </c>
      <c r="E253" s="117">
        <v>55226</v>
      </c>
      <c r="F253" s="118">
        <v>0.52741337851598902</v>
      </c>
      <c r="G253" s="117">
        <v>8713</v>
      </c>
      <c r="H253" s="118">
        <v>0.84223010900662698</v>
      </c>
      <c r="I253" s="117">
        <v>57977</v>
      </c>
      <c r="J253" s="118">
        <v>5.6540801101801907</v>
      </c>
      <c r="K253" s="117"/>
      <c r="L253" s="118"/>
      <c r="M253" s="118"/>
    </row>
    <row r="254" spans="2:14" x14ac:dyDescent="0.25">
      <c r="B254" s="116" t="s">
        <v>135</v>
      </c>
      <c r="C254" s="117">
        <v>87963</v>
      </c>
      <c r="D254" s="118">
        <v>0.28128823632232125</v>
      </c>
      <c r="E254" s="117">
        <v>0</v>
      </c>
      <c r="F254" s="118">
        <v>1</v>
      </c>
      <c r="G254" s="117">
        <v>9894</v>
      </c>
      <c r="H254" s="118"/>
      <c r="I254" s="117">
        <v>49099</v>
      </c>
      <c r="J254" s="118">
        <v>3.9625025267839096</v>
      </c>
      <c r="K254" s="117"/>
      <c r="L254" s="118"/>
      <c r="M254" s="118"/>
    </row>
    <row r="255" spans="2:14" x14ac:dyDescent="0.25">
      <c r="B255" s="116" t="s">
        <v>137</v>
      </c>
      <c r="C255" s="117">
        <v>72557</v>
      </c>
      <c r="D255" s="118">
        <v>6.4396332735877096E-2</v>
      </c>
      <c r="E255" s="117">
        <v>0</v>
      </c>
      <c r="F255" s="118">
        <v>1</v>
      </c>
      <c r="G255" s="117">
        <v>9353</v>
      </c>
      <c r="H255" s="118"/>
      <c r="I255" s="117">
        <v>33462</v>
      </c>
      <c r="J255" s="118">
        <v>2.5776756121030684</v>
      </c>
      <c r="K255" s="117"/>
      <c r="L255" s="118"/>
      <c r="M255" s="118"/>
    </row>
    <row r="256" spans="2:14" x14ac:dyDescent="0.25">
      <c r="B256" s="116" t="s">
        <v>139</v>
      </c>
      <c r="C256" s="117">
        <v>82398</v>
      </c>
      <c r="D256" s="118">
        <v>5.1708462326363003E-2</v>
      </c>
      <c r="E256" s="117">
        <v>0</v>
      </c>
      <c r="F256" s="118">
        <v>1</v>
      </c>
      <c r="G256" s="117">
        <v>12500</v>
      </c>
      <c r="H256" s="118"/>
      <c r="I256" s="117">
        <v>37072</v>
      </c>
      <c r="J256" s="118">
        <v>1.96576</v>
      </c>
      <c r="K256" s="117"/>
      <c r="L256" s="118"/>
      <c r="M256" s="118"/>
    </row>
    <row r="257" spans="2:13" x14ac:dyDescent="0.25">
      <c r="B257" s="116" t="s">
        <v>141</v>
      </c>
      <c r="C257" s="117">
        <v>100214</v>
      </c>
      <c r="D257" s="118">
        <v>6.6604573184930002E-2</v>
      </c>
      <c r="E257" s="117">
        <v>0</v>
      </c>
      <c r="F257" s="118">
        <v>1</v>
      </c>
      <c r="G257" s="117">
        <v>23556</v>
      </c>
      <c r="H257" s="118"/>
      <c r="I257" s="117">
        <v>50645</v>
      </c>
      <c r="J257" s="118">
        <v>1.1499830191883174</v>
      </c>
      <c r="K257" s="117"/>
      <c r="L257" s="118"/>
      <c r="M257" s="118"/>
    </row>
    <row r="258" spans="2:13" x14ac:dyDescent="0.25">
      <c r="B258" s="116" t="s">
        <v>143</v>
      </c>
      <c r="C258" s="117">
        <v>110296</v>
      </c>
      <c r="D258" s="118">
        <v>9.9411289203158296E-2</v>
      </c>
      <c r="E258" s="117">
        <v>0</v>
      </c>
      <c r="F258" s="118">
        <v>1</v>
      </c>
      <c r="G258" s="117">
        <v>38503</v>
      </c>
      <c r="H258" s="118"/>
      <c r="I258" s="117">
        <v>59542</v>
      </c>
      <c r="J258" s="118">
        <v>0.54642495389969614</v>
      </c>
      <c r="K258" s="117"/>
      <c r="L258" s="118"/>
      <c r="M258" s="118"/>
    </row>
    <row r="259" spans="2:13" x14ac:dyDescent="0.25">
      <c r="B259" s="116" t="s">
        <v>145</v>
      </c>
      <c r="C259" s="117">
        <v>89878</v>
      </c>
      <c r="D259" s="118">
        <v>0.10918389597002801</v>
      </c>
      <c r="E259" s="117">
        <v>0</v>
      </c>
      <c r="F259" s="118">
        <v>1</v>
      </c>
      <c r="G259" s="117">
        <v>33489</v>
      </c>
      <c r="H259" s="118"/>
      <c r="I259" s="117">
        <v>47713</v>
      </c>
      <c r="J259" s="118">
        <v>0.42473648063543257</v>
      </c>
      <c r="K259" s="117"/>
      <c r="L259" s="118"/>
      <c r="M259" s="118"/>
    </row>
    <row r="260" spans="2:13" x14ac:dyDescent="0.25">
      <c r="B260" s="116" t="s">
        <v>147</v>
      </c>
      <c r="C260" s="117">
        <v>87804</v>
      </c>
      <c r="D260" s="118">
        <v>0.24760280722199801</v>
      </c>
      <c r="E260" s="117">
        <v>0</v>
      </c>
      <c r="F260" s="118">
        <v>1</v>
      </c>
      <c r="G260" s="117">
        <v>45912</v>
      </c>
      <c r="H260" s="118"/>
      <c r="I260" s="117">
        <v>53337</v>
      </c>
      <c r="J260" s="118">
        <v>0.16172242550967075</v>
      </c>
      <c r="K260" s="117"/>
      <c r="L260" s="118"/>
      <c r="M260" s="118"/>
    </row>
    <row r="261" spans="2:13" x14ac:dyDescent="0.25">
      <c r="B261" s="116" t="s">
        <v>149</v>
      </c>
      <c r="C261" s="117">
        <v>99050</v>
      </c>
      <c r="D261" s="118">
        <v>9.7864201466369094E-2</v>
      </c>
      <c r="E261" s="117">
        <v>0</v>
      </c>
      <c r="F261" s="118">
        <v>1</v>
      </c>
      <c r="G261" s="117">
        <v>51694</v>
      </c>
      <c r="H261" s="118"/>
      <c r="I261" s="117">
        <v>58166</v>
      </c>
      <c r="J261" s="118">
        <v>0.12519828219909468</v>
      </c>
      <c r="K261" s="117"/>
      <c r="L261" s="118"/>
      <c r="M261" s="118"/>
    </row>
    <row r="262" spans="2:13" x14ac:dyDescent="0.25">
      <c r="B262" s="116" t="s">
        <v>151</v>
      </c>
      <c r="C262" s="117">
        <v>108939</v>
      </c>
      <c r="D262" s="118">
        <v>2.7694971528534E-2</v>
      </c>
      <c r="E262" s="117">
        <v>0</v>
      </c>
      <c r="F262" s="118">
        <v>1</v>
      </c>
      <c r="G262" s="117">
        <v>48986</v>
      </c>
      <c r="H262" s="118"/>
      <c r="I262" s="117">
        <v>60749</v>
      </c>
      <c r="J262" s="118">
        <v>0.24012983301351398</v>
      </c>
      <c r="K262" s="117"/>
      <c r="L262" s="118"/>
      <c r="M262" s="118"/>
    </row>
    <row r="263" spans="2:13" ht="15.75" x14ac:dyDescent="0.25">
      <c r="B263" s="119" t="s">
        <v>111</v>
      </c>
      <c r="C263" s="120">
        <v>1170278</v>
      </c>
      <c r="D263" s="121">
        <v>5.3405192739967501E-2</v>
      </c>
      <c r="E263" s="120">
        <v>0</v>
      </c>
      <c r="F263" s="121">
        <v>1</v>
      </c>
      <c r="G263" s="120">
        <v>295574</v>
      </c>
      <c r="H263" s="121"/>
      <c r="I263" s="120">
        <v>618804</v>
      </c>
      <c r="J263" s="121">
        <v>1.0935670931814028</v>
      </c>
      <c r="K263" s="120">
        <v>138863</v>
      </c>
      <c r="L263" s="121">
        <v>0.25054483888978951</v>
      </c>
      <c r="M263" s="121">
        <v>-0.35207633445315412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15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6664-8DE2-4FB8-8FCC-89BF25C7BEE8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101" t="s">
        <v>431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</row>
    <row r="4" spans="1:34" ht="6" customHeight="1" x14ac:dyDescent="0.25"/>
    <row r="5" spans="1:34" ht="15.75" x14ac:dyDescent="0.25">
      <c r="B5" s="132"/>
      <c r="C5" s="269" t="s">
        <v>98</v>
      </c>
      <c r="D5" s="266"/>
      <c r="E5" s="266"/>
      <c r="F5" s="266"/>
      <c r="G5" s="266"/>
      <c r="H5" s="266"/>
      <c r="I5" s="266"/>
      <c r="J5" s="266"/>
      <c r="K5" s="267"/>
      <c r="L5" s="265" t="s">
        <v>102</v>
      </c>
      <c r="M5" s="266"/>
      <c r="N5" s="266"/>
      <c r="O5" s="266"/>
      <c r="P5" s="266"/>
      <c r="Q5" s="266"/>
      <c r="R5" s="266"/>
      <c r="S5" s="266"/>
      <c r="T5" s="267"/>
      <c r="U5" s="265" t="s">
        <v>101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7"/>
    </row>
    <row r="6" spans="1:34" s="137" customFormat="1" ht="72" customHeight="1" x14ac:dyDescent="0.25">
      <c r="B6" s="133"/>
      <c r="C6" s="134" t="s">
        <v>503</v>
      </c>
      <c r="D6" s="134" t="s">
        <v>508</v>
      </c>
      <c r="E6" s="134" t="s">
        <v>504</v>
      </c>
      <c r="F6" s="134" t="s">
        <v>505</v>
      </c>
      <c r="G6" s="134" t="s">
        <v>506</v>
      </c>
      <c r="H6" s="135" t="str">
        <f>CONCATENATE("var. ",RIGHT(G6,2),"/",RIGHT(F6,2))</f>
        <v>var. 23/22</v>
      </c>
      <c r="I6" s="135" t="str">
        <f>CONCATENATE("var. ",RIGHT(G6,2),"/",RIGHT(C6,2))</f>
        <v>var. 23/19</v>
      </c>
      <c r="J6" s="135" t="str">
        <f>CONCATENATE("Cuota s/ total lugares de residencia ",RIGHT(G6,4))</f>
        <v>Cuota s/ total lugares de residencia 2023</v>
      </c>
      <c r="K6" s="136" t="str">
        <f>CONCATENATE("cuota s/ Canarias ",RIGHT(G6,4))</f>
        <v>cuota s/ Canarias 2023</v>
      </c>
      <c r="L6" s="134" t="s">
        <v>503</v>
      </c>
      <c r="M6" s="134" t="s">
        <v>508</v>
      </c>
      <c r="N6" s="134" t="s">
        <v>504</v>
      </c>
      <c r="O6" s="134" t="s">
        <v>505</v>
      </c>
      <c r="P6" s="134" t="s">
        <v>506</v>
      </c>
      <c r="Q6" s="135" t="str">
        <f>CONCATENATE("var. ",RIGHT(P6,2),"/",RIGHT(O6,2))</f>
        <v>var. 23/22</v>
      </c>
      <c r="R6" s="135" t="str">
        <f>CONCATENATE("var. ",RIGHT(P6,2),"/",RIGHT(L6,2))</f>
        <v>var. 23/19</v>
      </c>
      <c r="S6" s="135" t="str">
        <f>CONCATENATE("Cuota s/ total lugares de residencia ",RIGHT(P6,4))</f>
        <v>Cuota s/ total lugares de residencia 2023</v>
      </c>
      <c r="T6" s="136" t="str">
        <f>CONCATENATE("cuota s/ Canarias ",RIGHT(P6,4))</f>
        <v>cuota s/ Canarias 2023</v>
      </c>
      <c r="U6" s="134" t="s">
        <v>507</v>
      </c>
      <c r="V6" s="134" t="s">
        <v>503</v>
      </c>
      <c r="W6" s="134" t="s">
        <v>508</v>
      </c>
      <c r="X6" s="134" t="s">
        <v>504</v>
      </c>
      <c r="Y6" s="134" t="s">
        <v>505</v>
      </c>
      <c r="Z6" s="134" t="s">
        <v>506</v>
      </c>
      <c r="AA6" s="135" t="str">
        <f>CONCATENATE("var. ",RIGHT(Z6,2),"/",RIGHT(Y6,2))</f>
        <v>var. 23/22</v>
      </c>
      <c r="AB6" s="135" t="str">
        <f>CONCATENATE("var. ",RIGHT(Z6,2),"/",RIGHT(V6,2))</f>
        <v>var. 23/19</v>
      </c>
      <c r="AC6" s="134" t="str">
        <f>CONCATENATE("dif. ",RIGHT(Z6,2),"/",RIGHT(Y6,2))</f>
        <v>dif. 23/22</v>
      </c>
      <c r="AD6" s="134" t="str">
        <f>CONCATENATE("dif. ",RIGHT(Z6,2),"/",RIGHT(V6,2))</f>
        <v>dif. 23/19</v>
      </c>
      <c r="AE6" s="135" t="str">
        <f>CONCATENATE("Cuota s/ total lugares de residencia ",RIGHT(Z6,4))</f>
        <v>Cuota s/ total lugares de residencia 2023</v>
      </c>
      <c r="AF6" s="136" t="str">
        <f>CONCATENATE("cuota s/ Canarias ",RIGHT(V6,4))</f>
        <v>cuota s/ Canarias 2019</v>
      </c>
      <c r="AG6" s="136" t="str">
        <f>CONCATENATE("cuota s/ Canarias ",RIGHT(Z6,4))</f>
        <v>cuota s/ Canarias 2023</v>
      </c>
    </row>
    <row r="7" spans="1:34" x14ac:dyDescent="0.25">
      <c r="A7" s="1"/>
      <c r="B7" s="138" t="s">
        <v>123</v>
      </c>
      <c r="C7" s="139">
        <v>16133767</v>
      </c>
      <c r="D7" s="139">
        <v>16155422</v>
      </c>
      <c r="E7" s="139">
        <v>1501259</v>
      </c>
      <c r="F7" s="139">
        <v>11440661</v>
      </c>
      <c r="G7" s="139">
        <v>15676392</v>
      </c>
      <c r="H7" s="140">
        <f>IFERROR(G7/F7-1,"-")</f>
        <v>0.37023481422970228</v>
      </c>
      <c r="I7" s="140">
        <f>IFERROR(G7/C7-1,"-")</f>
        <v>-2.8348928058772649E-2</v>
      </c>
      <c r="J7" s="140">
        <f>G7/G$7</f>
        <v>1</v>
      </c>
      <c r="K7" s="141">
        <f>G7/$G7</f>
        <v>1</v>
      </c>
      <c r="L7" s="139">
        <v>5091313</v>
      </c>
      <c r="M7" s="139">
        <v>4947436</v>
      </c>
      <c r="N7" s="139">
        <v>511807</v>
      </c>
      <c r="O7" s="139">
        <v>3289590</v>
      </c>
      <c r="P7" s="139">
        <v>4489769</v>
      </c>
      <c r="Q7" s="140">
        <f>IFERROR(P7/O7-1,"-")</f>
        <v>0.3648415152040223</v>
      </c>
      <c r="R7" s="140">
        <f>IFERROR(P7/L7-1,"-")</f>
        <v>-0.11815105455115404</v>
      </c>
      <c r="S7" s="140">
        <f>P7/P$7</f>
        <v>1</v>
      </c>
      <c r="T7" s="141">
        <f>P7/$G7</f>
        <v>0.28640321063673324</v>
      </c>
      <c r="U7" s="139">
        <v>5726186</v>
      </c>
      <c r="V7" s="139">
        <v>5647384</v>
      </c>
      <c r="W7" s="139">
        <v>5883176</v>
      </c>
      <c r="X7" s="139">
        <v>514028</v>
      </c>
      <c r="Y7" s="139">
        <v>4253563</v>
      </c>
      <c r="Z7" s="139">
        <v>5729940</v>
      </c>
      <c r="AA7" s="140">
        <f>IFERROR(Z7/Y7-1,"-")</f>
        <v>0.34709183806611077</v>
      </c>
      <c r="AB7" s="140">
        <f>IFERROR(Z7/V7-1,"-")</f>
        <v>1.4618449887593865E-2</v>
      </c>
      <c r="AC7" s="139">
        <f>Z7-Y7</f>
        <v>1476377</v>
      </c>
      <c r="AD7" s="139">
        <f>Z7-V7</f>
        <v>82556</v>
      </c>
      <c r="AE7" s="140">
        <f>Z7/Z$7</f>
        <v>1</v>
      </c>
      <c r="AF7" s="141">
        <f t="shared" ref="AF7:AF36" si="0">V7/$C7</f>
        <v>0.35003505380981392</v>
      </c>
      <c r="AG7" s="141">
        <f t="shared" ref="AG7:AG15" si="1">Z7/$G7</f>
        <v>0.36551395244517998</v>
      </c>
      <c r="AH7" s="124"/>
    </row>
    <row r="8" spans="1:34" x14ac:dyDescent="0.25">
      <c r="A8" s="1" t="s">
        <v>155</v>
      </c>
      <c r="B8" s="142" t="s">
        <v>156</v>
      </c>
      <c r="C8" s="143">
        <v>992207</v>
      </c>
      <c r="D8" s="143">
        <v>1159069</v>
      </c>
      <c r="E8" s="143">
        <v>395875</v>
      </c>
      <c r="F8" s="143">
        <v>1006787</v>
      </c>
      <c r="G8" s="143">
        <v>1166571</v>
      </c>
      <c r="H8" s="144">
        <f>IFERROR(G8/F8-1,"-")</f>
        <v>0.15870685656449668</v>
      </c>
      <c r="I8" s="145">
        <f>IFERROR(G8/C8-1,"-")</f>
        <v>0.17573349109611192</v>
      </c>
      <c r="J8" s="144">
        <f>G8/G$7</f>
        <v>7.4415783938038799E-2</v>
      </c>
      <c r="K8" s="146">
        <f>G8/$G8</f>
        <v>1</v>
      </c>
      <c r="L8" s="143">
        <v>266992</v>
      </c>
      <c r="M8" s="143">
        <v>321867</v>
      </c>
      <c r="N8" s="143">
        <v>180173</v>
      </c>
      <c r="O8" s="143">
        <v>275585</v>
      </c>
      <c r="P8" s="143">
        <v>287672</v>
      </c>
      <c r="Q8" s="144">
        <f>IFERROR(P8/O8-1,"-")</f>
        <v>4.3859426311301464E-2</v>
      </c>
      <c r="R8" s="145">
        <f>IFERROR(P8/L8-1,"-")</f>
        <v>7.7455504284772658E-2</v>
      </c>
      <c r="S8" s="144">
        <f>P8/P$7</f>
        <v>6.4072784145464939E-2</v>
      </c>
      <c r="T8" s="146">
        <f>P8/$G8</f>
        <v>0.24659622089011299</v>
      </c>
      <c r="U8" s="143">
        <v>476108</v>
      </c>
      <c r="V8" s="143">
        <v>452582</v>
      </c>
      <c r="W8" s="143">
        <v>519075</v>
      </c>
      <c r="X8" s="143">
        <v>120035</v>
      </c>
      <c r="Y8" s="143">
        <v>399780</v>
      </c>
      <c r="Z8" s="143">
        <v>508979</v>
      </c>
      <c r="AA8" s="144">
        <f>IFERROR(Z8/Y8-1,"-")</f>
        <v>0.27314773125218861</v>
      </c>
      <c r="AB8" s="145">
        <f t="shared" ref="AB8:AB36" si="2">IFERROR(Z8/V8-1,"-")</f>
        <v>0.12461167258088035</v>
      </c>
      <c r="AC8" s="143">
        <f t="shared" ref="AC8:AC35" si="3">Z8-Y8</f>
        <v>109199</v>
      </c>
      <c r="AD8" s="143">
        <f t="shared" ref="AD8:AD36" si="4">Z8-V8</f>
        <v>56397</v>
      </c>
      <c r="AE8" s="144">
        <f>Z8/Z$7</f>
        <v>8.8827980746744292E-2</v>
      </c>
      <c r="AF8" s="146">
        <f t="shared" si="0"/>
        <v>0.45613667309341699</v>
      </c>
      <c r="AG8" s="146">
        <f t="shared" si="1"/>
        <v>0.43630349117199041</v>
      </c>
      <c r="AH8" s="124"/>
    </row>
    <row r="9" spans="1:34" x14ac:dyDescent="0.25">
      <c r="A9" s="152" t="s">
        <v>98</v>
      </c>
      <c r="B9" s="147" t="s">
        <v>98</v>
      </c>
      <c r="C9" s="148">
        <v>330034</v>
      </c>
      <c r="D9" s="148">
        <v>374037</v>
      </c>
      <c r="E9" s="148">
        <v>244050</v>
      </c>
      <c r="F9" s="148">
        <v>372690</v>
      </c>
      <c r="G9" s="148">
        <v>396990</v>
      </c>
      <c r="H9" s="149">
        <f>IFERROR(G9/F9-1,"-")</f>
        <v>6.5201642115431113E-2</v>
      </c>
      <c r="I9" s="150">
        <f>IFERROR(G9/C9-1,"-")</f>
        <v>0.20287606731427665</v>
      </c>
      <c r="J9" s="149">
        <f>G9/G$7</f>
        <v>2.5324066915397368E-2</v>
      </c>
      <c r="K9" s="151">
        <f>G9/$G9</f>
        <v>1</v>
      </c>
      <c r="L9" s="148">
        <v>113185</v>
      </c>
      <c r="M9" s="148">
        <v>144399</v>
      </c>
      <c r="N9" s="148">
        <v>131149</v>
      </c>
      <c r="O9" s="148">
        <v>130394</v>
      </c>
      <c r="P9" s="148">
        <v>126167</v>
      </c>
      <c r="Q9" s="149">
        <f>IFERROR(P9/O9-1,"-")</f>
        <v>-3.2417135757780269E-2</v>
      </c>
      <c r="R9" s="150">
        <f>IFERROR(P9/L9-1,"-")</f>
        <v>0.11469717718778982</v>
      </c>
      <c r="S9" s="149">
        <f>P9/P$7</f>
        <v>2.8101000296451777E-2</v>
      </c>
      <c r="T9" s="151">
        <f>P9/$G9</f>
        <v>0.31780901282148166</v>
      </c>
      <c r="U9" s="148">
        <v>148153</v>
      </c>
      <c r="V9" s="148">
        <v>114406</v>
      </c>
      <c r="W9" s="148">
        <v>124643</v>
      </c>
      <c r="X9" s="148">
        <v>73802</v>
      </c>
      <c r="Y9" s="148">
        <v>122241</v>
      </c>
      <c r="Z9" s="148">
        <v>154380</v>
      </c>
      <c r="AA9" s="149">
        <f>IFERROR(Z9/Y9-1,"-")</f>
        <v>0.26291506123150166</v>
      </c>
      <c r="AB9" s="150">
        <f t="shared" si="2"/>
        <v>0.34940475149904726</v>
      </c>
      <c r="AC9" s="148">
        <f t="shared" si="3"/>
        <v>32139</v>
      </c>
      <c r="AD9" s="148">
        <f t="shared" si="4"/>
        <v>39974</v>
      </c>
      <c r="AE9" s="149">
        <f>Z9/Z$7</f>
        <v>2.6942690499376958E-2</v>
      </c>
      <c r="AF9" s="151">
        <f t="shared" si="0"/>
        <v>0.34664913311961798</v>
      </c>
      <c r="AG9" s="151">
        <f t="shared" si="1"/>
        <v>0.38887629411320185</v>
      </c>
      <c r="AH9" s="124"/>
    </row>
    <row r="10" spans="1:34" x14ac:dyDescent="0.25">
      <c r="A10" s="152" t="s">
        <v>160</v>
      </c>
      <c r="B10" s="147" t="s">
        <v>160</v>
      </c>
      <c r="C10" s="148">
        <v>662173</v>
      </c>
      <c r="D10" s="148">
        <v>785032</v>
      </c>
      <c r="E10" s="148">
        <v>151825</v>
      </c>
      <c r="F10" s="148">
        <v>634097</v>
      </c>
      <c r="G10" s="148">
        <v>769581</v>
      </c>
      <c r="H10" s="149">
        <f>IFERROR(G10/F10-1,"-")</f>
        <v>0.21366447089325447</v>
      </c>
      <c r="I10" s="150">
        <f>IFERROR(G10/C10-1,"-")</f>
        <v>0.16220534512884099</v>
      </c>
      <c r="J10" s="149">
        <f>G10/G$7</f>
        <v>4.9091717022641437E-2</v>
      </c>
      <c r="K10" s="151">
        <f>G10/$G10</f>
        <v>1</v>
      </c>
      <c r="L10" s="148">
        <v>153807</v>
      </c>
      <c r="M10" s="148">
        <v>177468</v>
      </c>
      <c r="N10" s="148">
        <v>49024</v>
      </c>
      <c r="O10" s="148">
        <v>145191</v>
      </c>
      <c r="P10" s="148">
        <v>161505</v>
      </c>
      <c r="Q10" s="149">
        <f>IFERROR(P10/O10-1,"-")</f>
        <v>0.11236233650846117</v>
      </c>
      <c r="R10" s="150">
        <f>IFERROR(P10/L10-1,"-")</f>
        <v>5.0049737658234061E-2</v>
      </c>
      <c r="S10" s="149">
        <f>P10/P$7</f>
        <v>3.5971783849013166E-2</v>
      </c>
      <c r="T10" s="151">
        <f>P10/$G10</f>
        <v>0.20986095030932417</v>
      </c>
      <c r="U10" s="148">
        <v>327955</v>
      </c>
      <c r="V10" s="148">
        <v>338176</v>
      </c>
      <c r="W10" s="148">
        <v>394432</v>
      </c>
      <c r="X10" s="148">
        <v>46233</v>
      </c>
      <c r="Y10" s="148">
        <v>277539</v>
      </c>
      <c r="Z10" s="148">
        <v>354599</v>
      </c>
      <c r="AA10" s="149">
        <f>IFERROR(Z10/Y10-1,"-")</f>
        <v>0.27765467195601334</v>
      </c>
      <c r="AB10" s="150">
        <f t="shared" si="2"/>
        <v>4.8563469909159718E-2</v>
      </c>
      <c r="AC10" s="148">
        <f t="shared" si="3"/>
        <v>77060</v>
      </c>
      <c r="AD10" s="148">
        <f t="shared" si="4"/>
        <v>16423</v>
      </c>
      <c r="AE10" s="149">
        <f>Z10/Z$7</f>
        <v>6.1885290247367337E-2</v>
      </c>
      <c r="AF10" s="151">
        <f t="shared" si="0"/>
        <v>0.51070641660109972</v>
      </c>
      <c r="AG10" s="151">
        <f t="shared" si="1"/>
        <v>0.46076891191440539</v>
      </c>
      <c r="AH10" s="124"/>
    </row>
    <row r="11" spans="1:34" x14ac:dyDescent="0.25">
      <c r="A11" s="1"/>
      <c r="B11" s="142" t="s">
        <v>168</v>
      </c>
      <c r="C11" s="143">
        <v>15141560</v>
      </c>
      <c r="D11" s="143">
        <v>14996353</v>
      </c>
      <c r="E11" s="143">
        <v>1105384</v>
      </c>
      <c r="F11" s="143">
        <v>10433874</v>
      </c>
      <c r="G11" s="143">
        <v>14509821</v>
      </c>
      <c r="H11" s="144">
        <f>IFERROR(G11/F11-1,"-")</f>
        <v>0.39064560296587825</v>
      </c>
      <c r="I11" s="145">
        <f>IFERROR(G11/C11-1,"-")</f>
        <v>-4.1722187145842304E-2</v>
      </c>
      <c r="J11" s="144">
        <f>G11/G$7</f>
        <v>0.92558421606196117</v>
      </c>
      <c r="K11" s="146">
        <f>G11/$G11</f>
        <v>1</v>
      </c>
      <c r="L11" s="143">
        <v>4824321</v>
      </c>
      <c r="M11" s="143">
        <v>4625569</v>
      </c>
      <c r="N11" s="143">
        <v>331634</v>
      </c>
      <c r="O11" s="143">
        <v>3014005</v>
      </c>
      <c r="P11" s="143">
        <v>4202097</v>
      </c>
      <c r="Q11" s="144">
        <f>IFERROR(P11/O11-1,"-")</f>
        <v>0.39419045422950516</v>
      </c>
      <c r="R11" s="145">
        <f>IFERROR(P11/L11-1,"-")</f>
        <v>-0.12897649223590224</v>
      </c>
      <c r="S11" s="144">
        <f>P11/P$7</f>
        <v>0.93592721585453509</v>
      </c>
      <c r="T11" s="146">
        <f>P11/$G11</f>
        <v>0.28960364156111917</v>
      </c>
      <c r="U11" s="143">
        <v>5250078</v>
      </c>
      <c r="V11" s="143">
        <v>5194802</v>
      </c>
      <c r="W11" s="143">
        <v>5364101</v>
      </c>
      <c r="X11" s="143">
        <v>393993</v>
      </c>
      <c r="Y11" s="143">
        <v>3853783</v>
      </c>
      <c r="Z11" s="143">
        <v>5220961</v>
      </c>
      <c r="AA11" s="144">
        <f>IFERROR(Z11/Y11-1,"-")</f>
        <v>0.35476258004148131</v>
      </c>
      <c r="AB11" s="145">
        <f t="shared" si="2"/>
        <v>5.0356105969004972E-3</v>
      </c>
      <c r="AC11" s="143">
        <f t="shared" si="3"/>
        <v>1367178</v>
      </c>
      <c r="AD11" s="143">
        <f t="shared" si="4"/>
        <v>26159</v>
      </c>
      <c r="AE11" s="144">
        <f>Z11/Z$7</f>
        <v>0.91117201925325575</v>
      </c>
      <c r="AF11" s="146">
        <f t="shared" si="0"/>
        <v>0.34308235082778787</v>
      </c>
      <c r="AG11" s="146">
        <f t="shared" si="1"/>
        <v>0.3598225643169547</v>
      </c>
      <c r="AH11" s="124"/>
    </row>
    <row r="12" spans="1:34" s="93" customFormat="1" x14ac:dyDescent="0.25">
      <c r="B12" s="147" t="s">
        <v>172</v>
      </c>
      <c r="C12" s="148">
        <v>4542838</v>
      </c>
      <c r="D12" s="148">
        <v>4538001</v>
      </c>
      <c r="E12" s="148">
        <v>96050</v>
      </c>
      <c r="F12" s="148">
        <v>3074046</v>
      </c>
      <c r="G12" s="148">
        <v>4580799</v>
      </c>
      <c r="H12" s="149">
        <f t="shared" ref="H12:H36" si="5">IFERROR(G12/F12-1,"-")</f>
        <v>0.49015304260248538</v>
      </c>
      <c r="I12" s="150">
        <f t="shared" ref="I12:I36" si="6">IFERROR(G12/C12-1,"-")</f>
        <v>8.3562301803410399E-3</v>
      </c>
      <c r="J12" s="149">
        <f t="shared" ref="J12:J36" si="7">G12/G$7</f>
        <v>0.29221003149194025</v>
      </c>
      <c r="K12" s="151">
        <f t="shared" ref="K12:K36" si="8">G12/$G12</f>
        <v>1</v>
      </c>
      <c r="L12" s="148">
        <v>659671</v>
      </c>
      <c r="M12" s="148">
        <v>680612</v>
      </c>
      <c r="N12" s="148">
        <v>16703</v>
      </c>
      <c r="O12" s="148">
        <v>438337</v>
      </c>
      <c r="P12" s="148">
        <v>670174</v>
      </c>
      <c r="Q12" s="149">
        <f t="shared" ref="Q12:Q36" si="9">IFERROR(P12/O12-1,"-")</f>
        <v>0.52890127915279805</v>
      </c>
      <c r="R12" s="150">
        <f t="shared" ref="R12:R36" si="10">IFERROR(P12/L12-1,"-")</f>
        <v>1.5921573026554059E-2</v>
      </c>
      <c r="S12" s="149">
        <f t="shared" ref="S12:S29" si="11">P12/P$7</f>
        <v>0.14926692219577445</v>
      </c>
      <c r="T12" s="151">
        <f t="shared" ref="T12:T36" si="12">P12/$G12</f>
        <v>0.1463006781131414</v>
      </c>
      <c r="U12" s="148">
        <v>1934494</v>
      </c>
      <c r="V12" s="148">
        <v>1999069</v>
      </c>
      <c r="W12" s="148">
        <v>2098174</v>
      </c>
      <c r="X12" s="148">
        <v>45188</v>
      </c>
      <c r="Y12" s="148">
        <v>1433339</v>
      </c>
      <c r="Z12" s="148">
        <v>1973713</v>
      </c>
      <c r="AA12" s="149">
        <f t="shared" ref="AA12:AA36" si="13">IFERROR(Z12/Y12-1,"-")</f>
        <v>0.37700362579961899</v>
      </c>
      <c r="AB12" s="150">
        <f t="shared" si="2"/>
        <v>-1.2683904357478459E-2</v>
      </c>
      <c r="AC12" s="148">
        <f t="shared" si="3"/>
        <v>540374</v>
      </c>
      <c r="AD12" s="148">
        <f t="shared" si="4"/>
        <v>-25356</v>
      </c>
      <c r="AE12" s="149">
        <f t="shared" ref="AE12:AE36" si="14">Z12/Z$7</f>
        <v>0.344456137411561</v>
      </c>
      <c r="AF12" s="151">
        <f t="shared" si="0"/>
        <v>0.44004848951250297</v>
      </c>
      <c r="AG12" s="151">
        <f t="shared" si="1"/>
        <v>0.43086653660202073</v>
      </c>
      <c r="AH12" s="160"/>
    </row>
    <row r="13" spans="1:34" s="93" customFormat="1" x14ac:dyDescent="0.25">
      <c r="B13" s="147" t="s">
        <v>176</v>
      </c>
      <c r="C13" s="148">
        <v>3412116</v>
      </c>
      <c r="D13" s="148">
        <v>3331712</v>
      </c>
      <c r="E13" s="148">
        <v>341691</v>
      </c>
      <c r="F13" s="148">
        <v>2070397</v>
      </c>
      <c r="G13" s="148">
        <v>2959644</v>
      </c>
      <c r="H13" s="149">
        <f t="shared" si="5"/>
        <v>0.42950554893578374</v>
      </c>
      <c r="I13" s="150">
        <f t="shared" si="6"/>
        <v>-0.13260744945365277</v>
      </c>
      <c r="J13" s="149">
        <f t="shared" si="7"/>
        <v>0.18879624852453294</v>
      </c>
      <c r="K13" s="151">
        <f t="shared" si="8"/>
        <v>1</v>
      </c>
      <c r="L13" s="148">
        <v>978167</v>
      </c>
      <c r="M13" s="148">
        <v>929626</v>
      </c>
      <c r="N13" s="148">
        <v>104197</v>
      </c>
      <c r="O13" s="148">
        <v>616462</v>
      </c>
      <c r="P13" s="148">
        <v>875148</v>
      </c>
      <c r="Q13" s="149">
        <f t="shared" si="9"/>
        <v>0.41963008263283053</v>
      </c>
      <c r="R13" s="150">
        <f t="shared" si="10"/>
        <v>-0.10531841699832445</v>
      </c>
      <c r="S13" s="149">
        <f t="shared" si="11"/>
        <v>0.19492049590970048</v>
      </c>
      <c r="T13" s="151">
        <f t="shared" si="12"/>
        <v>0.29569367126586849</v>
      </c>
      <c r="U13" s="148">
        <v>932124</v>
      </c>
      <c r="V13" s="148">
        <v>854958</v>
      </c>
      <c r="W13" s="148">
        <v>796173</v>
      </c>
      <c r="X13" s="148">
        <v>64449</v>
      </c>
      <c r="Y13" s="148">
        <v>473868</v>
      </c>
      <c r="Z13" s="148">
        <v>692483</v>
      </c>
      <c r="AA13" s="149">
        <f t="shared" si="13"/>
        <v>0.46134155503220309</v>
      </c>
      <c r="AB13" s="150">
        <f t="shared" si="2"/>
        <v>-0.19003857499432719</v>
      </c>
      <c r="AC13" s="148">
        <f t="shared" si="3"/>
        <v>218615</v>
      </c>
      <c r="AD13" s="148">
        <f t="shared" si="4"/>
        <v>-162475</v>
      </c>
      <c r="AE13" s="149">
        <f t="shared" si="14"/>
        <v>0.12085344698199284</v>
      </c>
      <c r="AF13" s="151">
        <f t="shared" si="0"/>
        <v>0.2505653383413694</v>
      </c>
      <c r="AG13" s="151">
        <f t="shared" si="1"/>
        <v>0.23397509970793784</v>
      </c>
      <c r="AH13" s="160"/>
    </row>
    <row r="14" spans="1:34" x14ac:dyDescent="0.25">
      <c r="A14" s="1"/>
      <c r="B14" s="147" t="s">
        <v>180</v>
      </c>
      <c r="C14" s="148">
        <v>541405</v>
      </c>
      <c r="D14" s="148">
        <v>559582</v>
      </c>
      <c r="E14" s="148">
        <v>140779</v>
      </c>
      <c r="F14" s="148">
        <v>491641</v>
      </c>
      <c r="G14" s="148">
        <v>670882</v>
      </c>
      <c r="H14" s="149">
        <f t="shared" si="5"/>
        <v>0.36457699825685808</v>
      </c>
      <c r="I14" s="150">
        <f t="shared" si="6"/>
        <v>0.23914998937948484</v>
      </c>
      <c r="J14" s="149">
        <f t="shared" si="7"/>
        <v>4.2795689212160551E-2</v>
      </c>
      <c r="K14" s="151">
        <f t="shared" si="8"/>
        <v>1</v>
      </c>
      <c r="L14" s="148">
        <v>83136</v>
      </c>
      <c r="M14" s="148">
        <v>89043</v>
      </c>
      <c r="N14" s="148">
        <v>23849</v>
      </c>
      <c r="O14" s="148">
        <v>68125</v>
      </c>
      <c r="P14" s="148">
        <v>108022</v>
      </c>
      <c r="Q14" s="149">
        <f t="shared" si="9"/>
        <v>0.58564403669724774</v>
      </c>
      <c r="R14" s="150">
        <f t="shared" si="10"/>
        <v>0.29934083910700537</v>
      </c>
      <c r="S14" s="149">
        <f t="shared" si="11"/>
        <v>2.4059589702721901E-2</v>
      </c>
      <c r="T14" s="151">
        <f t="shared" si="12"/>
        <v>0.16101490276978664</v>
      </c>
      <c r="U14" s="148">
        <v>193049</v>
      </c>
      <c r="V14" s="148">
        <v>214050</v>
      </c>
      <c r="W14" s="148">
        <v>215768</v>
      </c>
      <c r="X14" s="148">
        <v>72929</v>
      </c>
      <c r="Y14" s="148">
        <v>194710</v>
      </c>
      <c r="Z14" s="148">
        <v>271061</v>
      </c>
      <c r="AA14" s="149">
        <f t="shared" si="13"/>
        <v>0.39212675260644025</v>
      </c>
      <c r="AB14" s="150">
        <f t="shared" si="2"/>
        <v>0.26634431207661757</v>
      </c>
      <c r="AC14" s="148">
        <f t="shared" si="3"/>
        <v>76351</v>
      </c>
      <c r="AD14" s="148">
        <f t="shared" si="4"/>
        <v>57011</v>
      </c>
      <c r="AE14" s="149">
        <f t="shared" si="14"/>
        <v>4.7306079993856831E-2</v>
      </c>
      <c r="AF14" s="151">
        <f t="shared" si="0"/>
        <v>0.39536022016789651</v>
      </c>
      <c r="AG14" s="151">
        <f t="shared" si="1"/>
        <v>0.40403677546871136</v>
      </c>
      <c r="AH14" s="124"/>
    </row>
    <row r="15" spans="1:34" x14ac:dyDescent="0.25">
      <c r="A15" s="1"/>
      <c r="B15" s="147" t="s">
        <v>189</v>
      </c>
      <c r="C15" s="148">
        <v>654958</v>
      </c>
      <c r="D15" s="148">
        <v>659664</v>
      </c>
      <c r="E15" s="148">
        <v>17809</v>
      </c>
      <c r="F15" s="148">
        <v>671347</v>
      </c>
      <c r="G15" s="148">
        <v>685507</v>
      </c>
      <c r="H15" s="149">
        <f t="shared" si="5"/>
        <v>2.1091924146529273E-2</v>
      </c>
      <c r="I15" s="150">
        <f t="shared" si="6"/>
        <v>4.664268548517625E-2</v>
      </c>
      <c r="J15" s="149">
        <f t="shared" si="7"/>
        <v>4.3728620718338759E-2</v>
      </c>
      <c r="K15" s="151">
        <f t="shared" si="8"/>
        <v>1</v>
      </c>
      <c r="L15" s="148">
        <v>286706</v>
      </c>
      <c r="M15" s="148">
        <v>286391</v>
      </c>
      <c r="N15" s="148">
        <v>7698</v>
      </c>
      <c r="O15" s="148">
        <v>272421</v>
      </c>
      <c r="P15" s="148">
        <v>288694</v>
      </c>
      <c r="Q15" s="149">
        <f t="shared" si="9"/>
        <v>5.9734748789557424E-2</v>
      </c>
      <c r="R15" s="150">
        <f t="shared" si="10"/>
        <v>6.9339323209141046E-3</v>
      </c>
      <c r="S15" s="149">
        <f t="shared" si="11"/>
        <v>6.4300412782929361E-2</v>
      </c>
      <c r="T15" s="151">
        <f t="shared" si="12"/>
        <v>0.42113939026151448</v>
      </c>
      <c r="U15" s="148">
        <v>179459</v>
      </c>
      <c r="V15" s="148">
        <v>170417</v>
      </c>
      <c r="W15" s="148">
        <v>175583</v>
      </c>
      <c r="X15" s="148">
        <v>6409</v>
      </c>
      <c r="Y15" s="148">
        <v>196294</v>
      </c>
      <c r="Z15" s="148">
        <v>194396</v>
      </c>
      <c r="AA15" s="149">
        <f t="shared" si="13"/>
        <v>-9.6691697148155731E-3</v>
      </c>
      <c r="AB15" s="150">
        <f t="shared" si="2"/>
        <v>0.14070779323659033</v>
      </c>
      <c r="AC15" s="148">
        <f t="shared" si="3"/>
        <v>-1898</v>
      </c>
      <c r="AD15" s="148">
        <f t="shared" si="4"/>
        <v>23979</v>
      </c>
      <c r="AE15" s="149">
        <f t="shared" si="14"/>
        <v>3.3926358740231137E-2</v>
      </c>
      <c r="AF15" s="151">
        <f t="shared" si="0"/>
        <v>0.26019531023363329</v>
      </c>
      <c r="AG15" s="151">
        <f t="shared" si="1"/>
        <v>0.28357989050440041</v>
      </c>
      <c r="AH15" s="124"/>
    </row>
    <row r="16" spans="1:34" x14ac:dyDescent="0.25">
      <c r="A16" s="1"/>
      <c r="B16" s="147" t="s">
        <v>184</v>
      </c>
      <c r="C16" s="148">
        <v>334120</v>
      </c>
      <c r="D16" s="148">
        <v>354409</v>
      </c>
      <c r="E16" s="148">
        <v>47154</v>
      </c>
      <c r="F16" s="148">
        <v>343191</v>
      </c>
      <c r="G16" s="148">
        <v>380679</v>
      </c>
      <c r="H16" s="149">
        <f t="shared" si="5"/>
        <v>0.10923363374913686</v>
      </c>
      <c r="I16" s="150">
        <f t="shared" si="6"/>
        <v>0.13934813839339166</v>
      </c>
      <c r="J16" s="149">
        <f t="shared" si="7"/>
        <v>2.4283585151481286E-2</v>
      </c>
      <c r="K16" s="151">
        <f t="shared" si="8"/>
        <v>1</v>
      </c>
      <c r="L16" s="148">
        <v>86666</v>
      </c>
      <c r="M16" s="148">
        <v>86489</v>
      </c>
      <c r="N16" s="148">
        <v>15263</v>
      </c>
      <c r="O16" s="148">
        <v>86180</v>
      </c>
      <c r="P16" s="148">
        <v>94200</v>
      </c>
      <c r="Q16" s="149">
        <f t="shared" si="9"/>
        <v>9.3061035042933504E-2</v>
      </c>
      <c r="R16" s="150">
        <f t="shared" si="10"/>
        <v>8.6931437934137934E-2</v>
      </c>
      <c r="S16" s="149">
        <f t="shared" si="11"/>
        <v>2.098103488175004E-2</v>
      </c>
      <c r="T16" s="151">
        <f t="shared" si="12"/>
        <v>0.24745257815639948</v>
      </c>
      <c r="U16" s="148">
        <v>208929</v>
      </c>
      <c r="V16" s="148">
        <v>187843</v>
      </c>
      <c r="W16" s="148">
        <v>205439</v>
      </c>
      <c r="X16" s="148">
        <v>21233</v>
      </c>
      <c r="Y16" s="148">
        <v>191050</v>
      </c>
      <c r="Z16" s="148">
        <v>207317</v>
      </c>
      <c r="AA16" s="149">
        <f t="shared" si="13"/>
        <v>8.5145249934572176E-2</v>
      </c>
      <c r="AB16" s="150">
        <f t="shared" si="2"/>
        <v>0.10367168326740939</v>
      </c>
      <c r="AC16" s="148">
        <f t="shared" si="3"/>
        <v>16267</v>
      </c>
      <c r="AD16" s="148">
        <f t="shared" si="4"/>
        <v>19474</v>
      </c>
      <c r="AE16" s="149">
        <f t="shared" si="14"/>
        <v>3.6181356174759247E-2</v>
      </c>
      <c r="AF16" s="151">
        <f t="shared" si="0"/>
        <v>0.56220220280138877</v>
      </c>
      <c r="AG16" s="151">
        <f>Z16/$G16</f>
        <v>0.54459794209819823</v>
      </c>
      <c r="AH16" s="124"/>
    </row>
    <row r="17" spans="1:34" x14ac:dyDescent="0.25">
      <c r="A17" s="1"/>
      <c r="B17" s="147" t="s">
        <v>193</v>
      </c>
      <c r="C17" s="148">
        <v>416138</v>
      </c>
      <c r="D17" s="148">
        <v>385785</v>
      </c>
      <c r="E17" s="148">
        <v>40015</v>
      </c>
      <c r="F17" s="148">
        <v>295525</v>
      </c>
      <c r="G17" s="148">
        <v>437069</v>
      </c>
      <c r="H17" s="149">
        <f t="shared" si="5"/>
        <v>0.47895778698925651</v>
      </c>
      <c r="I17" s="150">
        <f t="shared" si="6"/>
        <v>5.0298218379479787E-2</v>
      </c>
      <c r="J17" s="149">
        <f t="shared" si="7"/>
        <v>2.7880713878550626E-2</v>
      </c>
      <c r="K17" s="151">
        <f t="shared" si="8"/>
        <v>1</v>
      </c>
      <c r="L17" s="148">
        <v>109865</v>
      </c>
      <c r="M17" s="148">
        <v>91102</v>
      </c>
      <c r="N17" s="148">
        <v>12439</v>
      </c>
      <c r="O17" s="148">
        <v>71832</v>
      </c>
      <c r="P17" s="148">
        <v>109141</v>
      </c>
      <c r="Q17" s="149">
        <f t="shared" si="9"/>
        <v>0.51939247132197353</v>
      </c>
      <c r="R17" s="150">
        <f t="shared" si="10"/>
        <v>-6.5899057934738492E-3</v>
      </c>
      <c r="S17" s="149">
        <f t="shared" si="11"/>
        <v>2.4308823015170712E-2</v>
      </c>
      <c r="T17" s="151">
        <f t="shared" si="12"/>
        <v>0.24971114400701033</v>
      </c>
      <c r="U17" s="148">
        <v>213840</v>
      </c>
      <c r="V17" s="148">
        <v>204587</v>
      </c>
      <c r="W17" s="148">
        <v>193667</v>
      </c>
      <c r="X17" s="148">
        <v>17002</v>
      </c>
      <c r="Y17" s="148">
        <v>138279</v>
      </c>
      <c r="Z17" s="148">
        <v>214350</v>
      </c>
      <c r="AA17" s="149">
        <f t="shared" si="13"/>
        <v>0.55012691731933261</v>
      </c>
      <c r="AB17" s="150">
        <f t="shared" si="2"/>
        <v>4.7720529652421684E-2</v>
      </c>
      <c r="AC17" s="148">
        <f t="shared" si="3"/>
        <v>76071</v>
      </c>
      <c r="AD17" s="148">
        <f t="shared" si="4"/>
        <v>9763</v>
      </c>
      <c r="AE17" s="149">
        <f t="shared" si="14"/>
        <v>3.7408768678206056E-2</v>
      </c>
      <c r="AF17" s="151">
        <f t="shared" si="0"/>
        <v>0.49163258342184563</v>
      </c>
      <c r="AG17" s="151">
        <f t="shared" ref="AG17:AG36" si="15">Z17/$G17</f>
        <v>0.49042599681057225</v>
      </c>
      <c r="AH17" s="124"/>
    </row>
    <row r="18" spans="1:34" x14ac:dyDescent="0.25">
      <c r="A18" s="1"/>
      <c r="B18" s="147" t="s">
        <v>197</v>
      </c>
      <c r="C18" s="148">
        <v>435403</v>
      </c>
      <c r="D18" s="148">
        <v>458874</v>
      </c>
      <c r="E18" s="148">
        <v>41676</v>
      </c>
      <c r="F18" s="148">
        <v>437406</v>
      </c>
      <c r="G18" s="148">
        <v>603217</v>
      </c>
      <c r="H18" s="149">
        <f t="shared" si="5"/>
        <v>0.37907801904866423</v>
      </c>
      <c r="I18" s="150">
        <f t="shared" si="6"/>
        <v>0.38542224100431088</v>
      </c>
      <c r="J18" s="149">
        <f t="shared" si="7"/>
        <v>3.8479326110242712E-2</v>
      </c>
      <c r="K18" s="151">
        <f t="shared" si="8"/>
        <v>1</v>
      </c>
      <c r="L18" s="148">
        <v>67034</v>
      </c>
      <c r="M18" s="148">
        <v>74893</v>
      </c>
      <c r="N18" s="148">
        <v>5425</v>
      </c>
      <c r="O18" s="148">
        <v>62192</v>
      </c>
      <c r="P18" s="148">
        <v>108150</v>
      </c>
      <c r="Q18" s="149">
        <f t="shared" si="9"/>
        <v>0.7389696423977361</v>
      </c>
      <c r="R18" s="150">
        <f t="shared" si="10"/>
        <v>0.61336038428260276</v>
      </c>
      <c r="S18" s="149">
        <f t="shared" si="11"/>
        <v>2.4088098964556975E-2</v>
      </c>
      <c r="T18" s="151">
        <f t="shared" si="12"/>
        <v>0.17928871368015159</v>
      </c>
      <c r="U18" s="148">
        <v>100161</v>
      </c>
      <c r="V18" s="148">
        <v>112586</v>
      </c>
      <c r="W18" s="148">
        <v>131116</v>
      </c>
      <c r="X18" s="148">
        <v>14228</v>
      </c>
      <c r="Y18" s="148">
        <v>156805</v>
      </c>
      <c r="Z18" s="148">
        <v>170637</v>
      </c>
      <c r="AA18" s="149">
        <f t="shared" si="13"/>
        <v>8.821147284844244E-2</v>
      </c>
      <c r="AB18" s="150">
        <f t="shared" si="2"/>
        <v>0.51561473007301095</v>
      </c>
      <c r="AC18" s="148">
        <f t="shared" si="3"/>
        <v>13832</v>
      </c>
      <c r="AD18" s="148">
        <f t="shared" si="4"/>
        <v>58051</v>
      </c>
      <c r="AE18" s="149">
        <f t="shared" si="14"/>
        <v>2.9779892983172598E-2</v>
      </c>
      <c r="AF18" s="151">
        <f t="shared" si="0"/>
        <v>0.25857883386196234</v>
      </c>
      <c r="AG18" s="151">
        <f t="shared" si="15"/>
        <v>0.28287830084364335</v>
      </c>
      <c r="AH18" s="124"/>
    </row>
    <row r="19" spans="1:34" x14ac:dyDescent="0.25">
      <c r="A19" s="1"/>
      <c r="B19" s="147" t="s">
        <v>217</v>
      </c>
      <c r="C19" s="148">
        <v>192969</v>
      </c>
      <c r="D19" s="148">
        <v>225452</v>
      </c>
      <c r="E19" s="148">
        <v>65532</v>
      </c>
      <c r="F19" s="148">
        <v>289763</v>
      </c>
      <c r="G19" s="148">
        <v>354544</v>
      </c>
      <c r="H19" s="149">
        <f t="shared" si="5"/>
        <v>0.22356546557013846</v>
      </c>
      <c r="I19" s="150">
        <f t="shared" si="6"/>
        <v>0.83731065611574906</v>
      </c>
      <c r="J19" s="149">
        <f t="shared" si="7"/>
        <v>2.2616428576167271E-2</v>
      </c>
      <c r="K19" s="151">
        <f t="shared" si="8"/>
        <v>1</v>
      </c>
      <c r="L19" s="148">
        <v>44543</v>
      </c>
      <c r="M19" s="148">
        <v>53238</v>
      </c>
      <c r="N19" s="148">
        <v>11136</v>
      </c>
      <c r="O19" s="148">
        <v>57032</v>
      </c>
      <c r="P19" s="148">
        <v>78644</v>
      </c>
      <c r="Q19" s="149">
        <f t="shared" si="9"/>
        <v>0.37894515359797998</v>
      </c>
      <c r="R19" s="150">
        <f t="shared" si="10"/>
        <v>0.76557483779718472</v>
      </c>
      <c r="S19" s="149">
        <f t="shared" si="11"/>
        <v>1.7516268654356161E-2</v>
      </c>
      <c r="T19" s="151">
        <f t="shared" si="12"/>
        <v>0.22181732027618575</v>
      </c>
      <c r="U19" s="148">
        <v>53395</v>
      </c>
      <c r="V19" s="148">
        <v>53078</v>
      </c>
      <c r="W19" s="148">
        <v>80200</v>
      </c>
      <c r="X19" s="148">
        <v>29167</v>
      </c>
      <c r="Y19" s="148">
        <v>106682</v>
      </c>
      <c r="Z19" s="148">
        <v>132146</v>
      </c>
      <c r="AA19" s="149">
        <f t="shared" si="13"/>
        <v>0.23869068821356931</v>
      </c>
      <c r="AB19" s="150">
        <f t="shared" si="2"/>
        <v>1.4896567316025471</v>
      </c>
      <c r="AC19" s="148">
        <f t="shared" si="3"/>
        <v>25464</v>
      </c>
      <c r="AD19" s="148">
        <f t="shared" si="4"/>
        <v>79068</v>
      </c>
      <c r="AE19" s="149">
        <f t="shared" si="14"/>
        <v>2.3062370635643654E-2</v>
      </c>
      <c r="AF19" s="151">
        <f t="shared" si="0"/>
        <v>0.27505972461898026</v>
      </c>
      <c r="AG19" s="151">
        <f t="shared" si="15"/>
        <v>0.37272101629134891</v>
      </c>
      <c r="AH19" s="124"/>
    </row>
    <row r="20" spans="1:34" x14ac:dyDescent="0.25">
      <c r="A20" s="1"/>
      <c r="B20" s="147" t="s">
        <v>207</v>
      </c>
      <c r="C20" s="148">
        <v>612390</v>
      </c>
      <c r="D20" s="148">
        <v>595948</v>
      </c>
      <c r="E20" s="148">
        <v>4881</v>
      </c>
      <c r="F20" s="148">
        <v>476203</v>
      </c>
      <c r="G20" s="148">
        <v>550648</v>
      </c>
      <c r="H20" s="149">
        <f t="shared" si="5"/>
        <v>0.15633038851078207</v>
      </c>
      <c r="I20" s="150">
        <f t="shared" si="6"/>
        <v>-0.10082137200150232</v>
      </c>
      <c r="J20" s="149">
        <f t="shared" si="7"/>
        <v>3.5125939693266155E-2</v>
      </c>
      <c r="K20" s="151">
        <f t="shared" si="8"/>
        <v>1</v>
      </c>
      <c r="L20" s="148">
        <v>303185</v>
      </c>
      <c r="M20" s="148">
        <v>273019</v>
      </c>
      <c r="N20" s="148">
        <v>2996</v>
      </c>
      <c r="O20" s="148">
        <v>239411</v>
      </c>
      <c r="P20" s="148">
        <v>235562</v>
      </c>
      <c r="Q20" s="149">
        <f t="shared" si="9"/>
        <v>-1.6076955528359194E-2</v>
      </c>
      <c r="R20" s="150">
        <f t="shared" si="10"/>
        <v>-0.22304203704009107</v>
      </c>
      <c r="S20" s="149">
        <f t="shared" si="11"/>
        <v>5.2466396378076464E-2</v>
      </c>
      <c r="T20" s="151">
        <f t="shared" si="12"/>
        <v>0.42779053042960297</v>
      </c>
      <c r="U20" s="148">
        <v>181843</v>
      </c>
      <c r="V20" s="148">
        <v>186821</v>
      </c>
      <c r="W20" s="148">
        <v>190090</v>
      </c>
      <c r="X20" s="148">
        <v>1317</v>
      </c>
      <c r="Y20" s="148">
        <v>134556</v>
      </c>
      <c r="Z20" s="148">
        <v>186966</v>
      </c>
      <c r="AA20" s="149">
        <f t="shared" si="13"/>
        <v>0.38950325515027195</v>
      </c>
      <c r="AB20" s="150">
        <f t="shared" si="2"/>
        <v>7.7614400950642981E-4</v>
      </c>
      <c r="AC20" s="148">
        <f t="shared" si="3"/>
        <v>52410</v>
      </c>
      <c r="AD20" s="148">
        <f t="shared" si="4"/>
        <v>145</v>
      </c>
      <c r="AE20" s="149">
        <f t="shared" si="14"/>
        <v>3.2629661043571137E-2</v>
      </c>
      <c r="AF20" s="151">
        <f t="shared" si="0"/>
        <v>0.30506866539296851</v>
      </c>
      <c r="AG20" s="151">
        <f t="shared" si="15"/>
        <v>0.33953814415016492</v>
      </c>
      <c r="AH20" s="124"/>
    </row>
    <row r="21" spans="1:34" x14ac:dyDescent="0.25">
      <c r="A21" s="152" t="s">
        <v>176</v>
      </c>
      <c r="B21" s="147" t="s">
        <v>219</v>
      </c>
      <c r="C21" s="148">
        <v>65872</v>
      </c>
      <c r="D21" s="148">
        <v>91299</v>
      </c>
      <c r="E21" s="148">
        <v>5426</v>
      </c>
      <c r="F21" s="148">
        <v>99659</v>
      </c>
      <c r="G21" s="148">
        <v>133999</v>
      </c>
      <c r="H21" s="149">
        <f t="shared" si="5"/>
        <v>0.34457500075256631</v>
      </c>
      <c r="I21" s="150">
        <f t="shared" si="6"/>
        <v>1.0342330580519796</v>
      </c>
      <c r="J21" s="149">
        <f t="shared" si="7"/>
        <v>8.5478214629999046E-3</v>
      </c>
      <c r="K21" s="151">
        <f t="shared" si="8"/>
        <v>1</v>
      </c>
      <c r="L21" s="148">
        <v>24005</v>
      </c>
      <c r="M21" s="148">
        <v>32119</v>
      </c>
      <c r="N21" s="148">
        <v>1923</v>
      </c>
      <c r="O21" s="148">
        <v>19403</v>
      </c>
      <c r="P21" s="148">
        <v>30775</v>
      </c>
      <c r="Q21" s="149">
        <f t="shared" si="9"/>
        <v>0.58609493377312782</v>
      </c>
      <c r="R21" s="150">
        <f t="shared" si="10"/>
        <v>0.2820245782128723</v>
      </c>
      <c r="S21" s="149">
        <f t="shared" si="11"/>
        <v>6.8544729138626066E-3</v>
      </c>
      <c r="T21" s="151">
        <f t="shared" si="12"/>
        <v>0.22966589302905246</v>
      </c>
      <c r="U21" s="148">
        <v>37753</v>
      </c>
      <c r="V21" s="148">
        <v>40997</v>
      </c>
      <c r="W21" s="148">
        <v>57995</v>
      </c>
      <c r="X21" s="148">
        <v>2996</v>
      </c>
      <c r="Y21" s="148">
        <v>77455</v>
      </c>
      <c r="Z21" s="148">
        <v>100132</v>
      </c>
      <c r="AA21" s="149">
        <f t="shared" si="13"/>
        <v>0.29277645084242465</v>
      </c>
      <c r="AB21" s="150">
        <f t="shared" si="2"/>
        <v>1.4424226162889968</v>
      </c>
      <c r="AC21" s="148">
        <f t="shared" si="3"/>
        <v>22677</v>
      </c>
      <c r="AD21" s="148">
        <f t="shared" si="4"/>
        <v>59135</v>
      </c>
      <c r="AE21" s="149">
        <f t="shared" si="14"/>
        <v>1.7475226616683597E-2</v>
      </c>
      <c r="AF21" s="151">
        <f t="shared" si="0"/>
        <v>0.6223736944376973</v>
      </c>
      <c r="AG21" s="151">
        <f t="shared" si="15"/>
        <v>0.74725930790528283</v>
      </c>
      <c r="AH21" s="124"/>
    </row>
    <row r="22" spans="1:34" x14ac:dyDescent="0.25">
      <c r="A22" s="152" t="s">
        <v>367</v>
      </c>
      <c r="B22" s="147" t="s">
        <v>200</v>
      </c>
      <c r="C22" s="148">
        <v>193585</v>
      </c>
      <c r="D22" s="148">
        <v>192017</v>
      </c>
      <c r="E22" s="148">
        <v>30137</v>
      </c>
      <c r="F22" s="148">
        <v>121883</v>
      </c>
      <c r="G22" s="148">
        <v>184318</v>
      </c>
      <c r="H22" s="149">
        <f t="shared" si="5"/>
        <v>0.51225355463846478</v>
      </c>
      <c r="I22" s="150">
        <f t="shared" si="6"/>
        <v>-4.7870444507580601E-2</v>
      </c>
      <c r="J22" s="149">
        <f t="shared" si="7"/>
        <v>1.1757679955949047E-2</v>
      </c>
      <c r="K22" s="151">
        <f t="shared" si="8"/>
        <v>1</v>
      </c>
      <c r="L22" s="148">
        <v>84096</v>
      </c>
      <c r="M22" s="148">
        <v>76071</v>
      </c>
      <c r="N22" s="148">
        <v>14605</v>
      </c>
      <c r="O22" s="148">
        <v>46600</v>
      </c>
      <c r="P22" s="148">
        <v>71450</v>
      </c>
      <c r="Q22" s="149">
        <f t="shared" si="9"/>
        <v>0.53326180257510725</v>
      </c>
      <c r="R22" s="150">
        <f t="shared" si="10"/>
        <v>-0.1503757610350076</v>
      </c>
      <c r="S22" s="149">
        <f t="shared" si="11"/>
        <v>1.5913959047781746E-2</v>
      </c>
      <c r="T22" s="151">
        <f t="shared" si="12"/>
        <v>0.38764526524810383</v>
      </c>
      <c r="U22" s="148">
        <v>57414</v>
      </c>
      <c r="V22" s="148">
        <v>51768</v>
      </c>
      <c r="W22" s="148">
        <v>55782</v>
      </c>
      <c r="X22" s="148">
        <v>8164</v>
      </c>
      <c r="Y22" s="148">
        <v>38828</v>
      </c>
      <c r="Z22" s="148">
        <v>57543</v>
      </c>
      <c r="AA22" s="149">
        <f t="shared" si="13"/>
        <v>0.48199752755743286</v>
      </c>
      <c r="AB22" s="150">
        <f t="shared" si="2"/>
        <v>0.11155540101993511</v>
      </c>
      <c r="AC22" s="148">
        <f t="shared" si="3"/>
        <v>18715</v>
      </c>
      <c r="AD22" s="148">
        <f t="shared" si="4"/>
        <v>5775</v>
      </c>
      <c r="AE22" s="149">
        <f t="shared" si="14"/>
        <v>1.0042513534173132E-2</v>
      </c>
      <c r="AF22" s="151">
        <f t="shared" si="0"/>
        <v>0.26741741353927218</v>
      </c>
      <c r="AG22" s="151">
        <f t="shared" si="15"/>
        <v>0.31219414273158347</v>
      </c>
      <c r="AH22" s="124"/>
    </row>
    <row r="23" spans="1:34" x14ac:dyDescent="0.25">
      <c r="A23" s="152" t="s">
        <v>368</v>
      </c>
      <c r="B23" s="147" t="s">
        <v>213</v>
      </c>
      <c r="C23" s="148">
        <v>1268635</v>
      </c>
      <c r="D23" s="148">
        <v>1212439</v>
      </c>
      <c r="E23" s="148">
        <v>66683</v>
      </c>
      <c r="F23" s="148">
        <v>550322</v>
      </c>
      <c r="G23" s="148">
        <v>780304</v>
      </c>
      <c r="H23" s="149">
        <f t="shared" si="5"/>
        <v>0.41790442686281848</v>
      </c>
      <c r="I23" s="150">
        <f t="shared" si="6"/>
        <v>-0.38492631844462755</v>
      </c>
      <c r="J23" s="149">
        <f t="shared" si="7"/>
        <v>4.9775739213461873E-2</v>
      </c>
      <c r="K23" s="151">
        <f t="shared" si="8"/>
        <v>1</v>
      </c>
      <c r="L23" s="148">
        <v>816524</v>
      </c>
      <c r="M23" s="148">
        <v>769391</v>
      </c>
      <c r="N23" s="148">
        <v>44137</v>
      </c>
      <c r="O23" s="148">
        <v>364343</v>
      </c>
      <c r="P23" s="148">
        <v>514683</v>
      </c>
      <c r="Q23" s="149">
        <f t="shared" si="9"/>
        <v>0.41263315063003825</v>
      </c>
      <c r="R23" s="150">
        <f t="shared" si="10"/>
        <v>-0.36966580284229245</v>
      </c>
      <c r="S23" s="149">
        <f t="shared" si="11"/>
        <v>0.11463462819579359</v>
      </c>
      <c r="T23" s="151">
        <f t="shared" si="12"/>
        <v>0.65959292788451684</v>
      </c>
      <c r="U23" s="148">
        <v>322079</v>
      </c>
      <c r="V23" s="148">
        <v>262423</v>
      </c>
      <c r="W23" s="148">
        <v>285798</v>
      </c>
      <c r="X23" s="148">
        <v>9685</v>
      </c>
      <c r="Y23" s="148">
        <v>103999</v>
      </c>
      <c r="Z23" s="148">
        <v>171071</v>
      </c>
      <c r="AA23" s="149">
        <f t="shared" si="13"/>
        <v>0.64492927816613621</v>
      </c>
      <c r="AB23" s="150">
        <f t="shared" si="2"/>
        <v>-0.34810973123544808</v>
      </c>
      <c r="AC23" s="148">
        <f t="shared" si="3"/>
        <v>67072</v>
      </c>
      <c r="AD23" s="148">
        <f t="shared" si="4"/>
        <v>-91352</v>
      </c>
      <c r="AE23" s="149">
        <f t="shared" si="14"/>
        <v>2.98556354865845E-2</v>
      </c>
      <c r="AF23" s="151">
        <f t="shared" si="0"/>
        <v>0.20685461145246664</v>
      </c>
      <c r="AG23" s="151">
        <f t="shared" si="15"/>
        <v>0.21923634891016835</v>
      </c>
      <c r="AH23" s="124"/>
    </row>
    <row r="24" spans="1:34" x14ac:dyDescent="0.25">
      <c r="A24" s="152" t="s">
        <v>184</v>
      </c>
      <c r="B24" s="147" t="s">
        <v>369</v>
      </c>
      <c r="C24" s="148">
        <v>27145</v>
      </c>
      <c r="D24" s="148">
        <v>26625</v>
      </c>
      <c r="E24" s="148">
        <v>5093</v>
      </c>
      <c r="F24" s="148">
        <v>24430</v>
      </c>
      <c r="G24" s="148">
        <v>42631</v>
      </c>
      <c r="H24" s="149">
        <f t="shared" si="5"/>
        <v>0.74502660663119125</v>
      </c>
      <c r="I24" s="150">
        <f t="shared" si="6"/>
        <v>0.57049180327868854</v>
      </c>
      <c r="J24" s="149">
        <f t="shared" si="7"/>
        <v>2.7194395240945747E-3</v>
      </c>
      <c r="K24" s="151">
        <f t="shared" si="8"/>
        <v>1</v>
      </c>
      <c r="L24" s="148">
        <v>7792</v>
      </c>
      <c r="M24" s="148">
        <v>6394</v>
      </c>
      <c r="N24" s="148">
        <v>1559</v>
      </c>
      <c r="O24" s="148">
        <v>6751</v>
      </c>
      <c r="P24" s="148">
        <v>12834</v>
      </c>
      <c r="Q24" s="149">
        <f t="shared" si="9"/>
        <v>0.90105169604503033</v>
      </c>
      <c r="R24" s="150">
        <f t="shared" si="10"/>
        <v>0.64707392197125246</v>
      </c>
      <c r="S24" s="149">
        <f t="shared" si="11"/>
        <v>2.8584989561823782E-3</v>
      </c>
      <c r="T24" s="151">
        <f t="shared" si="12"/>
        <v>0.30104853275785226</v>
      </c>
      <c r="U24" s="148">
        <v>11344</v>
      </c>
      <c r="V24" s="148">
        <v>12606</v>
      </c>
      <c r="W24" s="148">
        <v>14026</v>
      </c>
      <c r="X24" s="148">
        <v>2330</v>
      </c>
      <c r="Y24" s="148">
        <v>12816</v>
      </c>
      <c r="Z24" s="148">
        <v>23230</v>
      </c>
      <c r="AA24" s="149">
        <f t="shared" si="13"/>
        <v>0.81257802746566798</v>
      </c>
      <c r="AB24" s="150">
        <f t="shared" si="2"/>
        <v>0.84277328256385853</v>
      </c>
      <c r="AC24" s="148">
        <f t="shared" si="3"/>
        <v>10414</v>
      </c>
      <c r="AD24" s="148">
        <f t="shared" si="4"/>
        <v>10624</v>
      </c>
      <c r="AE24" s="149">
        <f t="shared" si="14"/>
        <v>4.0541436734067024E-3</v>
      </c>
      <c r="AF24" s="151">
        <f t="shared" si="0"/>
        <v>0.46439491619082707</v>
      </c>
      <c r="AG24" s="151">
        <f t="shared" si="15"/>
        <v>0.54490863456170391</v>
      </c>
      <c r="AH24" s="124"/>
    </row>
    <row r="25" spans="1:34" x14ac:dyDescent="0.25">
      <c r="A25" s="152" t="s">
        <v>180</v>
      </c>
      <c r="B25" s="147" t="s">
        <v>209</v>
      </c>
      <c r="C25" s="148">
        <v>585946</v>
      </c>
      <c r="D25" s="148">
        <v>565371</v>
      </c>
      <c r="E25" s="148">
        <v>3957</v>
      </c>
      <c r="F25" s="148">
        <v>314537</v>
      </c>
      <c r="G25" s="148">
        <v>445306</v>
      </c>
      <c r="H25" s="149">
        <f t="shared" si="5"/>
        <v>0.415750770179661</v>
      </c>
      <c r="I25" s="150">
        <f t="shared" si="6"/>
        <v>-0.24002211807914042</v>
      </c>
      <c r="J25" s="149">
        <f t="shared" si="7"/>
        <v>2.8406153660867885E-2</v>
      </c>
      <c r="K25" s="151">
        <f t="shared" si="8"/>
        <v>1</v>
      </c>
      <c r="L25" s="148">
        <v>317963</v>
      </c>
      <c r="M25" s="148">
        <v>279990</v>
      </c>
      <c r="N25" s="148">
        <v>1955</v>
      </c>
      <c r="O25" s="148">
        <v>159084</v>
      </c>
      <c r="P25" s="148">
        <v>229181</v>
      </c>
      <c r="Q25" s="149">
        <f t="shared" si="9"/>
        <v>0.44062885016720732</v>
      </c>
      <c r="R25" s="150">
        <f t="shared" si="10"/>
        <v>-0.2792211672427295</v>
      </c>
      <c r="S25" s="149">
        <f t="shared" si="11"/>
        <v>5.1045165129876391E-2</v>
      </c>
      <c r="T25" s="151">
        <f t="shared" si="12"/>
        <v>0.51465958239951848</v>
      </c>
      <c r="U25" s="148">
        <v>234668</v>
      </c>
      <c r="V25" s="148">
        <v>223757</v>
      </c>
      <c r="W25" s="148">
        <v>235126</v>
      </c>
      <c r="X25" s="148">
        <v>1284</v>
      </c>
      <c r="Y25" s="148">
        <v>123927</v>
      </c>
      <c r="Z25" s="148">
        <v>180908</v>
      </c>
      <c r="AA25" s="149">
        <f t="shared" si="13"/>
        <v>0.45979487924342566</v>
      </c>
      <c r="AB25" s="150">
        <f t="shared" si="2"/>
        <v>-0.19149791961815721</v>
      </c>
      <c r="AC25" s="148">
        <f t="shared" si="3"/>
        <v>56981</v>
      </c>
      <c r="AD25" s="148">
        <f t="shared" si="4"/>
        <v>-42849</v>
      </c>
      <c r="AE25" s="149">
        <f t="shared" si="14"/>
        <v>3.1572407389955218E-2</v>
      </c>
      <c r="AF25" s="151">
        <f t="shared" si="0"/>
        <v>0.38187307362794526</v>
      </c>
      <c r="AG25" s="151">
        <f t="shared" si="15"/>
        <v>0.40625547376410825</v>
      </c>
      <c r="AH25" s="124"/>
    </row>
    <row r="26" spans="1:34" x14ac:dyDescent="0.25">
      <c r="A26" s="152" t="s">
        <v>193</v>
      </c>
      <c r="B26" s="147" t="s">
        <v>232</v>
      </c>
      <c r="C26" s="148">
        <v>16401</v>
      </c>
      <c r="D26" s="148">
        <v>19951</v>
      </c>
      <c r="E26" s="148">
        <v>4211</v>
      </c>
      <c r="F26" s="148">
        <v>31100</v>
      </c>
      <c r="G26" s="148">
        <v>44744</v>
      </c>
      <c r="H26" s="149">
        <f t="shared" si="5"/>
        <v>0.43871382636655953</v>
      </c>
      <c r="I26" s="150">
        <f t="shared" si="6"/>
        <v>1.7281263337601365</v>
      </c>
      <c r="J26" s="149">
        <f t="shared" si="7"/>
        <v>2.854228192303433E-3</v>
      </c>
      <c r="K26" s="151">
        <f t="shared" si="8"/>
        <v>1</v>
      </c>
      <c r="L26" s="148">
        <v>4590</v>
      </c>
      <c r="M26" s="148">
        <v>3978</v>
      </c>
      <c r="N26" s="148">
        <v>1075</v>
      </c>
      <c r="O26" s="148">
        <v>7221</v>
      </c>
      <c r="P26" s="148">
        <v>10779</v>
      </c>
      <c r="Q26" s="149">
        <f t="shared" si="9"/>
        <v>0.49272953884503523</v>
      </c>
      <c r="R26" s="150">
        <f t="shared" si="10"/>
        <v>1.3483660130718955</v>
      </c>
      <c r="S26" s="149">
        <f t="shared" si="11"/>
        <v>2.4007916665645828E-3</v>
      </c>
      <c r="T26" s="151">
        <f t="shared" si="12"/>
        <v>0.24090380833184338</v>
      </c>
      <c r="U26" s="148">
        <v>7447</v>
      </c>
      <c r="V26" s="148">
        <v>8651</v>
      </c>
      <c r="W26" s="148">
        <v>12350</v>
      </c>
      <c r="X26" s="148">
        <v>2467</v>
      </c>
      <c r="Y26" s="148">
        <v>18303</v>
      </c>
      <c r="Z26" s="148">
        <v>25530</v>
      </c>
      <c r="AA26" s="149">
        <f t="shared" si="13"/>
        <v>0.39485330273725627</v>
      </c>
      <c r="AB26" s="150">
        <f t="shared" si="2"/>
        <v>1.9511039186221244</v>
      </c>
      <c r="AC26" s="148">
        <f t="shared" si="3"/>
        <v>7227</v>
      </c>
      <c r="AD26" s="148">
        <f t="shared" si="4"/>
        <v>16879</v>
      </c>
      <c r="AE26" s="149">
        <f t="shared" si="14"/>
        <v>4.4555440371103362E-3</v>
      </c>
      <c r="AF26" s="151">
        <f t="shared" si="0"/>
        <v>0.52746783732699221</v>
      </c>
      <c r="AG26" s="151">
        <f t="shared" si="15"/>
        <v>0.57057929554800646</v>
      </c>
      <c r="AH26" s="124"/>
    </row>
    <row r="27" spans="1:34" x14ac:dyDescent="0.25">
      <c r="A27" s="152" t="s">
        <v>200</v>
      </c>
      <c r="B27" s="147" t="s">
        <v>223</v>
      </c>
      <c r="C27" s="148">
        <v>26780</v>
      </c>
      <c r="D27" s="148">
        <v>23509</v>
      </c>
      <c r="E27" s="148">
        <v>20585</v>
      </c>
      <c r="F27" s="148">
        <v>47631</v>
      </c>
      <c r="G27" s="148">
        <v>61036</v>
      </c>
      <c r="H27" s="149">
        <f t="shared" si="5"/>
        <v>0.28143435997564614</v>
      </c>
      <c r="I27" s="150">
        <f t="shared" si="6"/>
        <v>1.2791635548917104</v>
      </c>
      <c r="J27" s="149">
        <f t="shared" si="7"/>
        <v>3.8934979426388421E-3</v>
      </c>
      <c r="K27" s="151">
        <f t="shared" si="8"/>
        <v>1</v>
      </c>
      <c r="L27" s="148">
        <v>4508</v>
      </c>
      <c r="M27" s="148">
        <v>3553</v>
      </c>
      <c r="N27" s="148">
        <v>1180</v>
      </c>
      <c r="O27" s="148">
        <v>4924</v>
      </c>
      <c r="P27" s="148">
        <v>10241</v>
      </c>
      <c r="Q27" s="149">
        <f t="shared" si="9"/>
        <v>1.0798131600324941</v>
      </c>
      <c r="R27" s="150">
        <f t="shared" si="10"/>
        <v>1.2717391304347827</v>
      </c>
      <c r="S27" s="149">
        <f t="shared" si="11"/>
        <v>2.2809636754140359E-3</v>
      </c>
      <c r="T27" s="151">
        <f t="shared" si="12"/>
        <v>0.16778622452323219</v>
      </c>
      <c r="U27" s="148">
        <v>14022</v>
      </c>
      <c r="V27" s="148">
        <v>13755</v>
      </c>
      <c r="W27" s="148">
        <v>16413</v>
      </c>
      <c r="X27" s="148">
        <v>17774</v>
      </c>
      <c r="Y27" s="148">
        <v>36513</v>
      </c>
      <c r="Z27" s="148">
        <v>43630</v>
      </c>
      <c r="AA27" s="149">
        <f t="shared" si="13"/>
        <v>0.19491687891983678</v>
      </c>
      <c r="AB27" s="150">
        <f t="shared" si="2"/>
        <v>2.1719374772809887</v>
      </c>
      <c r="AC27" s="148">
        <f t="shared" si="3"/>
        <v>7117</v>
      </c>
      <c r="AD27" s="148">
        <f t="shared" si="4"/>
        <v>29875</v>
      </c>
      <c r="AE27" s="149">
        <f t="shared" si="14"/>
        <v>7.6143903775606724E-3</v>
      </c>
      <c r="AF27" s="151">
        <f t="shared" si="0"/>
        <v>0.51362957430918599</v>
      </c>
      <c r="AG27" s="151">
        <f t="shared" si="15"/>
        <v>0.71482403827249497</v>
      </c>
      <c r="AH27" s="124"/>
    </row>
    <row r="28" spans="1:34" x14ac:dyDescent="0.25">
      <c r="A28" s="152" t="s">
        <v>197</v>
      </c>
      <c r="B28" s="147" t="s">
        <v>211</v>
      </c>
      <c r="C28" s="148">
        <v>920128</v>
      </c>
      <c r="D28" s="148">
        <v>832648</v>
      </c>
      <c r="E28" s="148">
        <v>4648</v>
      </c>
      <c r="F28" s="148">
        <v>381505</v>
      </c>
      <c r="G28" s="148">
        <v>655584</v>
      </c>
      <c r="H28" s="149">
        <f t="shared" si="5"/>
        <v>0.71841522391580703</v>
      </c>
      <c r="I28" s="150">
        <f t="shared" si="6"/>
        <v>-0.28750782499826111</v>
      </c>
      <c r="J28" s="149">
        <f t="shared" si="7"/>
        <v>4.1819826909151037E-2</v>
      </c>
      <c r="K28" s="151">
        <f t="shared" si="8"/>
        <v>1</v>
      </c>
      <c r="L28" s="148">
        <v>700454</v>
      </c>
      <c r="M28" s="148">
        <v>629214</v>
      </c>
      <c r="N28" s="148">
        <v>4008</v>
      </c>
      <c r="O28" s="148">
        <v>289723</v>
      </c>
      <c r="P28" s="148">
        <v>480023</v>
      </c>
      <c r="Q28" s="149">
        <f t="shared" si="9"/>
        <v>0.65683428654266307</v>
      </c>
      <c r="R28" s="150">
        <f t="shared" si="10"/>
        <v>-0.31469732487786495</v>
      </c>
      <c r="S28" s="149">
        <f t="shared" si="11"/>
        <v>0.10691485463951486</v>
      </c>
      <c r="T28" s="151">
        <f t="shared" si="12"/>
        <v>0.73220670425147649</v>
      </c>
      <c r="U28" s="148">
        <v>161932</v>
      </c>
      <c r="V28" s="148">
        <v>166345</v>
      </c>
      <c r="W28" s="148">
        <v>148118</v>
      </c>
      <c r="X28" s="148">
        <v>520</v>
      </c>
      <c r="Y28" s="148">
        <v>68458</v>
      </c>
      <c r="Z28" s="148">
        <v>134848</v>
      </c>
      <c r="AA28" s="149">
        <f t="shared" si="13"/>
        <v>0.96979169709895108</v>
      </c>
      <c r="AB28" s="150">
        <f t="shared" si="2"/>
        <v>-0.1893474405602813</v>
      </c>
      <c r="AC28" s="148">
        <f t="shared" si="3"/>
        <v>66390</v>
      </c>
      <c r="AD28" s="148">
        <f t="shared" si="4"/>
        <v>-31497</v>
      </c>
      <c r="AE28" s="149">
        <f t="shared" si="14"/>
        <v>2.3533928802046793E-2</v>
      </c>
      <c r="AF28" s="151">
        <f t="shared" si="0"/>
        <v>0.18078462996452668</v>
      </c>
      <c r="AG28" s="151">
        <f t="shared" si="15"/>
        <v>0.20569141406745742</v>
      </c>
      <c r="AH28" s="124"/>
    </row>
    <row r="29" spans="1:34" x14ac:dyDescent="0.25">
      <c r="A29" s="152" t="s">
        <v>203</v>
      </c>
      <c r="B29" s="147" t="s">
        <v>203</v>
      </c>
      <c r="C29" s="148">
        <v>160263</v>
      </c>
      <c r="D29" s="148">
        <v>146567</v>
      </c>
      <c r="E29" s="148">
        <v>15350</v>
      </c>
      <c r="F29" s="148">
        <v>109946</v>
      </c>
      <c r="G29" s="148">
        <v>149953</v>
      </c>
      <c r="H29" s="149">
        <f t="shared" si="5"/>
        <v>0.36387863132810661</v>
      </c>
      <c r="I29" s="150">
        <f t="shared" si="6"/>
        <v>-6.4331754678247588E-2</v>
      </c>
      <c r="J29" s="149">
        <f t="shared" si="7"/>
        <v>9.5655301296369722E-3</v>
      </c>
      <c r="K29" s="151">
        <f t="shared" si="8"/>
        <v>1</v>
      </c>
      <c r="L29" s="148">
        <v>59727</v>
      </c>
      <c r="M29" s="148">
        <v>55271</v>
      </c>
      <c r="N29" s="148">
        <v>4925</v>
      </c>
      <c r="O29" s="148">
        <v>43564</v>
      </c>
      <c r="P29" s="148">
        <v>58581</v>
      </c>
      <c r="Q29" s="149">
        <f t="shared" si="9"/>
        <v>0.34471122945551369</v>
      </c>
      <c r="R29" s="150">
        <f t="shared" si="10"/>
        <v>-1.9187302225124325E-2</v>
      </c>
      <c r="S29" s="149">
        <f t="shared" si="11"/>
        <v>1.304766459031634E-2</v>
      </c>
      <c r="T29" s="151">
        <f t="shared" si="12"/>
        <v>0.39066240755436704</v>
      </c>
      <c r="U29" s="148">
        <v>54354</v>
      </c>
      <c r="V29" s="148">
        <v>60988</v>
      </c>
      <c r="W29" s="148">
        <v>57852</v>
      </c>
      <c r="X29" s="148">
        <v>4676</v>
      </c>
      <c r="Y29" s="148">
        <v>42136</v>
      </c>
      <c r="Z29" s="148">
        <v>54725</v>
      </c>
      <c r="AA29" s="149">
        <f t="shared" si="13"/>
        <v>0.29877064742737791</v>
      </c>
      <c r="AB29" s="150">
        <f t="shared" si="2"/>
        <v>-0.1026923329179511</v>
      </c>
      <c r="AC29" s="148">
        <f t="shared" si="3"/>
        <v>12589</v>
      </c>
      <c r="AD29" s="148">
        <f t="shared" si="4"/>
        <v>-6263</v>
      </c>
      <c r="AE29" s="149">
        <f t="shared" si="14"/>
        <v>9.5507108276875492E-3</v>
      </c>
      <c r="AF29" s="151">
        <f t="shared" si="0"/>
        <v>0.38054947180571935</v>
      </c>
      <c r="AG29" s="151">
        <f t="shared" si="15"/>
        <v>0.36494768360753038</v>
      </c>
      <c r="AH29" s="124"/>
    </row>
    <row r="30" spans="1:34" x14ac:dyDescent="0.25">
      <c r="A30" s="152" t="s">
        <v>369</v>
      </c>
      <c r="B30" s="147" t="s">
        <v>229</v>
      </c>
      <c r="C30" s="148">
        <v>27779</v>
      </c>
      <c r="D30" s="148">
        <v>27731</v>
      </c>
      <c r="E30" s="148">
        <v>23875</v>
      </c>
      <c r="F30" s="148">
        <v>55273</v>
      </c>
      <c r="G30" s="148">
        <v>58387</v>
      </c>
      <c r="H30" s="149">
        <f t="shared" si="5"/>
        <v>5.6338537803267474E-2</v>
      </c>
      <c r="I30" s="150">
        <f t="shared" si="6"/>
        <v>1.1018395190611612</v>
      </c>
      <c r="J30" s="149">
        <f>G30/G$7</f>
        <v>3.7245177334172303E-3</v>
      </c>
      <c r="K30" s="151">
        <f t="shared" si="8"/>
        <v>1</v>
      </c>
      <c r="L30" s="148">
        <v>8191</v>
      </c>
      <c r="M30" s="148">
        <v>7414</v>
      </c>
      <c r="N30" s="148">
        <v>7971</v>
      </c>
      <c r="O30" s="148">
        <v>10780</v>
      </c>
      <c r="P30" s="148">
        <v>13769</v>
      </c>
      <c r="Q30" s="149">
        <f t="shared" si="9"/>
        <v>0.27727272727272734</v>
      </c>
      <c r="R30" s="150">
        <f t="shared" si="10"/>
        <v>0.68099133194970096</v>
      </c>
      <c r="S30" s="149">
        <f>P30/P$7</f>
        <v>3.0667502047432731E-3</v>
      </c>
      <c r="T30" s="151">
        <f t="shared" si="12"/>
        <v>0.23582304280062344</v>
      </c>
      <c r="U30" s="148">
        <v>6342</v>
      </c>
      <c r="V30" s="148">
        <v>7401</v>
      </c>
      <c r="W30" s="148">
        <v>11098</v>
      </c>
      <c r="X30" s="148">
        <v>12486</v>
      </c>
      <c r="Y30" s="148">
        <v>27819</v>
      </c>
      <c r="Z30" s="148">
        <v>27426</v>
      </c>
      <c r="AA30" s="149">
        <f t="shared" si="13"/>
        <v>-1.4127035479348682E-2</v>
      </c>
      <c r="AB30" s="150">
        <f t="shared" si="2"/>
        <v>2.7057154438589381</v>
      </c>
      <c r="AC30" s="148">
        <f t="shared" si="3"/>
        <v>-393</v>
      </c>
      <c r="AD30" s="148">
        <f t="shared" si="4"/>
        <v>20025</v>
      </c>
      <c r="AE30" s="149">
        <f t="shared" si="14"/>
        <v>4.7864375543199408E-3</v>
      </c>
      <c r="AF30" s="151">
        <f t="shared" si="0"/>
        <v>0.26642427733179741</v>
      </c>
      <c r="AG30" s="151">
        <f t="shared" si="15"/>
        <v>0.46972785037765258</v>
      </c>
      <c r="AH30" s="124"/>
    </row>
    <row r="31" spans="1:34" x14ac:dyDescent="0.25">
      <c r="A31" s="152" t="s">
        <v>211</v>
      </c>
      <c r="B31" s="147" t="s">
        <v>215</v>
      </c>
      <c r="C31" s="148">
        <v>9366</v>
      </c>
      <c r="D31" s="148">
        <v>12875</v>
      </c>
      <c r="E31" s="148">
        <v>3677</v>
      </c>
      <c r="F31" s="148">
        <v>14034</v>
      </c>
      <c r="G31" s="148">
        <v>22245</v>
      </c>
      <c r="H31" s="149">
        <f t="shared" si="5"/>
        <v>0.5850790936297563</v>
      </c>
      <c r="I31" s="150">
        <f t="shared" si="6"/>
        <v>1.375080076873799</v>
      </c>
      <c r="J31" s="149">
        <f t="shared" si="7"/>
        <v>1.4190127422177247E-3</v>
      </c>
      <c r="K31" s="151">
        <f t="shared" si="8"/>
        <v>1</v>
      </c>
      <c r="L31" s="148">
        <v>3093</v>
      </c>
      <c r="M31" s="148">
        <v>4078</v>
      </c>
      <c r="N31" s="148">
        <v>1435</v>
      </c>
      <c r="O31" s="148">
        <v>4231</v>
      </c>
      <c r="P31" s="148">
        <v>6505</v>
      </c>
      <c r="Q31" s="149">
        <f t="shared" si="9"/>
        <v>0.53746159300401786</v>
      </c>
      <c r="R31" s="150">
        <f t="shared" si="10"/>
        <v>1.103136113805367</v>
      </c>
      <c r="S31" s="149">
        <f t="shared" ref="S31:S36" si="16">P31/P$7</f>
        <v>1.4488495956028026E-3</v>
      </c>
      <c r="T31" s="151">
        <f t="shared" si="12"/>
        <v>0.29242526410429309</v>
      </c>
      <c r="U31" s="148">
        <v>3067</v>
      </c>
      <c r="V31" s="148">
        <v>3862</v>
      </c>
      <c r="W31" s="148">
        <v>5086</v>
      </c>
      <c r="X31" s="148">
        <v>1250</v>
      </c>
      <c r="Y31" s="148">
        <v>4880</v>
      </c>
      <c r="Z31" s="148">
        <v>8770</v>
      </c>
      <c r="AA31" s="149">
        <f t="shared" si="13"/>
        <v>0.79713114754098369</v>
      </c>
      <c r="AB31" s="150">
        <f t="shared" si="2"/>
        <v>1.2708441222164684</v>
      </c>
      <c r="AC31" s="148">
        <f t="shared" si="3"/>
        <v>3890</v>
      </c>
      <c r="AD31" s="148">
        <f t="shared" si="4"/>
        <v>4908</v>
      </c>
      <c r="AE31" s="149">
        <f t="shared" si="14"/>
        <v>1.5305570389916824E-3</v>
      </c>
      <c r="AF31" s="151">
        <f t="shared" si="0"/>
        <v>0.41234251548152895</v>
      </c>
      <c r="AG31" s="151">
        <f t="shared" si="15"/>
        <v>0.39424589795459652</v>
      </c>
      <c r="AH31" s="124"/>
    </row>
    <row r="32" spans="1:34" x14ac:dyDescent="0.25">
      <c r="A32" s="152" t="s">
        <v>207</v>
      </c>
      <c r="B32" s="147" t="s">
        <v>225</v>
      </c>
      <c r="C32" s="148">
        <v>20744</v>
      </c>
      <c r="D32" s="148">
        <v>23686</v>
      </c>
      <c r="E32" s="148">
        <v>3863</v>
      </c>
      <c r="F32" s="148">
        <v>26273</v>
      </c>
      <c r="G32" s="148">
        <v>46935</v>
      </c>
      <c r="H32" s="149">
        <f t="shared" si="5"/>
        <v>0.78643474289194226</v>
      </c>
      <c r="I32" s="150">
        <f t="shared" si="6"/>
        <v>1.2625819514076357</v>
      </c>
      <c r="J32" s="149">
        <f t="shared" si="7"/>
        <v>2.9939924952119084E-3</v>
      </c>
      <c r="K32" s="151">
        <f t="shared" si="8"/>
        <v>1</v>
      </c>
      <c r="L32" s="148">
        <v>4826</v>
      </c>
      <c r="M32" s="148">
        <v>5220</v>
      </c>
      <c r="N32" s="148">
        <v>1316</v>
      </c>
      <c r="O32" s="148">
        <v>5977</v>
      </c>
      <c r="P32" s="148">
        <v>8202</v>
      </c>
      <c r="Q32" s="149">
        <f t="shared" si="9"/>
        <v>0.37226033126986779</v>
      </c>
      <c r="R32" s="150">
        <f t="shared" si="10"/>
        <v>0.69954413593037712</v>
      </c>
      <c r="S32" s="149">
        <f t="shared" si="16"/>
        <v>1.8268200435256246E-3</v>
      </c>
      <c r="T32" s="151">
        <f t="shared" si="12"/>
        <v>0.17475231703419622</v>
      </c>
      <c r="U32" s="148">
        <v>9917</v>
      </c>
      <c r="V32" s="148">
        <v>11223</v>
      </c>
      <c r="W32" s="148">
        <v>14558</v>
      </c>
      <c r="X32" s="148">
        <v>2084</v>
      </c>
      <c r="Y32" s="148">
        <v>15547</v>
      </c>
      <c r="Z32" s="148">
        <v>19071</v>
      </c>
      <c r="AA32" s="149">
        <f t="shared" si="13"/>
        <v>0.22666752428121173</v>
      </c>
      <c r="AB32" s="150">
        <f t="shared" si="2"/>
        <v>0.69927826784282288</v>
      </c>
      <c r="AC32" s="148">
        <f t="shared" si="3"/>
        <v>3524</v>
      </c>
      <c r="AD32" s="148">
        <f t="shared" si="4"/>
        <v>7848</v>
      </c>
      <c r="AE32" s="149">
        <f t="shared" si="14"/>
        <v>3.3283071026921746E-3</v>
      </c>
      <c r="AF32" s="151">
        <f t="shared" si="0"/>
        <v>0.54102391052834553</v>
      </c>
      <c r="AG32" s="151">
        <f t="shared" si="15"/>
        <v>0.40632790028763183</v>
      </c>
      <c r="AH32" s="124"/>
    </row>
    <row r="33" spans="1:36" x14ac:dyDescent="0.25">
      <c r="A33" s="152" t="s">
        <v>213</v>
      </c>
      <c r="B33" s="147" t="s">
        <v>221</v>
      </c>
      <c r="C33" s="148">
        <v>16639</v>
      </c>
      <c r="D33" s="148">
        <v>19486</v>
      </c>
      <c r="E33" s="148">
        <v>12132</v>
      </c>
      <c r="F33" s="148">
        <v>24326</v>
      </c>
      <c r="G33" s="148">
        <v>29823</v>
      </c>
      <c r="H33" s="149">
        <f t="shared" si="5"/>
        <v>0.2259722108032558</v>
      </c>
      <c r="I33" s="150">
        <f t="shared" si="6"/>
        <v>0.7923553098142917</v>
      </c>
      <c r="J33" s="149">
        <f t="shared" si="7"/>
        <v>1.9024147903420633E-3</v>
      </c>
      <c r="K33" s="151">
        <f t="shared" si="8"/>
        <v>1</v>
      </c>
      <c r="L33" s="148">
        <v>7184</v>
      </c>
      <c r="M33" s="148">
        <v>7472</v>
      </c>
      <c r="N33" s="148">
        <v>4436</v>
      </c>
      <c r="O33" s="148">
        <v>9354</v>
      </c>
      <c r="P33" s="148">
        <v>11343</v>
      </c>
      <c r="Q33" s="149">
        <f t="shared" si="9"/>
        <v>0.21263630532392552</v>
      </c>
      <c r="R33" s="150">
        <f t="shared" si="10"/>
        <v>0.57892538975501107</v>
      </c>
      <c r="S33" s="149">
        <f t="shared" si="16"/>
        <v>2.5264106015253792E-3</v>
      </c>
      <c r="T33" s="151">
        <f t="shared" si="12"/>
        <v>0.3803440297756765</v>
      </c>
      <c r="U33" s="148">
        <v>5051</v>
      </c>
      <c r="V33" s="148">
        <v>3952</v>
      </c>
      <c r="W33" s="148">
        <v>5912</v>
      </c>
      <c r="X33" s="148">
        <v>3094</v>
      </c>
      <c r="Y33" s="148">
        <v>8187</v>
      </c>
      <c r="Z33" s="148">
        <v>8771</v>
      </c>
      <c r="AA33" s="149">
        <f t="shared" si="13"/>
        <v>7.1332600464150575E-2</v>
      </c>
      <c r="AB33" s="150">
        <f t="shared" si="2"/>
        <v>1.2193825910931175</v>
      </c>
      <c r="AC33" s="148">
        <f t="shared" si="3"/>
        <v>584</v>
      </c>
      <c r="AD33" s="148">
        <f t="shared" si="4"/>
        <v>4819</v>
      </c>
      <c r="AE33" s="149">
        <f t="shared" si="14"/>
        <v>1.5307315608889447E-3</v>
      </c>
      <c r="AF33" s="151">
        <f t="shared" si="0"/>
        <v>0.23751427369433259</v>
      </c>
      <c r="AG33" s="151">
        <f t="shared" si="15"/>
        <v>0.29410186768601415</v>
      </c>
      <c r="AH33" s="124"/>
    </row>
    <row r="34" spans="1:36" x14ac:dyDescent="0.25">
      <c r="A34" s="152" t="s">
        <v>209</v>
      </c>
      <c r="B34" s="147" t="s">
        <v>227</v>
      </c>
      <c r="C34" s="148">
        <v>75455</v>
      </c>
      <c r="D34" s="148">
        <v>91769</v>
      </c>
      <c r="E34" s="148">
        <v>7046</v>
      </c>
      <c r="F34" s="148">
        <v>17399</v>
      </c>
      <c r="G34" s="148">
        <v>18836</v>
      </c>
      <c r="H34" s="149">
        <f t="shared" si="5"/>
        <v>8.2590953503074882E-2</v>
      </c>
      <c r="I34" s="150">
        <f t="shared" si="6"/>
        <v>-0.75036776886886225</v>
      </c>
      <c r="J34" s="149">
        <f t="shared" si="7"/>
        <v>1.2015519897690743E-3</v>
      </c>
      <c r="K34" s="151">
        <f t="shared" si="8"/>
        <v>1</v>
      </c>
      <c r="L34" s="148">
        <v>8449</v>
      </c>
      <c r="M34" s="148">
        <v>8468</v>
      </c>
      <c r="N34" s="148">
        <v>1856</v>
      </c>
      <c r="O34" s="148">
        <v>3637</v>
      </c>
      <c r="P34" s="148">
        <v>3782</v>
      </c>
      <c r="Q34" s="149">
        <f t="shared" si="9"/>
        <v>3.9868023095958272E-2</v>
      </c>
      <c r="R34" s="150">
        <f t="shared" si="10"/>
        <v>-0.5523730619008167</v>
      </c>
      <c r="S34" s="149">
        <f t="shared" si="16"/>
        <v>8.423595957832129E-4</v>
      </c>
      <c r="T34" s="151">
        <f t="shared" si="12"/>
        <v>0.20078572945423656</v>
      </c>
      <c r="U34" s="148">
        <v>58363</v>
      </c>
      <c r="V34" s="148">
        <v>63256</v>
      </c>
      <c r="W34" s="148">
        <v>78886</v>
      </c>
      <c r="X34" s="148">
        <v>4620</v>
      </c>
      <c r="Y34" s="148">
        <v>11490</v>
      </c>
      <c r="Z34" s="148">
        <v>12570</v>
      </c>
      <c r="AA34" s="149">
        <f t="shared" si="13"/>
        <v>9.3994778067885143E-2</v>
      </c>
      <c r="AB34" s="150">
        <f t="shared" si="2"/>
        <v>-0.80128367269508027</v>
      </c>
      <c r="AC34" s="148">
        <f t="shared" si="3"/>
        <v>1080</v>
      </c>
      <c r="AD34" s="148">
        <f t="shared" si="4"/>
        <v>-50686</v>
      </c>
      <c r="AE34" s="149">
        <f t="shared" si="14"/>
        <v>2.1937402485889906E-3</v>
      </c>
      <c r="AF34" s="151">
        <f t="shared" si="0"/>
        <v>0.83832747995494006</v>
      </c>
      <c r="AG34" s="151">
        <f t="shared" si="15"/>
        <v>0.66733913782119347</v>
      </c>
      <c r="AH34" s="124"/>
    </row>
    <row r="35" spans="1:36" x14ac:dyDescent="0.25">
      <c r="A35" s="152" t="s">
        <v>370</v>
      </c>
      <c r="B35" s="147" t="s">
        <v>205</v>
      </c>
      <c r="C35" s="148">
        <v>10900</v>
      </c>
      <c r="D35" s="148">
        <v>11699</v>
      </c>
      <c r="E35" s="148">
        <v>800</v>
      </c>
      <c r="F35" s="148">
        <v>6800</v>
      </c>
      <c r="G35" s="148">
        <v>13007</v>
      </c>
      <c r="H35" s="149">
        <f t="shared" si="5"/>
        <v>0.91279411764705887</v>
      </c>
      <c r="I35" s="150">
        <f t="shared" si="6"/>
        <v>0.19330275229357796</v>
      </c>
      <c r="J35" s="149">
        <f t="shared" si="7"/>
        <v>8.2971898125538067E-4</v>
      </c>
      <c r="K35" s="151">
        <f t="shared" si="8"/>
        <v>1</v>
      </c>
      <c r="L35" s="148">
        <v>2990</v>
      </c>
      <c r="M35" s="148">
        <v>2554</v>
      </c>
      <c r="N35" s="148">
        <v>282</v>
      </c>
      <c r="O35" s="148">
        <v>2016</v>
      </c>
      <c r="P35" s="148">
        <v>2682</v>
      </c>
      <c r="Q35" s="149">
        <f t="shared" si="9"/>
        <v>0.33035714285714279</v>
      </c>
      <c r="R35" s="150">
        <f t="shared" si="10"/>
        <v>-0.10301003344481607</v>
      </c>
      <c r="S35" s="149">
        <f t="shared" si="16"/>
        <v>5.9735812688804259E-4</v>
      </c>
      <c r="T35" s="151">
        <f t="shared" si="12"/>
        <v>0.20619666333512723</v>
      </c>
      <c r="U35" s="148">
        <v>3386</v>
      </c>
      <c r="V35" s="148">
        <v>5794</v>
      </c>
      <c r="W35" s="148">
        <v>5821</v>
      </c>
      <c r="X35" s="148">
        <v>315</v>
      </c>
      <c r="Y35" s="148">
        <v>3306</v>
      </c>
      <c r="Z35" s="148">
        <v>7287</v>
      </c>
      <c r="AA35" s="149">
        <f t="shared" si="13"/>
        <v>1.2041742286751362</v>
      </c>
      <c r="AB35" s="150">
        <f t="shared" si="2"/>
        <v>0.25768035899206065</v>
      </c>
      <c r="AC35" s="148">
        <f t="shared" si="3"/>
        <v>3981</v>
      </c>
      <c r="AD35" s="148">
        <f t="shared" si="4"/>
        <v>1493</v>
      </c>
      <c r="AE35" s="149">
        <f t="shared" si="14"/>
        <v>1.2717410653514697E-3</v>
      </c>
      <c r="AF35" s="151">
        <f t="shared" si="0"/>
        <v>0.53155963302752296</v>
      </c>
      <c r="AG35" s="151">
        <f t="shared" si="15"/>
        <v>0.56023679557161532</v>
      </c>
      <c r="AH35" s="124"/>
    </row>
    <row r="36" spans="1:36" x14ac:dyDescent="0.25">
      <c r="A36" s="153" t="s">
        <v>371</v>
      </c>
      <c r="B36" s="154" t="s">
        <v>371</v>
      </c>
      <c r="C36" s="155">
        <f>C11-SUM(C12:C35)</f>
        <v>573585</v>
      </c>
      <c r="D36" s="155">
        <f>D11-SUM(D12:D35)</f>
        <v>589254</v>
      </c>
      <c r="E36" s="155">
        <f>E11-SUM(E12:E35)</f>
        <v>102314</v>
      </c>
      <c r="F36" s="155">
        <f>F11-SUM(F12:F35)</f>
        <v>459237</v>
      </c>
      <c r="G36" s="155">
        <f>G11-SUM(G12:G35)</f>
        <v>599724</v>
      </c>
      <c r="H36" s="156">
        <f t="shared" si="5"/>
        <v>0.30591393986111748</v>
      </c>
      <c r="I36" s="157">
        <f t="shared" si="6"/>
        <v>4.5571275399461264E-2</v>
      </c>
      <c r="J36" s="156">
        <f t="shared" si="7"/>
        <v>3.8256506981963707E-2</v>
      </c>
      <c r="K36" s="158">
        <f t="shared" si="8"/>
        <v>1</v>
      </c>
      <c r="L36" s="155">
        <f>L11-SUM(L12:L35)</f>
        <v>150956</v>
      </c>
      <c r="M36" s="155">
        <f>M11-SUM(M12:M35)</f>
        <v>169969</v>
      </c>
      <c r="N36" s="155">
        <f>N11-SUM(N12:N35)</f>
        <v>39265</v>
      </c>
      <c r="O36" s="155">
        <f>O11-SUM(O12:O35)</f>
        <v>124405</v>
      </c>
      <c r="P36" s="155">
        <f>P11-SUM(P12:P35)</f>
        <v>169532</v>
      </c>
      <c r="Q36" s="156">
        <f t="shared" si="9"/>
        <v>0.36274265503798087</v>
      </c>
      <c r="R36" s="157">
        <f t="shared" si="10"/>
        <v>0.12305572484697525</v>
      </c>
      <c r="S36" s="156">
        <f t="shared" si="16"/>
        <v>3.7759626386123651E-2</v>
      </c>
      <c r="T36" s="158">
        <f t="shared" si="12"/>
        <v>0.28268336768246727</v>
      </c>
      <c r="U36" s="155">
        <f t="shared" ref="U36:Z36" si="17">U11-SUM(U12:U35)</f>
        <v>265645</v>
      </c>
      <c r="V36" s="155">
        <f t="shared" si="17"/>
        <v>274615</v>
      </c>
      <c r="W36" s="155">
        <f t="shared" si="17"/>
        <v>273070</v>
      </c>
      <c r="X36" s="155">
        <f t="shared" si="17"/>
        <v>48326</v>
      </c>
      <c r="Y36" s="155">
        <f t="shared" si="17"/>
        <v>234536</v>
      </c>
      <c r="Z36" s="155">
        <f t="shared" si="17"/>
        <v>302380</v>
      </c>
      <c r="AA36" s="156">
        <f t="shared" si="13"/>
        <v>0.28926902479789884</v>
      </c>
      <c r="AB36" s="157">
        <f t="shared" si="2"/>
        <v>0.10110518362070531</v>
      </c>
      <c r="AC36" s="155">
        <f>Z36-Y36</f>
        <v>67844</v>
      </c>
      <c r="AD36" s="155">
        <f t="shared" si="4"/>
        <v>27765</v>
      </c>
      <c r="AE36" s="156">
        <f t="shared" si="14"/>
        <v>5.2771931294219483E-2</v>
      </c>
      <c r="AF36" s="158">
        <f t="shared" si="0"/>
        <v>0.47876949362343857</v>
      </c>
      <c r="AG36" s="158">
        <f t="shared" si="15"/>
        <v>0.50419859802175671</v>
      </c>
      <c r="AH36" s="124"/>
    </row>
    <row r="37" spans="1:36" ht="6" customHeight="1" x14ac:dyDescent="0.25">
      <c r="C37" s="124"/>
      <c r="D37" s="124"/>
      <c r="E37" s="124"/>
      <c r="F37" s="124"/>
      <c r="G37" s="124"/>
      <c r="H37" s="124"/>
      <c r="L37" s="124"/>
      <c r="M37" s="124"/>
      <c r="N37" s="124"/>
      <c r="O37" s="124"/>
      <c r="P37" s="124"/>
      <c r="Q37" s="124"/>
      <c r="U37" s="124"/>
      <c r="V37" s="124"/>
      <c r="W37" s="124"/>
      <c r="X37" s="124"/>
      <c r="Y37" s="124"/>
      <c r="Z37" s="124"/>
      <c r="AA37" s="124"/>
      <c r="AB37" s="124"/>
      <c r="AH37" s="124"/>
      <c r="AI37" s="124"/>
    </row>
    <row r="38" spans="1:36" ht="15.75" x14ac:dyDescent="0.25">
      <c r="B38" s="132"/>
      <c r="C38" s="265" t="s">
        <v>104</v>
      </c>
      <c r="D38" s="266"/>
      <c r="E38" s="266"/>
      <c r="F38" s="266"/>
      <c r="G38" s="266"/>
      <c r="H38" s="266"/>
      <c r="I38" s="266"/>
      <c r="J38" s="266"/>
      <c r="K38" s="267"/>
      <c r="L38" s="265" t="s">
        <v>103</v>
      </c>
      <c r="M38" s="266"/>
      <c r="N38" s="266"/>
      <c r="O38" s="266"/>
      <c r="P38" s="266"/>
      <c r="Q38" s="266"/>
      <c r="R38" s="266"/>
      <c r="S38" s="266"/>
      <c r="T38" s="267"/>
      <c r="U38" s="265" t="s">
        <v>105</v>
      </c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7"/>
      <c r="AH38" s="50"/>
      <c r="AI38" s="50"/>
      <c r="AJ38" s="50"/>
    </row>
    <row r="39" spans="1:36" s="137" customFormat="1" ht="75" x14ac:dyDescent="0.25">
      <c r="B39" s="133"/>
      <c r="C39" s="134" t="s">
        <v>503</v>
      </c>
      <c r="D39" s="134" t="s">
        <v>508</v>
      </c>
      <c r="E39" s="134" t="s">
        <v>504</v>
      </c>
      <c r="F39" s="134" t="s">
        <v>505</v>
      </c>
      <c r="G39" s="134" t="s">
        <v>506</v>
      </c>
      <c r="H39" s="135" t="str">
        <f>CONCATENATE("var. ",RIGHT(G39,2),"/",RIGHT(F39,2))</f>
        <v>var. 23/22</v>
      </c>
      <c r="I39" s="135" t="str">
        <f>CONCATENATE("var. ",RIGHT(G39,2),"/",RIGHT(C39,2))</f>
        <v>var. 23/19</v>
      </c>
      <c r="J39" s="135" t="str">
        <f>CONCATENATE("Cuota s/ total lugares de residencia ",RIGHT(G39,4))</f>
        <v>Cuota s/ total lugares de residencia 2023</v>
      </c>
      <c r="K39" s="136" t="str">
        <f>CONCATENATE("cuota s/ Canarias ",RIGHT(G39,4))</f>
        <v>cuota s/ Canarias 2023</v>
      </c>
      <c r="L39" s="134" t="s">
        <v>503</v>
      </c>
      <c r="M39" s="134" t="s">
        <v>508</v>
      </c>
      <c r="N39" s="134" t="s">
        <v>504</v>
      </c>
      <c r="O39" s="134" t="s">
        <v>505</v>
      </c>
      <c r="P39" s="134" t="s">
        <v>506</v>
      </c>
      <c r="Q39" s="135" t="str">
        <f>CONCATENATE("var. ",RIGHT(P39,2),"/",RIGHT(O39,2))</f>
        <v>var. 23/22</v>
      </c>
      <c r="R39" s="135" t="str">
        <f>CONCATENATE("var. ",RIGHT(P39,2),"/",RIGHT(L39,2))</f>
        <v>var. 23/19</v>
      </c>
      <c r="S39" s="135" t="str">
        <f>CONCATENATE("Cuota s/ total lugares de residencia ",RIGHT(P39,4))</f>
        <v>Cuota s/ total lugares de residencia 2023</v>
      </c>
      <c r="T39" s="136" t="str">
        <f>CONCATENATE("cuota s/ Canarias ",RIGHT(P39,4))</f>
        <v>cuota s/ Canarias 2023</v>
      </c>
      <c r="U39" s="134" t="s">
        <v>507</v>
      </c>
      <c r="V39" s="134" t="s">
        <v>503</v>
      </c>
      <c r="W39" s="134" t="s">
        <v>508</v>
      </c>
      <c r="X39" s="134" t="s">
        <v>504</v>
      </c>
      <c r="Y39" s="134" t="s">
        <v>505</v>
      </c>
      <c r="Z39" s="134" t="s">
        <v>506</v>
      </c>
      <c r="AA39" s="135" t="str">
        <f>CONCATENATE("var. ",RIGHT(Z39,2),"/",RIGHT(Y39,2))</f>
        <v>var. 23/22</v>
      </c>
      <c r="AB39" s="135" t="str">
        <f>CONCATENATE("var. ",RIGHT(Z39,2),"/",RIGHT(V39,2))</f>
        <v>var. 23/19</v>
      </c>
      <c r="AC39" s="134" t="str">
        <f>CONCATENATE("dif. ",RIGHT(Z39,2),"/",RIGHT(Y39,2))</f>
        <v>dif. 23/22</v>
      </c>
      <c r="AD39" s="134" t="str">
        <f>CONCATENATE("dif. ",RIGHT(Z39,2),"/",RIGHT(V39,2))</f>
        <v>dif. 23/19</v>
      </c>
      <c r="AE39" s="135" t="str">
        <f>CONCATENATE("Cuota s/ total lugares de residencia ",RIGHT(Z39,4))</f>
        <v>Cuota s/ total lugares de residencia 2023</v>
      </c>
      <c r="AF39" s="136" t="str">
        <f>CONCATENATE("cuota s/ Canarias ",RIGHT(Z39,4))</f>
        <v>cuota s/ Canarias 2023</v>
      </c>
      <c r="AG39" s="136" t="str">
        <f>CONCATENATE("cuota s/ Canarias ",RIGHT(AA39,4))</f>
        <v>cuota s/ Canarias 3/22</v>
      </c>
      <c r="AH39" s="159"/>
      <c r="AI39" s="159"/>
      <c r="AJ39" s="159"/>
    </row>
    <row r="40" spans="1:36" x14ac:dyDescent="0.25">
      <c r="B40" s="138" t="s">
        <v>123</v>
      </c>
      <c r="C40" s="139">
        <v>2133231</v>
      </c>
      <c r="D40" s="139">
        <v>2161143</v>
      </c>
      <c r="E40" s="139">
        <v>242857</v>
      </c>
      <c r="F40" s="139">
        <v>1619586</v>
      </c>
      <c r="G40" s="139">
        <v>2287031</v>
      </c>
      <c r="H40" s="140">
        <f>IFERROR(G40/F40-1,"-")</f>
        <v>0.41210840301163376</v>
      </c>
      <c r="I40" s="140">
        <f>IFERROR(G40/C40-1,"-")</f>
        <v>7.2097208412966074E-2</v>
      </c>
      <c r="J40" s="140">
        <f t="shared" ref="J40:J69" si="18">G40/G$40</f>
        <v>1</v>
      </c>
      <c r="K40" s="141">
        <f>G40/$G7</f>
        <v>0.14589013849615395</v>
      </c>
      <c r="L40" s="139">
        <v>2810983</v>
      </c>
      <c r="M40" s="139">
        <v>2707150</v>
      </c>
      <c r="N40" s="139">
        <v>169592</v>
      </c>
      <c r="O40" s="139">
        <v>2078945</v>
      </c>
      <c r="P40" s="139">
        <v>2861446</v>
      </c>
      <c r="Q40" s="140">
        <f>IFERROR(P40/O40-1,"-")</f>
        <v>0.37639331487845995</v>
      </c>
      <c r="R40" s="140">
        <f>IFERROR(P40/L40-1,"-")</f>
        <v>1.7952082954610482E-2</v>
      </c>
      <c r="S40" s="140">
        <f t="shared" ref="S40:S69" si="19">P40/P$40</f>
        <v>1</v>
      </c>
      <c r="T40" s="141">
        <f>P40/$G7</f>
        <v>0.18253217959846882</v>
      </c>
      <c r="U40" s="139">
        <v>318053</v>
      </c>
      <c r="V40" s="139">
        <v>264708</v>
      </c>
      <c r="W40" s="139">
        <v>268677</v>
      </c>
      <c r="X40" s="139">
        <v>29858</v>
      </c>
      <c r="Y40" s="139">
        <v>63140</v>
      </c>
      <c r="Z40" s="139">
        <v>153099</v>
      </c>
      <c r="AA40" s="140">
        <f>IFERROR(Z40/Y40-1,"-")</f>
        <v>1.4247545137789039</v>
      </c>
      <c r="AB40" s="140">
        <f t="shared" ref="AB40:AB69" si="20">IFERROR(Z40/V40-1,"-")</f>
        <v>-0.42163062695498432</v>
      </c>
      <c r="AC40" s="139">
        <f>Z40-Y40</f>
        <v>89959</v>
      </c>
      <c r="AD40" s="139">
        <f>Z40-V40</f>
        <v>-111609</v>
      </c>
      <c r="AE40" s="140">
        <f t="shared" ref="AE40:AE69" si="21">Z40/Z$40</f>
        <v>1</v>
      </c>
      <c r="AF40" s="141">
        <f>Z40/$G7</f>
        <v>9.7662140625215284E-3</v>
      </c>
      <c r="AG40" s="141">
        <f>AA40/$G7</f>
        <v>9.0885358938389895E-8</v>
      </c>
      <c r="AH40" s="50"/>
      <c r="AI40" s="50"/>
      <c r="AJ40" s="50"/>
    </row>
    <row r="41" spans="1:36" x14ac:dyDescent="0.25">
      <c r="B41" s="142" t="s">
        <v>156</v>
      </c>
      <c r="C41" s="143">
        <v>62311</v>
      </c>
      <c r="D41" s="143">
        <v>86340</v>
      </c>
      <c r="E41" s="143">
        <v>25331</v>
      </c>
      <c r="F41" s="143">
        <v>81548</v>
      </c>
      <c r="G41" s="143">
        <v>109498</v>
      </c>
      <c r="H41" s="144">
        <f>IFERROR(G41/F41-1,"-")</f>
        <v>0.34274292441261589</v>
      </c>
      <c r="I41" s="145">
        <f>IFERROR(G41/C41-1,"-")</f>
        <v>0.75728202083099294</v>
      </c>
      <c r="J41" s="144">
        <f t="shared" si="18"/>
        <v>4.7877794398064562E-2</v>
      </c>
      <c r="K41" s="146">
        <f t="shared" ref="K41:K69" si="22">G41/$G8</f>
        <v>9.3863125347707077E-2</v>
      </c>
      <c r="L41" s="143">
        <v>155693</v>
      </c>
      <c r="M41" s="143">
        <v>176989</v>
      </c>
      <c r="N41" s="143">
        <v>48637</v>
      </c>
      <c r="O41" s="143">
        <v>190502</v>
      </c>
      <c r="P41" s="143">
        <v>206988</v>
      </c>
      <c r="Q41" s="144">
        <f>IFERROR(P41/O41-1,"-")</f>
        <v>8.6539773860641933E-2</v>
      </c>
      <c r="R41" s="145">
        <f>IFERROR(P41/L41-1,"-")</f>
        <v>0.32946246780523203</v>
      </c>
      <c r="S41" s="144">
        <f t="shared" si="19"/>
        <v>7.2336853464996367E-2</v>
      </c>
      <c r="T41" s="146">
        <f t="shared" ref="T41:T69" si="23">P41/$G8</f>
        <v>0.17743283520677267</v>
      </c>
      <c r="U41" s="143">
        <v>37492</v>
      </c>
      <c r="V41" s="143">
        <v>34047</v>
      </c>
      <c r="W41" s="143">
        <v>36078</v>
      </c>
      <c r="X41" s="143">
        <v>10887</v>
      </c>
      <c r="Y41" s="143">
        <v>41398</v>
      </c>
      <c r="Z41" s="143">
        <v>33698</v>
      </c>
      <c r="AA41" s="144">
        <f>IFERROR(Z41/Y41-1,"-")</f>
        <v>-0.1859993236388231</v>
      </c>
      <c r="AB41" s="145">
        <f t="shared" si="20"/>
        <v>-1.0250536023731938E-2</v>
      </c>
      <c r="AC41" s="143">
        <f t="shared" ref="AC41:AC68" si="24">Z41-Y41</f>
        <v>-7700</v>
      </c>
      <c r="AD41" s="143">
        <f t="shared" ref="AD41:AD69" si="25">Z41-V41</f>
        <v>-349</v>
      </c>
      <c r="AE41" s="144">
        <f t="shared" si="21"/>
        <v>0.22010594451955923</v>
      </c>
      <c r="AF41" s="146">
        <f t="shared" ref="AF41:AG56" si="26">Z41/$G8</f>
        <v>2.8886368682231944E-2</v>
      </c>
      <c r="AG41" s="146">
        <f t="shared" si="26"/>
        <v>-1.5944106585782015E-7</v>
      </c>
      <c r="AH41" s="50"/>
      <c r="AI41" s="50"/>
      <c r="AJ41" s="50"/>
    </row>
    <row r="42" spans="1:36" x14ac:dyDescent="0.25">
      <c r="B42" s="147" t="s">
        <v>98</v>
      </c>
      <c r="C42" s="148">
        <v>22746</v>
      </c>
      <c r="D42" s="148">
        <v>30704</v>
      </c>
      <c r="E42" s="148">
        <v>10598</v>
      </c>
      <c r="F42" s="148">
        <v>30372</v>
      </c>
      <c r="G42" s="148">
        <v>39555</v>
      </c>
      <c r="H42" s="149">
        <f>IFERROR(G42/F42-1,"-")</f>
        <v>0.30235084946661406</v>
      </c>
      <c r="I42" s="150">
        <f>IFERROR(G42/C42-1,"-")</f>
        <v>0.73898707465048807</v>
      </c>
      <c r="J42" s="149">
        <f t="shared" si="18"/>
        <v>1.7295349297845111E-2</v>
      </c>
      <c r="K42" s="151">
        <f t="shared" si="22"/>
        <v>9.9637270460213104E-2</v>
      </c>
      <c r="L42" s="148">
        <v>45641</v>
      </c>
      <c r="M42" s="148">
        <v>37908</v>
      </c>
      <c r="N42" s="148">
        <v>14847</v>
      </c>
      <c r="O42" s="148">
        <v>57526</v>
      </c>
      <c r="P42" s="148">
        <v>46883</v>
      </c>
      <c r="Q42" s="149">
        <f>IFERROR(P42/O42-1,"-")</f>
        <v>-0.18501199457636552</v>
      </c>
      <c r="R42" s="150">
        <f>IFERROR(P42/L42-1,"-")</f>
        <v>2.7212374838412767E-2</v>
      </c>
      <c r="S42" s="149">
        <f t="shared" si="19"/>
        <v>1.6384373495079062E-2</v>
      </c>
      <c r="T42" s="151">
        <f t="shared" si="23"/>
        <v>0.11809617370714627</v>
      </c>
      <c r="U42" s="148">
        <v>24134</v>
      </c>
      <c r="V42" s="148">
        <v>17129</v>
      </c>
      <c r="W42" s="148">
        <v>21224</v>
      </c>
      <c r="X42" s="148">
        <v>4471</v>
      </c>
      <c r="Y42" s="148">
        <v>18107</v>
      </c>
      <c r="Z42" s="148">
        <v>13098</v>
      </c>
      <c r="AA42" s="149">
        <f>IFERROR(Z42/Y42-1,"-")</f>
        <v>-0.27663334621969404</v>
      </c>
      <c r="AB42" s="150">
        <f t="shared" si="20"/>
        <v>-0.23533189328040161</v>
      </c>
      <c r="AC42" s="148">
        <f t="shared" si="24"/>
        <v>-5009</v>
      </c>
      <c r="AD42" s="148">
        <f t="shared" si="25"/>
        <v>-4031</v>
      </c>
      <c r="AE42" s="149">
        <f t="shared" si="21"/>
        <v>8.5552485646542428E-2</v>
      </c>
      <c r="AF42" s="151">
        <f t="shared" si="26"/>
        <v>3.2993274389783118E-2</v>
      </c>
      <c r="AG42" s="151">
        <f t="shared" si="26"/>
        <v>-6.9682698863874162E-7</v>
      </c>
      <c r="AH42" s="50"/>
      <c r="AI42" s="50"/>
      <c r="AJ42" s="50"/>
    </row>
    <row r="43" spans="1:36" x14ac:dyDescent="0.25">
      <c r="B43" s="147" t="s">
        <v>160</v>
      </c>
      <c r="C43" s="148">
        <v>39565</v>
      </c>
      <c r="D43" s="148">
        <v>55636</v>
      </c>
      <c r="E43" s="148">
        <v>14733</v>
      </c>
      <c r="F43" s="148">
        <v>51176</v>
      </c>
      <c r="G43" s="148">
        <v>69943</v>
      </c>
      <c r="H43" s="149">
        <f>IFERROR(G43/F43-1,"-")</f>
        <v>0.36671486634359862</v>
      </c>
      <c r="I43" s="150">
        <f>IFERROR(G43/C43-1,"-")</f>
        <v>0.76779982307595107</v>
      </c>
      <c r="J43" s="149">
        <f t="shared" si="18"/>
        <v>3.0582445100219454E-2</v>
      </c>
      <c r="K43" s="151">
        <f t="shared" si="22"/>
        <v>9.0884520277917463E-2</v>
      </c>
      <c r="L43" s="148">
        <v>110052</v>
      </c>
      <c r="M43" s="148">
        <v>139081</v>
      </c>
      <c r="N43" s="148">
        <v>33790</v>
      </c>
      <c r="O43" s="148">
        <v>132976</v>
      </c>
      <c r="P43" s="148">
        <v>160105</v>
      </c>
      <c r="Q43" s="149">
        <f>IFERROR(P43/O43-1,"-")</f>
        <v>0.20401425821200814</v>
      </c>
      <c r="R43" s="150">
        <f>IFERROR(P43/L43-1,"-")</f>
        <v>0.45481227056300666</v>
      </c>
      <c r="S43" s="149">
        <f t="shared" si="19"/>
        <v>5.5952479969917306E-2</v>
      </c>
      <c r="T43" s="151">
        <f t="shared" si="23"/>
        <v>0.20804177857821335</v>
      </c>
      <c r="U43" s="148">
        <v>13358</v>
      </c>
      <c r="V43" s="148">
        <v>16918</v>
      </c>
      <c r="W43" s="148">
        <v>14854</v>
      </c>
      <c r="X43" s="148">
        <v>6416</v>
      </c>
      <c r="Y43" s="148">
        <v>23291</v>
      </c>
      <c r="Z43" s="148">
        <v>20600</v>
      </c>
      <c r="AA43" s="149">
        <f>IFERROR(Z43/Y43-1,"-")</f>
        <v>-0.11553819071744453</v>
      </c>
      <c r="AB43" s="150">
        <f t="shared" si="20"/>
        <v>0.21763801867833088</v>
      </c>
      <c r="AC43" s="148">
        <f t="shared" si="24"/>
        <v>-2691</v>
      </c>
      <c r="AD43" s="148">
        <f t="shared" si="25"/>
        <v>3682</v>
      </c>
      <c r="AE43" s="149">
        <f t="shared" si="21"/>
        <v>0.13455345887301681</v>
      </c>
      <c r="AF43" s="151">
        <f t="shared" si="26"/>
        <v>2.6767812614916429E-2</v>
      </c>
      <c r="AG43" s="151">
        <f t="shared" si="26"/>
        <v>-1.5013129315490447E-7</v>
      </c>
      <c r="AH43" s="50"/>
      <c r="AI43" s="50"/>
      <c r="AJ43" s="50"/>
    </row>
    <row r="44" spans="1:36" x14ac:dyDescent="0.25">
      <c r="B44" s="142" t="s">
        <v>168</v>
      </c>
      <c r="C44" s="143">
        <v>2070920</v>
      </c>
      <c r="D44" s="143">
        <v>2074803</v>
      </c>
      <c r="E44" s="143">
        <v>217526</v>
      </c>
      <c r="F44" s="143">
        <v>1538038</v>
      </c>
      <c r="G44" s="143">
        <v>2177533</v>
      </c>
      <c r="H44" s="144">
        <f>IFERROR(G44/F44-1,"-")</f>
        <v>0.41578621594524967</v>
      </c>
      <c r="I44" s="145">
        <f>IFERROR(G44/C44-1,"-")</f>
        <v>5.1480984296834231E-2</v>
      </c>
      <c r="J44" s="144">
        <f t="shared" si="18"/>
        <v>0.95212220560193539</v>
      </c>
      <c r="K44" s="146">
        <f t="shared" si="22"/>
        <v>0.15007304363024188</v>
      </c>
      <c r="L44" s="143">
        <v>2655290</v>
      </c>
      <c r="M44" s="143">
        <v>2530161</v>
      </c>
      <c r="N44" s="143">
        <v>120955</v>
      </c>
      <c r="O44" s="143">
        <v>1888443</v>
      </c>
      <c r="P44" s="143">
        <v>2654458</v>
      </c>
      <c r="Q44" s="144">
        <f>IFERROR(P44/O44-1,"-")</f>
        <v>0.40563310621501425</v>
      </c>
      <c r="R44" s="145">
        <f>IFERROR(P44/L44-1,"-")</f>
        <v>-3.1333677300782181E-4</v>
      </c>
      <c r="S44" s="144">
        <f t="shared" si="19"/>
        <v>0.92766314653500359</v>
      </c>
      <c r="T44" s="146">
        <f t="shared" si="23"/>
        <v>0.18294216034780855</v>
      </c>
      <c r="U44" s="143">
        <v>280561</v>
      </c>
      <c r="V44" s="143">
        <v>230661</v>
      </c>
      <c r="W44" s="143">
        <v>232599</v>
      </c>
      <c r="X44" s="143">
        <v>18971</v>
      </c>
      <c r="Y44" s="143">
        <v>21742</v>
      </c>
      <c r="Z44" s="143">
        <v>119401</v>
      </c>
      <c r="AA44" s="144">
        <f>IFERROR(Z44/Y44-1,"-")</f>
        <v>4.4917210928157481</v>
      </c>
      <c r="AB44" s="145">
        <f t="shared" si="20"/>
        <v>-0.48235289017215743</v>
      </c>
      <c r="AC44" s="143">
        <f t="shared" si="24"/>
        <v>97659</v>
      </c>
      <c r="AD44" s="143">
        <f t="shared" si="25"/>
        <v>-111260</v>
      </c>
      <c r="AE44" s="144">
        <f t="shared" si="21"/>
        <v>0.77989405548044077</v>
      </c>
      <c r="AF44" s="146">
        <f t="shared" si="26"/>
        <v>8.2289781521081486E-3</v>
      </c>
      <c r="AG44" s="146">
        <f t="shared" si="26"/>
        <v>3.0956419743673946E-7</v>
      </c>
      <c r="AH44" s="50"/>
      <c r="AI44" s="50"/>
      <c r="AJ44" s="50"/>
    </row>
    <row r="45" spans="1:36" x14ac:dyDescent="0.25">
      <c r="B45" s="147" t="s">
        <v>172</v>
      </c>
      <c r="C45" s="148">
        <v>525196</v>
      </c>
      <c r="D45" s="148">
        <v>446543</v>
      </c>
      <c r="E45" s="148">
        <v>7709</v>
      </c>
      <c r="F45" s="148">
        <v>331690</v>
      </c>
      <c r="G45" s="148">
        <v>595871</v>
      </c>
      <c r="H45" s="149">
        <f t="shared" ref="H45:H69" si="27">IFERROR(G45/F45-1,"-")</f>
        <v>0.79646959510386206</v>
      </c>
      <c r="I45" s="150">
        <f t="shared" ref="I45:I69" si="28">IFERROR(G45/C45-1,"-")</f>
        <v>0.13456880859717124</v>
      </c>
      <c r="J45" s="149">
        <f t="shared" si="18"/>
        <v>0.26054347317548388</v>
      </c>
      <c r="K45" s="151">
        <f t="shared" si="22"/>
        <v>0.13008014540694757</v>
      </c>
      <c r="L45" s="148">
        <v>1286109</v>
      </c>
      <c r="M45" s="148">
        <v>1246007</v>
      </c>
      <c r="N45" s="148">
        <v>25551</v>
      </c>
      <c r="O45" s="148">
        <v>843346</v>
      </c>
      <c r="P45" s="148">
        <v>1300266</v>
      </c>
      <c r="Q45" s="149">
        <f t="shared" ref="Q45:Q69" si="29">IFERROR(P45/O45-1,"-")</f>
        <v>0.54179423392059722</v>
      </c>
      <c r="R45" s="150">
        <f t="shared" ref="R45:R69" si="30">IFERROR(P45/L45-1,"-")</f>
        <v>1.100762066045724E-2</v>
      </c>
      <c r="S45" s="149">
        <f t="shared" si="19"/>
        <v>0.45440871503428687</v>
      </c>
      <c r="T45" s="151">
        <f t="shared" si="23"/>
        <v>0.28385135431613567</v>
      </c>
      <c r="U45" s="148">
        <v>48027</v>
      </c>
      <c r="V45" s="148">
        <v>33179</v>
      </c>
      <c r="W45" s="148">
        <v>31627</v>
      </c>
      <c r="X45" s="148">
        <v>134</v>
      </c>
      <c r="Y45" s="148">
        <v>626</v>
      </c>
      <c r="Z45" s="148">
        <v>13139</v>
      </c>
      <c r="AA45" s="149">
        <f t="shared" ref="AA45:AA69" si="31">IFERROR(Z45/Y45-1,"-")</f>
        <v>19.988817891373802</v>
      </c>
      <c r="AB45" s="150">
        <f t="shared" si="20"/>
        <v>-0.60399650381265257</v>
      </c>
      <c r="AC45" s="148">
        <f t="shared" si="24"/>
        <v>12513</v>
      </c>
      <c r="AD45" s="148">
        <f t="shared" si="25"/>
        <v>-20040</v>
      </c>
      <c r="AE45" s="149">
        <f t="shared" si="21"/>
        <v>8.5820286220027561E-2</v>
      </c>
      <c r="AF45" s="151">
        <f t="shared" si="26"/>
        <v>2.8682769097705444E-3</v>
      </c>
      <c r="AG45" s="151">
        <f t="shared" si="26"/>
        <v>4.3636094688664148E-6</v>
      </c>
      <c r="AH45" s="50"/>
      <c r="AI45" s="50"/>
      <c r="AJ45" s="50"/>
    </row>
    <row r="46" spans="1:36" x14ac:dyDescent="0.25">
      <c r="B46" s="147" t="s">
        <v>176</v>
      </c>
      <c r="C46" s="148">
        <v>923341</v>
      </c>
      <c r="D46" s="148">
        <v>997121</v>
      </c>
      <c r="E46" s="148">
        <v>119578</v>
      </c>
      <c r="F46" s="148">
        <v>641444</v>
      </c>
      <c r="G46" s="148">
        <v>886065</v>
      </c>
      <c r="H46" s="149">
        <f t="shared" si="27"/>
        <v>0.3813598692949034</v>
      </c>
      <c r="I46" s="150">
        <f t="shared" si="28"/>
        <v>-4.037078392489879E-2</v>
      </c>
      <c r="J46" s="149">
        <f t="shared" si="18"/>
        <v>0.3874302534596164</v>
      </c>
      <c r="K46" s="151">
        <f t="shared" si="22"/>
        <v>0.29938229057278509</v>
      </c>
      <c r="L46" s="148">
        <v>444500</v>
      </c>
      <c r="M46" s="148">
        <v>395766</v>
      </c>
      <c r="N46" s="148">
        <v>25152</v>
      </c>
      <c r="O46" s="148">
        <v>270581</v>
      </c>
      <c r="P46" s="148">
        <v>383401</v>
      </c>
      <c r="Q46" s="149">
        <f t="shared" si="29"/>
        <v>0.4169546272650333</v>
      </c>
      <c r="R46" s="150">
        <f t="shared" si="30"/>
        <v>-0.13745556805399328</v>
      </c>
      <c r="S46" s="149">
        <f t="shared" si="19"/>
        <v>0.13398854984507833</v>
      </c>
      <c r="T46" s="151">
        <f t="shared" si="23"/>
        <v>0.12954294502987521</v>
      </c>
      <c r="U46" s="148">
        <v>128959</v>
      </c>
      <c r="V46" s="148">
        <v>123887</v>
      </c>
      <c r="W46" s="148">
        <v>121509</v>
      </c>
      <c r="X46" s="148">
        <v>13685</v>
      </c>
      <c r="Y46" s="148">
        <v>10536</v>
      </c>
      <c r="Z46" s="148">
        <v>50829</v>
      </c>
      <c r="AA46" s="149">
        <f t="shared" si="31"/>
        <v>3.8243166287015944</v>
      </c>
      <c r="AB46" s="150">
        <f t="shared" si="20"/>
        <v>-0.58971482076408344</v>
      </c>
      <c r="AC46" s="148">
        <f t="shared" si="24"/>
        <v>40293</v>
      </c>
      <c r="AD46" s="148">
        <f t="shared" si="25"/>
        <v>-73058</v>
      </c>
      <c r="AE46" s="149">
        <f t="shared" si="21"/>
        <v>0.3320008621872122</v>
      </c>
      <c r="AF46" s="151">
        <f t="shared" si="26"/>
        <v>1.7174024984085923E-2</v>
      </c>
      <c r="AG46" s="151">
        <f t="shared" si="26"/>
        <v>1.2921542687909744E-6</v>
      </c>
      <c r="AH46" s="50"/>
      <c r="AI46" s="50"/>
      <c r="AJ46" s="50"/>
    </row>
    <row r="47" spans="1:36" x14ac:dyDescent="0.25">
      <c r="B47" s="147" t="s">
        <v>180</v>
      </c>
      <c r="C47" s="148">
        <v>100617</v>
      </c>
      <c r="D47" s="148">
        <v>104961</v>
      </c>
      <c r="E47" s="148">
        <v>16417</v>
      </c>
      <c r="F47" s="148">
        <v>108728</v>
      </c>
      <c r="G47" s="148">
        <v>125265</v>
      </c>
      <c r="H47" s="149">
        <f t="shared" si="27"/>
        <v>0.15209513648738127</v>
      </c>
      <c r="I47" s="150">
        <f t="shared" si="28"/>
        <v>0.24496854408300783</v>
      </c>
      <c r="J47" s="149">
        <f t="shared" si="18"/>
        <v>5.477188547072602E-2</v>
      </c>
      <c r="K47" s="151">
        <f t="shared" si="22"/>
        <v>0.18671688911015649</v>
      </c>
      <c r="L47" s="148">
        <v>137167</v>
      </c>
      <c r="M47" s="148">
        <v>142747</v>
      </c>
      <c r="N47" s="148">
        <v>25199</v>
      </c>
      <c r="O47" s="148">
        <v>116522</v>
      </c>
      <c r="P47" s="148">
        <v>161071</v>
      </c>
      <c r="Q47" s="149">
        <f t="shared" si="29"/>
        <v>0.38232265151645173</v>
      </c>
      <c r="R47" s="150">
        <f t="shared" si="30"/>
        <v>0.1742693213382227</v>
      </c>
      <c r="S47" s="149">
        <f t="shared" si="19"/>
        <v>5.6290071523278792E-2</v>
      </c>
      <c r="T47" s="151">
        <f t="shared" si="23"/>
        <v>0.24008842091455726</v>
      </c>
      <c r="U47" s="148">
        <v>6893</v>
      </c>
      <c r="V47" s="148">
        <v>3825</v>
      </c>
      <c r="W47" s="148">
        <v>3761</v>
      </c>
      <c r="X47" s="148">
        <v>782</v>
      </c>
      <c r="Y47" s="148">
        <v>1098</v>
      </c>
      <c r="Z47" s="148">
        <v>3093</v>
      </c>
      <c r="AA47" s="149">
        <f t="shared" si="31"/>
        <v>1.8169398907103824</v>
      </c>
      <c r="AB47" s="150">
        <f t="shared" si="20"/>
        <v>-0.19137254901960787</v>
      </c>
      <c r="AC47" s="148">
        <f t="shared" si="24"/>
        <v>1995</v>
      </c>
      <c r="AD47" s="148">
        <f t="shared" si="25"/>
        <v>-732</v>
      </c>
      <c r="AE47" s="149">
        <f t="shared" si="21"/>
        <v>2.0202613994866066E-2</v>
      </c>
      <c r="AF47" s="151">
        <f t="shared" si="26"/>
        <v>4.6103487647604201E-3</v>
      </c>
      <c r="AG47" s="151">
        <f t="shared" si="26"/>
        <v>2.7082853478113626E-6</v>
      </c>
      <c r="AH47" s="50"/>
      <c r="AI47" s="50"/>
      <c r="AJ47" s="50"/>
    </row>
    <row r="48" spans="1:36" x14ac:dyDescent="0.25">
      <c r="B48" s="147" t="s">
        <v>189</v>
      </c>
      <c r="C48" s="148">
        <v>53957</v>
      </c>
      <c r="D48" s="148">
        <v>60356</v>
      </c>
      <c r="E48" s="148">
        <v>1318</v>
      </c>
      <c r="F48" s="148">
        <v>71820</v>
      </c>
      <c r="G48" s="148">
        <v>72333</v>
      </c>
      <c r="H48" s="149">
        <f t="shared" si="27"/>
        <v>7.1428571428571175E-3</v>
      </c>
      <c r="I48" s="150">
        <f t="shared" si="28"/>
        <v>0.34056748892636723</v>
      </c>
      <c r="J48" s="149">
        <f t="shared" si="18"/>
        <v>3.1627468101656689E-2</v>
      </c>
      <c r="K48" s="151">
        <f t="shared" si="22"/>
        <v>0.10551752206760835</v>
      </c>
      <c r="L48" s="148">
        <v>116709</v>
      </c>
      <c r="M48" s="148">
        <v>111597</v>
      </c>
      <c r="N48" s="148">
        <v>1821</v>
      </c>
      <c r="O48" s="148">
        <v>125339</v>
      </c>
      <c r="P48" s="148">
        <v>118457</v>
      </c>
      <c r="Q48" s="149">
        <f t="shared" si="29"/>
        <v>-5.4907091966586608E-2</v>
      </c>
      <c r="R48" s="150">
        <f t="shared" si="30"/>
        <v>1.4977422478129387E-2</v>
      </c>
      <c r="S48" s="149">
        <f t="shared" si="19"/>
        <v>4.1397601073023919E-2</v>
      </c>
      <c r="T48" s="151">
        <f t="shared" si="23"/>
        <v>0.17280202827979874</v>
      </c>
      <c r="U48" s="148">
        <v>25288</v>
      </c>
      <c r="V48" s="148">
        <v>22891</v>
      </c>
      <c r="W48" s="148">
        <v>21042</v>
      </c>
      <c r="X48" s="148">
        <v>287</v>
      </c>
      <c r="Y48" s="148">
        <v>1124</v>
      </c>
      <c r="Z48" s="148">
        <v>7999</v>
      </c>
      <c r="AA48" s="149">
        <f t="shared" si="31"/>
        <v>6.1165480427046264</v>
      </c>
      <c r="AB48" s="150">
        <f t="shared" si="20"/>
        <v>-0.65056135599143761</v>
      </c>
      <c r="AC48" s="148">
        <f t="shared" si="24"/>
        <v>6875</v>
      </c>
      <c r="AD48" s="148">
        <f t="shared" si="25"/>
        <v>-14892</v>
      </c>
      <c r="AE48" s="149">
        <f t="shared" si="21"/>
        <v>5.2247238714818518E-2</v>
      </c>
      <c r="AF48" s="151">
        <f t="shared" si="26"/>
        <v>1.1668735694894437E-2</v>
      </c>
      <c r="AG48" s="151">
        <f t="shared" si="26"/>
        <v>8.9226631423233113E-6</v>
      </c>
      <c r="AH48" s="50"/>
      <c r="AI48" s="50"/>
      <c r="AJ48" s="50"/>
    </row>
    <row r="49" spans="2:36" x14ac:dyDescent="0.25">
      <c r="B49" s="147" t="s">
        <v>184</v>
      </c>
      <c r="C49" s="148">
        <v>11528</v>
      </c>
      <c r="D49" s="148">
        <v>15626</v>
      </c>
      <c r="E49" s="148">
        <v>3696</v>
      </c>
      <c r="F49" s="148">
        <v>15943</v>
      </c>
      <c r="G49" s="148">
        <v>18281</v>
      </c>
      <c r="H49" s="149">
        <f t="shared" si="27"/>
        <v>0.14664743147462844</v>
      </c>
      <c r="I49" s="150">
        <f t="shared" si="28"/>
        <v>0.58579111727966682</v>
      </c>
      <c r="J49" s="149">
        <f t="shared" si="18"/>
        <v>7.9933328407004543E-3</v>
      </c>
      <c r="K49" s="151">
        <f t="shared" si="22"/>
        <v>4.8022086850075786E-2</v>
      </c>
      <c r="L49" s="148">
        <v>40100</v>
      </c>
      <c r="M49" s="148">
        <v>38685</v>
      </c>
      <c r="N49" s="148">
        <v>4869</v>
      </c>
      <c r="O49" s="148">
        <v>46689</v>
      </c>
      <c r="P49" s="148">
        <v>52878</v>
      </c>
      <c r="Q49" s="149">
        <f t="shared" si="29"/>
        <v>0.13255799010473557</v>
      </c>
      <c r="R49" s="150">
        <f t="shared" si="30"/>
        <v>0.31865336658354115</v>
      </c>
      <c r="S49" s="149">
        <f t="shared" si="19"/>
        <v>1.8479468073135052E-2</v>
      </c>
      <c r="T49" s="151">
        <f t="shared" si="23"/>
        <v>0.13890443129250629</v>
      </c>
      <c r="U49" s="148">
        <v>5285</v>
      </c>
      <c r="V49" s="148">
        <v>4649</v>
      </c>
      <c r="W49" s="148">
        <v>4738</v>
      </c>
      <c r="X49" s="148">
        <v>1506</v>
      </c>
      <c r="Y49" s="148">
        <v>472</v>
      </c>
      <c r="Z49" s="148">
        <v>4750</v>
      </c>
      <c r="AA49" s="149">
        <f t="shared" si="31"/>
        <v>9.0635593220338979</v>
      </c>
      <c r="AB49" s="150">
        <f t="shared" si="20"/>
        <v>2.1725102172510224E-2</v>
      </c>
      <c r="AC49" s="148">
        <f t="shared" si="24"/>
        <v>4278</v>
      </c>
      <c r="AD49" s="148">
        <f t="shared" si="25"/>
        <v>101</v>
      </c>
      <c r="AE49" s="149">
        <f t="shared" si="21"/>
        <v>3.1025676196448051E-2</v>
      </c>
      <c r="AF49" s="151">
        <f t="shared" si="26"/>
        <v>1.2477704312557299E-2</v>
      </c>
      <c r="AG49" s="151">
        <f>AA49/$G16</f>
        <v>2.3808929103086584E-5</v>
      </c>
      <c r="AH49" s="50"/>
      <c r="AI49" s="50"/>
      <c r="AJ49" s="50"/>
    </row>
    <row r="50" spans="2:36" x14ac:dyDescent="0.25">
      <c r="B50" s="147" t="s">
        <v>193</v>
      </c>
      <c r="C50" s="148">
        <v>52492</v>
      </c>
      <c r="D50" s="148">
        <v>53150</v>
      </c>
      <c r="E50" s="148">
        <v>6162</v>
      </c>
      <c r="F50" s="148">
        <v>46456</v>
      </c>
      <c r="G50" s="148">
        <v>57191</v>
      </c>
      <c r="H50" s="149">
        <f t="shared" si="27"/>
        <v>0.23107887032891328</v>
      </c>
      <c r="I50" s="150">
        <f t="shared" si="28"/>
        <v>8.9518402804236841E-2</v>
      </c>
      <c r="J50" s="149">
        <f t="shared" si="18"/>
        <v>2.5006657102592839E-2</v>
      </c>
      <c r="K50" s="151">
        <f t="shared" si="22"/>
        <v>0.13085119283225302</v>
      </c>
      <c r="L50" s="148">
        <v>46747</v>
      </c>
      <c r="M50" s="148">
        <v>45590</v>
      </c>
      <c r="N50" s="148">
        <v>3839</v>
      </c>
      <c r="O50" s="148">
        <v>36561</v>
      </c>
      <c r="P50" s="148">
        <v>54023</v>
      </c>
      <c r="Q50" s="149">
        <f t="shared" si="29"/>
        <v>0.47761275676267068</v>
      </c>
      <c r="R50" s="150">
        <f t="shared" si="30"/>
        <v>0.15564635163753815</v>
      </c>
      <c r="S50" s="149">
        <f t="shared" si="19"/>
        <v>1.8879615411229147E-2</v>
      </c>
      <c r="T50" s="151">
        <f t="shared" si="23"/>
        <v>0.12360290938044108</v>
      </c>
      <c r="U50" s="148">
        <v>2147</v>
      </c>
      <c r="V50" s="148">
        <v>1380</v>
      </c>
      <c r="W50" s="148">
        <v>1517</v>
      </c>
      <c r="X50" s="148">
        <v>281</v>
      </c>
      <c r="Y50" s="148">
        <v>1478</v>
      </c>
      <c r="Z50" s="148">
        <v>1548</v>
      </c>
      <c r="AA50" s="149">
        <f t="shared" si="31"/>
        <v>4.7361299052774086E-2</v>
      </c>
      <c r="AB50" s="150">
        <f t="shared" si="20"/>
        <v>0.12173913043478257</v>
      </c>
      <c r="AC50" s="148">
        <f t="shared" si="24"/>
        <v>70</v>
      </c>
      <c r="AD50" s="148">
        <f t="shared" si="25"/>
        <v>168</v>
      </c>
      <c r="AE50" s="149">
        <f t="shared" si="21"/>
        <v>1.0111104579389806E-2</v>
      </c>
      <c r="AF50" s="151">
        <f t="shared" si="26"/>
        <v>3.5417748684990241E-3</v>
      </c>
      <c r="AG50" s="151">
        <f t="shared" si="26"/>
        <v>1.0836114904688753E-7</v>
      </c>
      <c r="AH50" s="50"/>
      <c r="AI50" s="50"/>
      <c r="AJ50" s="50"/>
    </row>
    <row r="51" spans="2:36" x14ac:dyDescent="0.25">
      <c r="B51" s="147" t="s">
        <v>197</v>
      </c>
      <c r="C51" s="148">
        <v>24709</v>
      </c>
      <c r="D51" s="148">
        <v>26126</v>
      </c>
      <c r="E51" s="148">
        <v>7646</v>
      </c>
      <c r="F51" s="148">
        <v>26242</v>
      </c>
      <c r="G51" s="148">
        <v>41790</v>
      </c>
      <c r="H51" s="149">
        <f t="shared" si="27"/>
        <v>0.59248532886212946</v>
      </c>
      <c r="I51" s="150">
        <f t="shared" si="28"/>
        <v>0.69128657574163266</v>
      </c>
      <c r="J51" s="149">
        <f t="shared" si="18"/>
        <v>1.8272598841030139E-2</v>
      </c>
      <c r="K51" s="151">
        <f t="shared" si="22"/>
        <v>6.927855149970906E-2</v>
      </c>
      <c r="L51" s="148">
        <v>228417</v>
      </c>
      <c r="M51" s="148">
        <v>223190</v>
      </c>
      <c r="N51" s="148">
        <v>14107</v>
      </c>
      <c r="O51" s="148">
        <v>190091</v>
      </c>
      <c r="P51" s="148">
        <v>280457</v>
      </c>
      <c r="Q51" s="149">
        <f t="shared" si="29"/>
        <v>0.475382842954164</v>
      </c>
      <c r="R51" s="150">
        <f t="shared" si="30"/>
        <v>0.22782892691874945</v>
      </c>
      <c r="S51" s="149">
        <f t="shared" si="19"/>
        <v>9.8012333624328402E-2</v>
      </c>
      <c r="T51" s="151">
        <f t="shared" si="23"/>
        <v>0.46493550413864332</v>
      </c>
      <c r="U51" s="148">
        <v>451</v>
      </c>
      <c r="V51" s="148">
        <v>699</v>
      </c>
      <c r="W51" s="148">
        <v>708</v>
      </c>
      <c r="X51" s="148">
        <v>36</v>
      </c>
      <c r="Y51" s="148">
        <v>22</v>
      </c>
      <c r="Z51" s="148">
        <v>312</v>
      </c>
      <c r="AA51" s="149">
        <f t="shared" si="31"/>
        <v>13.181818181818182</v>
      </c>
      <c r="AB51" s="150">
        <f t="shared" si="20"/>
        <v>-0.55364806866952787</v>
      </c>
      <c r="AC51" s="148">
        <f t="shared" si="24"/>
        <v>290</v>
      </c>
      <c r="AD51" s="148">
        <f t="shared" si="25"/>
        <v>-387</v>
      </c>
      <c r="AE51" s="149">
        <f t="shared" si="21"/>
        <v>2.0378970470087982E-3</v>
      </c>
      <c r="AF51" s="151">
        <f t="shared" si="26"/>
        <v>5.1722680229502813E-4</v>
      </c>
      <c r="AG51" s="151">
        <f t="shared" si="26"/>
        <v>2.1852530982744488E-5</v>
      </c>
      <c r="AH51" s="50"/>
      <c r="AI51" s="50"/>
      <c r="AJ51" s="50"/>
    </row>
    <row r="52" spans="2:36" x14ac:dyDescent="0.25">
      <c r="B52" s="147" t="s">
        <v>217</v>
      </c>
      <c r="C52" s="148">
        <v>43920</v>
      </c>
      <c r="D52" s="148">
        <v>48846</v>
      </c>
      <c r="E52" s="148">
        <v>21299</v>
      </c>
      <c r="F52" s="148">
        <v>89051</v>
      </c>
      <c r="G52" s="148">
        <v>102720</v>
      </c>
      <c r="H52" s="149">
        <f t="shared" si="27"/>
        <v>0.15349631110262663</v>
      </c>
      <c r="I52" s="150">
        <f t="shared" si="28"/>
        <v>1.3387978142076502</v>
      </c>
      <c r="J52" s="149">
        <f t="shared" si="18"/>
        <v>4.4914126655913281E-2</v>
      </c>
      <c r="K52" s="151">
        <f t="shared" si="22"/>
        <v>0.28972426553544833</v>
      </c>
      <c r="L52" s="148">
        <v>49553</v>
      </c>
      <c r="M52" s="148">
        <v>40776</v>
      </c>
      <c r="N52" s="148">
        <v>3587</v>
      </c>
      <c r="O52" s="148">
        <v>36397</v>
      </c>
      <c r="P52" s="148">
        <v>39493</v>
      </c>
      <c r="Q52" s="149">
        <f t="shared" si="29"/>
        <v>8.5061955655685972E-2</v>
      </c>
      <c r="R52" s="150">
        <f t="shared" si="30"/>
        <v>-0.20301495368595246</v>
      </c>
      <c r="S52" s="149">
        <f t="shared" si="19"/>
        <v>1.380176316449795E-2</v>
      </c>
      <c r="T52" s="151">
        <f t="shared" si="23"/>
        <v>0.11139096980910691</v>
      </c>
      <c r="U52" s="148">
        <v>560</v>
      </c>
      <c r="V52" s="148">
        <v>1399</v>
      </c>
      <c r="W52" s="148">
        <v>1909</v>
      </c>
      <c r="X52" s="148">
        <v>128</v>
      </c>
      <c r="Y52" s="148">
        <v>374</v>
      </c>
      <c r="Z52" s="148">
        <v>1138</v>
      </c>
      <c r="AA52" s="149">
        <f t="shared" si="31"/>
        <v>2.0427807486631018</v>
      </c>
      <c r="AB52" s="150">
        <f t="shared" si="20"/>
        <v>-0.18656182987848469</v>
      </c>
      <c r="AC52" s="148">
        <f t="shared" si="24"/>
        <v>764</v>
      </c>
      <c r="AD52" s="148">
        <f t="shared" si="25"/>
        <v>-261</v>
      </c>
      <c r="AE52" s="149">
        <f t="shared" si="21"/>
        <v>7.4330988445385016E-3</v>
      </c>
      <c r="AF52" s="151">
        <f t="shared" si="26"/>
        <v>3.2097567579764431E-3</v>
      </c>
      <c r="AG52" s="151">
        <f t="shared" si="26"/>
        <v>5.7617129288976878E-6</v>
      </c>
      <c r="AH52" s="50"/>
      <c r="AI52" s="50"/>
      <c r="AJ52" s="50"/>
    </row>
    <row r="53" spans="2:36" x14ac:dyDescent="0.25">
      <c r="B53" s="147" t="s">
        <v>207</v>
      </c>
      <c r="C53" s="148">
        <v>45868</v>
      </c>
      <c r="D53" s="148">
        <v>50025</v>
      </c>
      <c r="E53" s="148">
        <v>29</v>
      </c>
      <c r="F53" s="148">
        <v>40619</v>
      </c>
      <c r="G53" s="148">
        <v>48907</v>
      </c>
      <c r="H53" s="149">
        <f t="shared" si="27"/>
        <v>0.20404244319160991</v>
      </c>
      <c r="I53" s="150">
        <f t="shared" si="28"/>
        <v>6.625534141449374E-2</v>
      </c>
      <c r="J53" s="149">
        <f t="shared" si="18"/>
        <v>2.1384493695100766E-2</v>
      </c>
      <c r="K53" s="151">
        <f t="shared" si="22"/>
        <v>8.8817175400618911E-2</v>
      </c>
      <c r="L53" s="148">
        <v>61149</v>
      </c>
      <c r="M53" s="148">
        <v>58197</v>
      </c>
      <c r="N53" s="148">
        <v>279</v>
      </c>
      <c r="O53" s="148">
        <v>56353</v>
      </c>
      <c r="P53" s="148">
        <v>52381</v>
      </c>
      <c r="Q53" s="149">
        <f t="shared" si="29"/>
        <v>-7.0484268805564909E-2</v>
      </c>
      <c r="R53" s="150">
        <f t="shared" si="30"/>
        <v>-0.14338746340905006</v>
      </c>
      <c r="S53" s="149">
        <f t="shared" si="19"/>
        <v>1.8305779665246172E-2</v>
      </c>
      <c r="T53" s="151">
        <f t="shared" si="23"/>
        <v>9.5126105969693883E-2</v>
      </c>
      <c r="U53" s="148">
        <v>19813</v>
      </c>
      <c r="V53" s="148">
        <v>11029</v>
      </c>
      <c r="W53" s="148">
        <v>19068</v>
      </c>
      <c r="X53" s="148">
        <v>86</v>
      </c>
      <c r="Y53" s="148">
        <v>201</v>
      </c>
      <c r="Z53" s="148">
        <v>22983</v>
      </c>
      <c r="AA53" s="149">
        <f t="shared" si="31"/>
        <v>113.34328358208955</v>
      </c>
      <c r="AB53" s="150">
        <f t="shared" si="20"/>
        <v>1.083869797805785</v>
      </c>
      <c r="AC53" s="148">
        <f t="shared" si="24"/>
        <v>22782</v>
      </c>
      <c r="AD53" s="148">
        <f t="shared" si="25"/>
        <v>11954</v>
      </c>
      <c r="AE53" s="149">
        <f t="shared" si="21"/>
        <v>0.15011855074167696</v>
      </c>
      <c r="AF53" s="151">
        <f t="shared" si="26"/>
        <v>4.1738097659484823E-2</v>
      </c>
      <c r="AG53" s="151">
        <f t="shared" si="26"/>
        <v>2.0583618497132389E-4</v>
      </c>
      <c r="AH53" s="50"/>
      <c r="AI53" s="50"/>
      <c r="AJ53" s="50"/>
    </row>
    <row r="54" spans="2:36" x14ac:dyDescent="0.25">
      <c r="B54" s="147" t="s">
        <v>219</v>
      </c>
      <c r="C54" s="148">
        <v>87</v>
      </c>
      <c r="D54" s="148">
        <v>48</v>
      </c>
      <c r="E54" s="148">
        <v>7</v>
      </c>
      <c r="F54" s="148">
        <v>439</v>
      </c>
      <c r="G54" s="148">
        <v>188</v>
      </c>
      <c r="H54" s="149">
        <f t="shared" si="27"/>
        <v>-0.57175398633257402</v>
      </c>
      <c r="I54" s="150">
        <f t="shared" si="28"/>
        <v>1.1609195402298851</v>
      </c>
      <c r="J54" s="149">
        <f t="shared" si="18"/>
        <v>8.2202646138159033E-5</v>
      </c>
      <c r="K54" s="151">
        <f t="shared" si="22"/>
        <v>1.4029955447428712E-3</v>
      </c>
      <c r="L54" s="148">
        <v>167</v>
      </c>
      <c r="M54" s="148">
        <v>130</v>
      </c>
      <c r="N54" s="148">
        <v>0</v>
      </c>
      <c r="O54" s="148">
        <v>332</v>
      </c>
      <c r="P54" s="148">
        <v>211</v>
      </c>
      <c r="Q54" s="149">
        <f t="shared" si="29"/>
        <v>-0.36445783132530118</v>
      </c>
      <c r="R54" s="150">
        <f t="shared" si="30"/>
        <v>0.26347305389221565</v>
      </c>
      <c r="S54" s="149">
        <f t="shared" si="19"/>
        <v>7.3738941779785469E-5</v>
      </c>
      <c r="T54" s="151">
        <f t="shared" si="23"/>
        <v>1.5746386167060948E-3</v>
      </c>
      <c r="U54" s="148">
        <v>12</v>
      </c>
      <c r="V54" s="148">
        <v>14</v>
      </c>
      <c r="W54" s="148">
        <v>6</v>
      </c>
      <c r="X54" s="148">
        <v>0</v>
      </c>
      <c r="Y54" s="148">
        <v>48</v>
      </c>
      <c r="Z54" s="148">
        <v>0</v>
      </c>
      <c r="AA54" s="149">
        <f t="shared" si="31"/>
        <v>-1</v>
      </c>
      <c r="AB54" s="150">
        <f t="shared" si="20"/>
        <v>-1</v>
      </c>
      <c r="AC54" s="148">
        <f t="shared" si="24"/>
        <v>-48</v>
      </c>
      <c r="AD54" s="148">
        <f t="shared" si="25"/>
        <v>-14</v>
      </c>
      <c r="AE54" s="149">
        <f t="shared" si="21"/>
        <v>0</v>
      </c>
      <c r="AF54" s="151">
        <f t="shared" si="26"/>
        <v>0</v>
      </c>
      <c r="AG54" s="151">
        <f t="shared" si="26"/>
        <v>-7.4627422592705913E-6</v>
      </c>
      <c r="AH54" s="50"/>
      <c r="AI54" s="50"/>
      <c r="AJ54" s="50"/>
    </row>
    <row r="55" spans="2:36" x14ac:dyDescent="0.25">
      <c r="B55" s="147" t="s">
        <v>200</v>
      </c>
      <c r="C55" s="148">
        <v>23805</v>
      </c>
      <c r="D55" s="148">
        <v>23781</v>
      </c>
      <c r="E55" s="148">
        <v>3205</v>
      </c>
      <c r="F55" s="148">
        <v>17654</v>
      </c>
      <c r="G55" s="148">
        <v>24624</v>
      </c>
      <c r="H55" s="149">
        <f t="shared" si="27"/>
        <v>0.39481137419281742</v>
      </c>
      <c r="I55" s="150">
        <f t="shared" si="28"/>
        <v>3.4404536862003843E-2</v>
      </c>
      <c r="J55" s="149">
        <f t="shared" si="18"/>
        <v>1.0766797651627809E-2</v>
      </c>
      <c r="K55" s="151">
        <f t="shared" si="22"/>
        <v>0.13359519960069011</v>
      </c>
      <c r="L55" s="148">
        <v>24860</v>
      </c>
      <c r="M55" s="148">
        <v>28360</v>
      </c>
      <c r="N55" s="148">
        <v>2613</v>
      </c>
      <c r="O55" s="148">
        <v>15536</v>
      </c>
      <c r="P55" s="148">
        <v>24783</v>
      </c>
      <c r="Q55" s="149">
        <f t="shared" si="29"/>
        <v>0.59519824922760045</v>
      </c>
      <c r="R55" s="150">
        <f t="shared" si="30"/>
        <v>-3.097345132743401E-3</v>
      </c>
      <c r="S55" s="149">
        <f t="shared" si="19"/>
        <v>8.661005659376414E-3</v>
      </c>
      <c r="T55" s="151">
        <f t="shared" si="23"/>
        <v>0.13445783916926182</v>
      </c>
      <c r="U55" s="148">
        <v>3295</v>
      </c>
      <c r="V55" s="148">
        <v>5057</v>
      </c>
      <c r="W55" s="148">
        <v>3915</v>
      </c>
      <c r="X55" s="148">
        <v>626</v>
      </c>
      <c r="Y55" s="148">
        <v>559</v>
      </c>
      <c r="Z55" s="148">
        <v>2418</v>
      </c>
      <c r="AA55" s="149">
        <f t="shared" si="31"/>
        <v>3.3255813953488369</v>
      </c>
      <c r="AB55" s="150">
        <f t="shared" si="20"/>
        <v>-0.52185089974293053</v>
      </c>
      <c r="AC55" s="148">
        <f t="shared" si="24"/>
        <v>1859</v>
      </c>
      <c r="AD55" s="148">
        <f t="shared" si="25"/>
        <v>-2639</v>
      </c>
      <c r="AE55" s="149">
        <f t="shared" si="21"/>
        <v>1.5793702114318187E-2</v>
      </c>
      <c r="AF55" s="151">
        <f t="shared" si="26"/>
        <v>1.311863192959993E-2</v>
      </c>
      <c r="AG55" s="151">
        <f t="shared" si="26"/>
        <v>1.8042629560590052E-5</v>
      </c>
      <c r="AH55" s="50"/>
      <c r="AI55" s="50"/>
      <c r="AJ55" s="50"/>
    </row>
    <row r="56" spans="2:36" x14ac:dyDescent="0.25">
      <c r="B56" s="147" t="s">
        <v>213</v>
      </c>
      <c r="C56" s="148">
        <v>95611</v>
      </c>
      <c r="D56" s="148">
        <v>75992</v>
      </c>
      <c r="E56" s="148">
        <v>12114</v>
      </c>
      <c r="F56" s="148">
        <v>37520</v>
      </c>
      <c r="G56" s="148">
        <v>47886</v>
      </c>
      <c r="H56" s="149">
        <f t="shared" si="27"/>
        <v>0.27627931769722824</v>
      </c>
      <c r="I56" s="150">
        <f t="shared" si="28"/>
        <v>-0.49915804666827035</v>
      </c>
      <c r="J56" s="149">
        <f t="shared" si="18"/>
        <v>2.093806336687172E-2</v>
      </c>
      <c r="K56" s="151">
        <f t="shared" si="22"/>
        <v>6.1368389755787491E-2</v>
      </c>
      <c r="L56" s="148">
        <v>78241</v>
      </c>
      <c r="M56" s="148">
        <v>67911</v>
      </c>
      <c r="N56" s="148">
        <v>307</v>
      </c>
      <c r="O56" s="148">
        <v>41520</v>
      </c>
      <c r="P56" s="148">
        <v>42162</v>
      </c>
      <c r="Q56" s="149">
        <f t="shared" si="29"/>
        <v>1.5462427745664753E-2</v>
      </c>
      <c r="R56" s="150">
        <f t="shared" si="30"/>
        <v>-0.46112651934407789</v>
      </c>
      <c r="S56" s="149">
        <f t="shared" si="19"/>
        <v>1.4734508356963577E-2</v>
      </c>
      <c r="T56" s="151">
        <f t="shared" si="23"/>
        <v>5.4032787221390641E-2</v>
      </c>
      <c r="U56" s="148">
        <v>18494</v>
      </c>
      <c r="V56" s="148">
        <v>10234</v>
      </c>
      <c r="W56" s="148">
        <v>8288</v>
      </c>
      <c r="X56" s="148">
        <v>27</v>
      </c>
      <c r="Y56" s="148">
        <v>197</v>
      </c>
      <c r="Z56" s="148">
        <v>725</v>
      </c>
      <c r="AA56" s="149">
        <f t="shared" si="31"/>
        <v>2.6802030456852792</v>
      </c>
      <c r="AB56" s="150">
        <f t="shared" si="20"/>
        <v>-0.92915770959546606</v>
      </c>
      <c r="AC56" s="148">
        <f t="shared" si="24"/>
        <v>528</v>
      </c>
      <c r="AD56" s="148">
        <f t="shared" si="25"/>
        <v>-9509</v>
      </c>
      <c r="AE56" s="149">
        <f t="shared" si="21"/>
        <v>4.7354979457736495E-3</v>
      </c>
      <c r="AF56" s="151">
        <f t="shared" si="26"/>
        <v>9.291250589513831E-4</v>
      </c>
      <c r="AG56" s="151">
        <f t="shared" si="26"/>
        <v>3.4348190521710505E-6</v>
      </c>
      <c r="AH56" s="50"/>
      <c r="AI56" s="50"/>
      <c r="AJ56" s="50"/>
    </row>
    <row r="57" spans="2:36" x14ac:dyDescent="0.25">
      <c r="B57" s="147" t="s">
        <v>369</v>
      </c>
      <c r="C57" s="148">
        <v>2799</v>
      </c>
      <c r="D57" s="148">
        <v>2465</v>
      </c>
      <c r="E57" s="148">
        <v>411</v>
      </c>
      <c r="F57" s="148">
        <v>1602</v>
      </c>
      <c r="G57" s="148">
        <v>1807</v>
      </c>
      <c r="H57" s="149">
        <f t="shared" si="27"/>
        <v>0.12796504369538075</v>
      </c>
      <c r="I57" s="150">
        <f t="shared" si="28"/>
        <v>-0.35441229010360842</v>
      </c>
      <c r="J57" s="149">
        <f t="shared" si="18"/>
        <v>7.9010734878539029E-4</v>
      </c>
      <c r="K57" s="151">
        <f t="shared" si="22"/>
        <v>4.2386995378949591E-2</v>
      </c>
      <c r="L57" s="148">
        <v>3194</v>
      </c>
      <c r="M57" s="148">
        <v>2890</v>
      </c>
      <c r="N57" s="148">
        <v>722</v>
      </c>
      <c r="O57" s="148">
        <v>2931</v>
      </c>
      <c r="P57" s="148">
        <v>4076</v>
      </c>
      <c r="Q57" s="149">
        <f t="shared" si="29"/>
        <v>0.3906516547253498</v>
      </c>
      <c r="R57" s="150">
        <f t="shared" si="30"/>
        <v>0.2761427676894177</v>
      </c>
      <c r="S57" s="149">
        <f t="shared" si="19"/>
        <v>1.4244546288834387E-3</v>
      </c>
      <c r="T57" s="151">
        <f t="shared" si="23"/>
        <v>9.561117496657362E-2</v>
      </c>
      <c r="U57" s="148">
        <v>257</v>
      </c>
      <c r="V57" s="148">
        <v>420</v>
      </c>
      <c r="W57" s="148">
        <v>365</v>
      </c>
      <c r="X57" s="148">
        <v>32</v>
      </c>
      <c r="Y57" s="148">
        <v>61</v>
      </c>
      <c r="Z57" s="148">
        <v>208</v>
      </c>
      <c r="AA57" s="149">
        <f t="shared" si="31"/>
        <v>2.4098360655737703</v>
      </c>
      <c r="AB57" s="150">
        <f t="shared" si="20"/>
        <v>-0.50476190476190474</v>
      </c>
      <c r="AC57" s="148">
        <f t="shared" si="24"/>
        <v>147</v>
      </c>
      <c r="AD57" s="148">
        <f t="shared" si="25"/>
        <v>-212</v>
      </c>
      <c r="AE57" s="149">
        <f t="shared" si="21"/>
        <v>1.3585980313391987E-3</v>
      </c>
      <c r="AF57" s="151">
        <f t="shared" ref="AF57:AG69" si="32">Z57/$G24</f>
        <v>4.8790786047711761E-3</v>
      </c>
      <c r="AG57" s="151">
        <f t="shared" si="32"/>
        <v>5.6527786483398707E-5</v>
      </c>
      <c r="AH57" s="50"/>
      <c r="AI57" s="50"/>
      <c r="AJ57" s="50"/>
    </row>
    <row r="58" spans="2:36" x14ac:dyDescent="0.25">
      <c r="B58" s="147" t="s">
        <v>209</v>
      </c>
      <c r="C58" s="148">
        <v>23535</v>
      </c>
      <c r="D58" s="148">
        <v>26344</v>
      </c>
      <c r="E58" s="148">
        <v>105</v>
      </c>
      <c r="F58" s="148">
        <v>11624</v>
      </c>
      <c r="G58" s="148">
        <v>13939</v>
      </c>
      <c r="H58" s="149">
        <f t="shared" si="27"/>
        <v>0.19915691672401925</v>
      </c>
      <c r="I58" s="150">
        <f t="shared" si="28"/>
        <v>-0.40773316337369869</v>
      </c>
      <c r="J58" s="149">
        <f t="shared" si="18"/>
        <v>6.0948015134031849E-3</v>
      </c>
      <c r="K58" s="151">
        <f t="shared" si="22"/>
        <v>3.1302070935491547E-2</v>
      </c>
      <c r="L58" s="148">
        <v>17977</v>
      </c>
      <c r="M58" s="148">
        <v>19147</v>
      </c>
      <c r="N58" s="148">
        <v>581</v>
      </c>
      <c r="O58" s="148">
        <v>17711</v>
      </c>
      <c r="P58" s="148">
        <v>18914</v>
      </c>
      <c r="Q58" s="149">
        <f t="shared" si="29"/>
        <v>6.7923889108463698E-2</v>
      </c>
      <c r="R58" s="150">
        <f t="shared" si="30"/>
        <v>5.2122156088335148E-2</v>
      </c>
      <c r="S58" s="149">
        <f t="shared" si="19"/>
        <v>6.6099447621936602E-3</v>
      </c>
      <c r="T58" s="151">
        <f t="shared" si="23"/>
        <v>4.2474163833408934E-2</v>
      </c>
      <c r="U58" s="148">
        <v>6498</v>
      </c>
      <c r="V58" s="148">
        <v>891</v>
      </c>
      <c r="W58" s="148">
        <v>2541</v>
      </c>
      <c r="X58" s="148">
        <v>15</v>
      </c>
      <c r="Y58" s="148">
        <v>51</v>
      </c>
      <c r="Z58" s="148">
        <v>239</v>
      </c>
      <c r="AA58" s="149">
        <f t="shared" si="31"/>
        <v>3.6862745098039218</v>
      </c>
      <c r="AB58" s="150">
        <f t="shared" si="20"/>
        <v>-0.73176206509539843</v>
      </c>
      <c r="AC58" s="148">
        <f t="shared" si="24"/>
        <v>188</v>
      </c>
      <c r="AD58" s="148">
        <f t="shared" si="25"/>
        <v>-652</v>
      </c>
      <c r="AE58" s="149">
        <f t="shared" si="21"/>
        <v>1.5610813917791755E-3</v>
      </c>
      <c r="AF58" s="151">
        <f t="shared" si="32"/>
        <v>5.3670958846276497E-4</v>
      </c>
      <c r="AG58" s="151">
        <f t="shared" si="32"/>
        <v>8.2780706071867921E-6</v>
      </c>
      <c r="AH58" s="50"/>
      <c r="AI58" s="50"/>
      <c r="AJ58" s="50"/>
    </row>
    <row r="59" spans="2:36" x14ac:dyDescent="0.25">
      <c r="B59" s="147" t="s">
        <v>232</v>
      </c>
      <c r="C59" s="148">
        <v>907</v>
      </c>
      <c r="D59" s="148">
        <v>1513</v>
      </c>
      <c r="E59" s="148">
        <v>401</v>
      </c>
      <c r="F59" s="148">
        <v>3164</v>
      </c>
      <c r="G59" s="148">
        <v>4113</v>
      </c>
      <c r="H59" s="149">
        <f t="shared" si="27"/>
        <v>0.29993678887484188</v>
      </c>
      <c r="I59" s="150">
        <f t="shared" si="28"/>
        <v>3.5347298787210581</v>
      </c>
      <c r="J59" s="149">
        <f t="shared" si="18"/>
        <v>1.7984015083311071E-3</v>
      </c>
      <c r="K59" s="151">
        <f t="shared" si="22"/>
        <v>9.1922939388521363E-2</v>
      </c>
      <c r="L59" s="148">
        <v>2150</v>
      </c>
      <c r="M59" s="148">
        <v>2016</v>
      </c>
      <c r="N59" s="148">
        <v>224</v>
      </c>
      <c r="O59" s="148">
        <v>2350</v>
      </c>
      <c r="P59" s="148">
        <v>4180</v>
      </c>
      <c r="Q59" s="149">
        <f t="shared" si="29"/>
        <v>0.77872340425531905</v>
      </c>
      <c r="R59" s="150">
        <f t="shared" si="30"/>
        <v>0.94418604651162785</v>
      </c>
      <c r="S59" s="149">
        <f t="shared" si="19"/>
        <v>1.4607998892867452E-3</v>
      </c>
      <c r="T59" s="151">
        <f t="shared" si="23"/>
        <v>9.3420346862149117E-2</v>
      </c>
      <c r="U59" s="148">
        <v>122</v>
      </c>
      <c r="V59" s="148">
        <v>77</v>
      </c>
      <c r="W59" s="148">
        <v>92</v>
      </c>
      <c r="X59" s="148">
        <v>14</v>
      </c>
      <c r="Y59" s="148">
        <v>27</v>
      </c>
      <c r="Z59" s="148">
        <v>106</v>
      </c>
      <c r="AA59" s="149">
        <f t="shared" si="31"/>
        <v>2.925925925925926</v>
      </c>
      <c r="AB59" s="150">
        <f t="shared" si="20"/>
        <v>0.37662337662337664</v>
      </c>
      <c r="AC59" s="148">
        <f t="shared" si="24"/>
        <v>79</v>
      </c>
      <c r="AD59" s="148">
        <f t="shared" si="25"/>
        <v>29</v>
      </c>
      <c r="AE59" s="149">
        <f t="shared" si="21"/>
        <v>6.9236245827863018E-4</v>
      </c>
      <c r="AF59" s="151">
        <f t="shared" si="32"/>
        <v>2.3690327194707669E-3</v>
      </c>
      <c r="AG59" s="151">
        <f t="shared" si="32"/>
        <v>6.5392587294965264E-5</v>
      </c>
      <c r="AH59" s="50"/>
      <c r="AI59" s="50"/>
      <c r="AJ59" s="50"/>
    </row>
    <row r="60" spans="2:36" x14ac:dyDescent="0.25">
      <c r="B60" s="147" t="s">
        <v>223</v>
      </c>
      <c r="C60" s="148">
        <v>5682</v>
      </c>
      <c r="D60" s="148">
        <v>1190</v>
      </c>
      <c r="E60" s="148">
        <v>1198</v>
      </c>
      <c r="F60" s="148">
        <v>3452</v>
      </c>
      <c r="G60" s="148">
        <v>3346</v>
      </c>
      <c r="H60" s="149">
        <f t="shared" si="27"/>
        <v>-3.0706836616454236E-2</v>
      </c>
      <c r="I60" s="150">
        <f t="shared" si="28"/>
        <v>-0.4111228440689898</v>
      </c>
      <c r="J60" s="149">
        <f t="shared" si="18"/>
        <v>1.4630322020121283E-3</v>
      </c>
      <c r="K60" s="151">
        <f t="shared" si="22"/>
        <v>5.4820106166852352E-2</v>
      </c>
      <c r="L60" s="148">
        <v>2307</v>
      </c>
      <c r="M60" s="148">
        <v>2236</v>
      </c>
      <c r="N60" s="148">
        <v>384</v>
      </c>
      <c r="O60" s="148">
        <v>2673</v>
      </c>
      <c r="P60" s="148">
        <v>3678</v>
      </c>
      <c r="Q60" s="149">
        <f t="shared" si="29"/>
        <v>0.37598204264870927</v>
      </c>
      <c r="R60" s="150">
        <f t="shared" si="30"/>
        <v>0.59427828348504552</v>
      </c>
      <c r="S60" s="149">
        <f t="shared" si="19"/>
        <v>1.2853641131092461E-3</v>
      </c>
      <c r="T60" s="151">
        <f t="shared" si="23"/>
        <v>6.0259518972409727E-2</v>
      </c>
      <c r="U60" s="148">
        <v>18</v>
      </c>
      <c r="V60" s="148">
        <v>498</v>
      </c>
      <c r="W60" s="148">
        <v>90</v>
      </c>
      <c r="X60" s="148">
        <v>21</v>
      </c>
      <c r="Y60" s="148">
        <v>37</v>
      </c>
      <c r="Z60" s="148">
        <v>80</v>
      </c>
      <c r="AA60" s="149">
        <f t="shared" si="31"/>
        <v>1.1621621621621623</v>
      </c>
      <c r="AB60" s="150">
        <f t="shared" si="20"/>
        <v>-0.8393574297188755</v>
      </c>
      <c r="AC60" s="148">
        <f t="shared" si="24"/>
        <v>43</v>
      </c>
      <c r="AD60" s="148">
        <f t="shared" si="25"/>
        <v>-418</v>
      </c>
      <c r="AE60" s="149">
        <f t="shared" si="21"/>
        <v>5.2253770436123037E-4</v>
      </c>
      <c r="AF60" s="151">
        <f t="shared" si="32"/>
        <v>1.3107018808571991E-3</v>
      </c>
      <c r="AG60" s="151">
        <f t="shared" si="32"/>
        <v>1.9040601647587691E-5</v>
      </c>
      <c r="AH60" s="50"/>
      <c r="AI60" s="50"/>
      <c r="AJ60" s="50"/>
    </row>
    <row r="61" spans="2:36" x14ac:dyDescent="0.25">
      <c r="B61" s="147" t="s">
        <v>211</v>
      </c>
      <c r="C61" s="148">
        <v>7865</v>
      </c>
      <c r="D61" s="148">
        <v>8937</v>
      </c>
      <c r="E61" s="148">
        <v>52</v>
      </c>
      <c r="F61" s="148">
        <v>1116</v>
      </c>
      <c r="G61" s="148">
        <v>7067</v>
      </c>
      <c r="H61" s="149">
        <f t="shared" si="27"/>
        <v>5.3324372759856633</v>
      </c>
      <c r="I61" s="150">
        <f t="shared" si="28"/>
        <v>-0.10146217418944692</v>
      </c>
      <c r="J61" s="149">
        <f t="shared" si="18"/>
        <v>3.0900324481828185E-3</v>
      </c>
      <c r="K61" s="151">
        <f t="shared" si="22"/>
        <v>1.0779701762093035E-2</v>
      </c>
      <c r="L61" s="148">
        <v>41324</v>
      </c>
      <c r="M61" s="148">
        <v>41206</v>
      </c>
      <c r="N61" s="148">
        <v>52</v>
      </c>
      <c r="O61" s="148">
        <v>20510</v>
      </c>
      <c r="P61" s="148">
        <v>30670</v>
      </c>
      <c r="Q61" s="149">
        <f t="shared" si="29"/>
        <v>0.4953681131155534</v>
      </c>
      <c r="R61" s="150">
        <f t="shared" si="30"/>
        <v>-0.25781628109573129</v>
      </c>
      <c r="S61" s="149">
        <f t="shared" si="19"/>
        <v>1.0718357082398201E-2</v>
      </c>
      <c r="T61" s="151">
        <f t="shared" si="23"/>
        <v>4.6782715868599598E-2</v>
      </c>
      <c r="U61" s="148">
        <v>6926</v>
      </c>
      <c r="V61" s="148">
        <v>1664</v>
      </c>
      <c r="W61" s="148">
        <v>2175</v>
      </c>
      <c r="X61" s="148">
        <v>6</v>
      </c>
      <c r="Y61" s="148">
        <v>43</v>
      </c>
      <c r="Z61" s="148">
        <v>328</v>
      </c>
      <c r="AA61" s="149">
        <f t="shared" si="31"/>
        <v>6.6279069767441863</v>
      </c>
      <c r="AB61" s="150">
        <f t="shared" si="20"/>
        <v>-0.80288461538461542</v>
      </c>
      <c r="AC61" s="148">
        <f t="shared" si="24"/>
        <v>285</v>
      </c>
      <c r="AD61" s="148">
        <f t="shared" si="25"/>
        <v>-1336</v>
      </c>
      <c r="AE61" s="149">
        <f t="shared" si="21"/>
        <v>2.1424045878810443E-3</v>
      </c>
      <c r="AF61" s="151">
        <f t="shared" si="32"/>
        <v>5.0031727436911208E-4</v>
      </c>
      <c r="AG61" s="151">
        <f t="shared" si="32"/>
        <v>1.0109927906636199E-5</v>
      </c>
      <c r="AH61" s="50"/>
      <c r="AI61" s="50"/>
      <c r="AJ61" s="50"/>
    </row>
    <row r="62" spans="2:36" x14ac:dyDescent="0.25">
      <c r="B62" s="147" t="s">
        <v>203</v>
      </c>
      <c r="C62" s="148">
        <v>19593</v>
      </c>
      <c r="D62" s="148">
        <v>17213</v>
      </c>
      <c r="E62" s="148">
        <v>3515</v>
      </c>
      <c r="F62" s="148">
        <v>13299</v>
      </c>
      <c r="G62" s="148">
        <v>18086</v>
      </c>
      <c r="H62" s="149">
        <f t="shared" si="27"/>
        <v>0.3599518760809084</v>
      </c>
      <c r="I62" s="150">
        <f t="shared" si="28"/>
        <v>-7.6915224825192641E-2</v>
      </c>
      <c r="J62" s="149">
        <f t="shared" si="18"/>
        <v>7.9080694577380022E-3</v>
      </c>
      <c r="K62" s="151">
        <f t="shared" si="22"/>
        <v>0.12061112481910999</v>
      </c>
      <c r="L62" s="148">
        <v>12960</v>
      </c>
      <c r="M62" s="148">
        <v>9995</v>
      </c>
      <c r="N62" s="148">
        <v>1392</v>
      </c>
      <c r="O62" s="148">
        <v>8003</v>
      </c>
      <c r="P62" s="148">
        <v>14490</v>
      </c>
      <c r="Q62" s="149">
        <f t="shared" si="29"/>
        <v>0.81057103586155188</v>
      </c>
      <c r="R62" s="150">
        <f t="shared" si="30"/>
        <v>0.11805555555555558</v>
      </c>
      <c r="S62" s="149">
        <f t="shared" si="19"/>
        <v>5.063873300422234E-3</v>
      </c>
      <c r="T62" s="151">
        <f t="shared" si="23"/>
        <v>9.6630277486945915E-2</v>
      </c>
      <c r="U62" s="148">
        <v>1858</v>
      </c>
      <c r="V62" s="148">
        <v>2888</v>
      </c>
      <c r="W62" s="148">
        <v>2630</v>
      </c>
      <c r="X62" s="148">
        <v>203</v>
      </c>
      <c r="Y62" s="148">
        <v>473</v>
      </c>
      <c r="Z62" s="148">
        <v>1341</v>
      </c>
      <c r="AA62" s="149">
        <f t="shared" si="31"/>
        <v>1.8350951374207187</v>
      </c>
      <c r="AB62" s="150">
        <f t="shared" si="20"/>
        <v>-0.53566481994459836</v>
      </c>
      <c r="AC62" s="148">
        <f t="shared" si="24"/>
        <v>868</v>
      </c>
      <c r="AD62" s="148">
        <f t="shared" si="25"/>
        <v>-1547</v>
      </c>
      <c r="AE62" s="149">
        <f t="shared" si="21"/>
        <v>8.7590382693551235E-3</v>
      </c>
      <c r="AF62" s="151">
        <f t="shared" si="32"/>
        <v>8.9428020779844346E-3</v>
      </c>
      <c r="AG62" s="151">
        <f t="shared" si="32"/>
        <v>1.2237802094127618E-5</v>
      </c>
      <c r="AH62" s="50"/>
      <c r="AI62" s="50"/>
      <c r="AJ62" s="50"/>
    </row>
    <row r="63" spans="2:36" x14ac:dyDescent="0.25">
      <c r="B63" s="147" t="s">
        <v>229</v>
      </c>
      <c r="C63" s="148">
        <v>7608</v>
      </c>
      <c r="D63" s="148">
        <v>6517</v>
      </c>
      <c r="E63" s="148">
        <v>2630</v>
      </c>
      <c r="F63" s="148">
        <v>11674</v>
      </c>
      <c r="G63" s="148">
        <v>11643</v>
      </c>
      <c r="H63" s="149">
        <f t="shared" si="27"/>
        <v>-2.655473702244282E-3</v>
      </c>
      <c r="I63" s="150">
        <f t="shared" si="28"/>
        <v>0.53036277602523652</v>
      </c>
      <c r="J63" s="149">
        <f t="shared" si="18"/>
        <v>5.0908798350350302E-3</v>
      </c>
      <c r="K63" s="151">
        <f t="shared" si="22"/>
        <v>0.19941082775275318</v>
      </c>
      <c r="L63" s="148">
        <v>4181</v>
      </c>
      <c r="M63" s="148">
        <v>2304</v>
      </c>
      <c r="N63" s="148">
        <v>385</v>
      </c>
      <c r="O63" s="148">
        <v>4689</v>
      </c>
      <c r="P63" s="148">
        <v>4788</v>
      </c>
      <c r="Q63" s="149">
        <f t="shared" si="29"/>
        <v>2.1113243761996081E-2</v>
      </c>
      <c r="R63" s="150">
        <f t="shared" si="30"/>
        <v>0.14518057880889734</v>
      </c>
      <c r="S63" s="149">
        <f t="shared" si="19"/>
        <v>1.6732798731829992E-3</v>
      </c>
      <c r="T63" s="151">
        <f t="shared" si="23"/>
        <v>8.2004555808656038E-2</v>
      </c>
      <c r="U63" s="148">
        <v>90</v>
      </c>
      <c r="V63" s="148">
        <v>247</v>
      </c>
      <c r="W63" s="148">
        <v>194</v>
      </c>
      <c r="X63" s="148">
        <v>196</v>
      </c>
      <c r="Y63" s="148">
        <v>70</v>
      </c>
      <c r="Z63" s="148">
        <v>492</v>
      </c>
      <c r="AA63" s="149">
        <f t="shared" si="31"/>
        <v>6.0285714285714285</v>
      </c>
      <c r="AB63" s="150">
        <f t="shared" si="20"/>
        <v>0.99190283400809709</v>
      </c>
      <c r="AC63" s="148">
        <f t="shared" si="24"/>
        <v>422</v>
      </c>
      <c r="AD63" s="148">
        <f t="shared" si="25"/>
        <v>245</v>
      </c>
      <c r="AE63" s="149">
        <f t="shared" si="21"/>
        <v>3.2136068818215666E-3</v>
      </c>
      <c r="AF63" s="151">
        <f t="shared" si="32"/>
        <v>8.4265333036463597E-3</v>
      </c>
      <c r="AG63" s="151">
        <f t="shared" si="32"/>
        <v>1.0325194698428465E-4</v>
      </c>
      <c r="AH63" s="50"/>
      <c r="AI63" s="50"/>
      <c r="AJ63" s="50"/>
    </row>
    <row r="64" spans="2:36" x14ac:dyDescent="0.25">
      <c r="B64" s="147" t="s">
        <v>215</v>
      </c>
      <c r="C64" s="148">
        <v>843</v>
      </c>
      <c r="D64" s="148">
        <v>1294</v>
      </c>
      <c r="E64" s="148">
        <v>228</v>
      </c>
      <c r="F64" s="148">
        <v>1700</v>
      </c>
      <c r="G64" s="148">
        <v>3681</v>
      </c>
      <c r="H64" s="149">
        <f t="shared" si="27"/>
        <v>1.165294117647059</v>
      </c>
      <c r="I64" s="150">
        <f t="shared" si="28"/>
        <v>3.3665480427046264</v>
      </c>
      <c r="J64" s="149">
        <f t="shared" si="18"/>
        <v>1.6095103214604437E-3</v>
      </c>
      <c r="K64" s="151">
        <f t="shared" si="22"/>
        <v>0.16547538772757922</v>
      </c>
      <c r="L64" s="148">
        <v>1460</v>
      </c>
      <c r="M64" s="148">
        <v>2021</v>
      </c>
      <c r="N64" s="148">
        <v>721</v>
      </c>
      <c r="O64" s="148">
        <v>3020</v>
      </c>
      <c r="P64" s="148">
        <v>3027</v>
      </c>
      <c r="Q64" s="149">
        <f t="shared" si="29"/>
        <v>2.3178807947019653E-3</v>
      </c>
      <c r="R64" s="150">
        <f t="shared" si="30"/>
        <v>1.0732876712328765</v>
      </c>
      <c r="S64" s="149">
        <f t="shared" si="19"/>
        <v>1.0578567619308559E-3</v>
      </c>
      <c r="T64" s="151">
        <f t="shared" si="23"/>
        <v>0.13607552258934591</v>
      </c>
      <c r="U64" s="148">
        <v>40</v>
      </c>
      <c r="V64" s="148">
        <v>103</v>
      </c>
      <c r="W64" s="148">
        <v>329</v>
      </c>
      <c r="X64" s="148">
        <v>39</v>
      </c>
      <c r="Y64" s="148">
        <v>169</v>
      </c>
      <c r="Z64" s="148">
        <v>224</v>
      </c>
      <c r="AA64" s="149">
        <f t="shared" si="31"/>
        <v>0.32544378698224863</v>
      </c>
      <c r="AB64" s="150">
        <f t="shared" si="20"/>
        <v>1.174757281553398</v>
      </c>
      <c r="AC64" s="148">
        <f t="shared" si="24"/>
        <v>55</v>
      </c>
      <c r="AD64" s="148">
        <f t="shared" si="25"/>
        <v>121</v>
      </c>
      <c r="AE64" s="149">
        <f t="shared" si="21"/>
        <v>1.4631055722114448E-3</v>
      </c>
      <c r="AF64" s="151">
        <f t="shared" si="32"/>
        <v>1.0069678579456058E-2</v>
      </c>
      <c r="AG64" s="151">
        <f t="shared" si="32"/>
        <v>1.4629974690143791E-5</v>
      </c>
      <c r="AH64" s="50"/>
      <c r="AI64" s="50"/>
      <c r="AJ64" s="50"/>
    </row>
    <row r="65" spans="2:36" x14ac:dyDescent="0.25">
      <c r="B65" s="147" t="s">
        <v>225</v>
      </c>
      <c r="C65" s="148">
        <v>2335</v>
      </c>
      <c r="D65" s="148">
        <v>1732</v>
      </c>
      <c r="E65" s="148">
        <v>192</v>
      </c>
      <c r="F65" s="148">
        <v>3508</v>
      </c>
      <c r="G65" s="148">
        <v>14021</v>
      </c>
      <c r="H65" s="149">
        <f t="shared" si="27"/>
        <v>2.9968643101482324</v>
      </c>
      <c r="I65" s="150">
        <f t="shared" si="28"/>
        <v>5.0047109207708775</v>
      </c>
      <c r="J65" s="149">
        <f t="shared" si="18"/>
        <v>6.1306558590591906E-3</v>
      </c>
      <c r="K65" s="151">
        <f t="shared" si="22"/>
        <v>0.29873228933631618</v>
      </c>
      <c r="L65" s="148">
        <v>2137</v>
      </c>
      <c r="M65" s="148">
        <v>1957</v>
      </c>
      <c r="N65" s="148">
        <v>177</v>
      </c>
      <c r="O65" s="148">
        <v>1175</v>
      </c>
      <c r="P65" s="148">
        <v>5363</v>
      </c>
      <c r="Q65" s="149">
        <f t="shared" si="29"/>
        <v>3.5642553191489359</v>
      </c>
      <c r="R65" s="150">
        <f t="shared" si="30"/>
        <v>1.5095928872250819</v>
      </c>
      <c r="S65" s="149">
        <f t="shared" si="19"/>
        <v>1.8742272263743576E-3</v>
      </c>
      <c r="T65" s="151">
        <f t="shared" si="23"/>
        <v>0.11426440822413977</v>
      </c>
      <c r="U65" s="148">
        <v>89</v>
      </c>
      <c r="V65" s="148">
        <v>107</v>
      </c>
      <c r="W65" s="148">
        <v>84</v>
      </c>
      <c r="X65" s="148">
        <v>43</v>
      </c>
      <c r="Y65" s="148">
        <v>20</v>
      </c>
      <c r="Z65" s="148">
        <v>222</v>
      </c>
      <c r="AA65" s="149">
        <f t="shared" si="31"/>
        <v>10.1</v>
      </c>
      <c r="AB65" s="150">
        <f t="shared" si="20"/>
        <v>1.0747663551401869</v>
      </c>
      <c r="AC65" s="148">
        <f t="shared" si="24"/>
        <v>202</v>
      </c>
      <c r="AD65" s="148">
        <f t="shared" si="25"/>
        <v>115</v>
      </c>
      <c r="AE65" s="149">
        <f t="shared" si="21"/>
        <v>1.4500421296024142E-3</v>
      </c>
      <c r="AF65" s="151">
        <f t="shared" si="32"/>
        <v>4.7299456695429846E-3</v>
      </c>
      <c r="AG65" s="151">
        <f t="shared" si="32"/>
        <v>2.151912219026313E-4</v>
      </c>
      <c r="AH65" s="50"/>
      <c r="AI65" s="50"/>
      <c r="AJ65" s="50"/>
    </row>
    <row r="66" spans="2:36" x14ac:dyDescent="0.25">
      <c r="B66" s="147" t="s">
        <v>221</v>
      </c>
      <c r="C66" s="148">
        <v>2407</v>
      </c>
      <c r="D66" s="148">
        <v>2486</v>
      </c>
      <c r="E66" s="148">
        <v>1818</v>
      </c>
      <c r="F66" s="148">
        <v>2179</v>
      </c>
      <c r="G66" s="148">
        <v>3767</v>
      </c>
      <c r="H66" s="149">
        <f t="shared" si="27"/>
        <v>0.72877466727856821</v>
      </c>
      <c r="I66" s="150">
        <f t="shared" si="28"/>
        <v>0.56501869547154127</v>
      </c>
      <c r="J66" s="149">
        <f t="shared" si="18"/>
        <v>1.6471136595874738E-3</v>
      </c>
      <c r="K66" s="151">
        <f t="shared" si="22"/>
        <v>0.12631190691747979</v>
      </c>
      <c r="L66" s="148">
        <v>2802</v>
      </c>
      <c r="M66" s="148">
        <v>3469</v>
      </c>
      <c r="N66" s="148">
        <v>2587</v>
      </c>
      <c r="O66" s="148">
        <v>4391</v>
      </c>
      <c r="P66" s="148">
        <v>5850</v>
      </c>
      <c r="Q66" s="149">
        <f t="shared" si="29"/>
        <v>0.33227055340469147</v>
      </c>
      <c r="R66" s="150">
        <f t="shared" si="30"/>
        <v>1.0877944325481801</v>
      </c>
      <c r="S66" s="149">
        <f t="shared" si="19"/>
        <v>2.0444208976859953E-3</v>
      </c>
      <c r="T66" s="151">
        <f t="shared" si="23"/>
        <v>0.19615732823659593</v>
      </c>
      <c r="U66" s="148">
        <v>58</v>
      </c>
      <c r="V66" s="148">
        <v>61</v>
      </c>
      <c r="W66" s="148">
        <v>24</v>
      </c>
      <c r="X66" s="148">
        <v>0</v>
      </c>
      <c r="Y66" s="148">
        <v>12</v>
      </c>
      <c r="Z66" s="148">
        <v>27</v>
      </c>
      <c r="AA66" s="149">
        <f t="shared" si="31"/>
        <v>1.25</v>
      </c>
      <c r="AB66" s="150">
        <f t="shared" si="20"/>
        <v>-0.55737704918032782</v>
      </c>
      <c r="AC66" s="148">
        <f t="shared" si="24"/>
        <v>15</v>
      </c>
      <c r="AD66" s="148">
        <f t="shared" si="25"/>
        <v>-34</v>
      </c>
      <c r="AE66" s="149">
        <f t="shared" si="21"/>
        <v>1.7635647522191522E-4</v>
      </c>
      <c r="AF66" s="151">
        <f t="shared" si="32"/>
        <v>9.0534151493813504E-4</v>
      </c>
      <c r="AG66" s="151">
        <f t="shared" si="32"/>
        <v>4.1913959024913658E-5</v>
      </c>
      <c r="AH66" s="50"/>
      <c r="AI66" s="50"/>
      <c r="AJ66" s="50"/>
    </row>
    <row r="67" spans="2:36" x14ac:dyDescent="0.25">
      <c r="B67" s="147" t="s">
        <v>227</v>
      </c>
      <c r="C67" s="148">
        <v>1921</v>
      </c>
      <c r="D67" s="148">
        <v>1896</v>
      </c>
      <c r="E67" s="148">
        <v>288</v>
      </c>
      <c r="F67" s="148">
        <v>756</v>
      </c>
      <c r="G67" s="148">
        <v>1171</v>
      </c>
      <c r="H67" s="149">
        <f t="shared" si="27"/>
        <v>0.54894179894179884</v>
      </c>
      <c r="I67" s="150">
        <f t="shared" si="28"/>
        <v>-0.39042165538781881</v>
      </c>
      <c r="J67" s="149">
        <f t="shared" si="18"/>
        <v>5.1201754589246928E-4</v>
      </c>
      <c r="K67" s="151">
        <f t="shared" si="22"/>
        <v>6.2168188575069019E-2</v>
      </c>
      <c r="L67" s="148">
        <v>1426</v>
      </c>
      <c r="M67" s="148">
        <v>2229</v>
      </c>
      <c r="N67" s="148">
        <v>221</v>
      </c>
      <c r="O67" s="148">
        <v>1443</v>
      </c>
      <c r="P67" s="148">
        <v>1083</v>
      </c>
      <c r="Q67" s="149">
        <f t="shared" si="29"/>
        <v>-0.24948024948024949</v>
      </c>
      <c r="R67" s="150">
        <f t="shared" si="30"/>
        <v>-0.2405329593267882</v>
      </c>
      <c r="S67" s="149">
        <f t="shared" si="19"/>
        <v>3.7847997131520219E-4</v>
      </c>
      <c r="T67" s="151">
        <f t="shared" si="23"/>
        <v>5.7496283712040776E-2</v>
      </c>
      <c r="U67" s="148">
        <v>54</v>
      </c>
      <c r="V67" s="148">
        <v>272</v>
      </c>
      <c r="W67" s="148">
        <v>173</v>
      </c>
      <c r="X67" s="148">
        <v>52</v>
      </c>
      <c r="Y67" s="148">
        <v>25</v>
      </c>
      <c r="Z67" s="148">
        <v>212</v>
      </c>
      <c r="AA67" s="149">
        <f t="shared" si="31"/>
        <v>7.48</v>
      </c>
      <c r="AB67" s="150">
        <f t="shared" si="20"/>
        <v>-0.22058823529411764</v>
      </c>
      <c r="AC67" s="148">
        <f t="shared" si="24"/>
        <v>187</v>
      </c>
      <c r="AD67" s="148">
        <f t="shared" si="25"/>
        <v>-60</v>
      </c>
      <c r="AE67" s="149">
        <f t="shared" si="21"/>
        <v>1.3847249165572604E-3</v>
      </c>
      <c r="AF67" s="151">
        <f t="shared" si="32"/>
        <v>1.1255043533658951E-2</v>
      </c>
      <c r="AG67" s="151">
        <f t="shared" si="32"/>
        <v>3.9711191335740074E-4</v>
      </c>
      <c r="AH67" s="50"/>
      <c r="AI67" s="50"/>
      <c r="AJ67" s="50"/>
    </row>
    <row r="68" spans="2:36" x14ac:dyDescent="0.25">
      <c r="B68" s="147" t="s">
        <v>205</v>
      </c>
      <c r="C68" s="148">
        <v>401</v>
      </c>
      <c r="D68" s="148">
        <v>350</v>
      </c>
      <c r="E68" s="148">
        <v>90</v>
      </c>
      <c r="F68" s="148">
        <v>417</v>
      </c>
      <c r="G68" s="148">
        <v>673</v>
      </c>
      <c r="H68" s="149">
        <f t="shared" si="27"/>
        <v>0.61390887290167862</v>
      </c>
      <c r="I68" s="150">
        <f t="shared" si="28"/>
        <v>0.6783042394014962</v>
      </c>
      <c r="J68" s="149">
        <f t="shared" si="18"/>
        <v>2.9426798324989911E-4</v>
      </c>
      <c r="K68" s="151">
        <f t="shared" si="22"/>
        <v>5.1741370031521489E-2</v>
      </c>
      <c r="L68" s="148">
        <v>1394</v>
      </c>
      <c r="M68" s="148">
        <v>2604</v>
      </c>
      <c r="N68" s="148">
        <v>42</v>
      </c>
      <c r="O68" s="148">
        <v>848</v>
      </c>
      <c r="P68" s="148">
        <v>2030</v>
      </c>
      <c r="Q68" s="149">
        <f t="shared" si="29"/>
        <v>1.3938679245283021</v>
      </c>
      <c r="R68" s="150">
        <f t="shared" si="30"/>
        <v>0.45624103299856533</v>
      </c>
      <c r="S68" s="149">
        <f t="shared" si="19"/>
        <v>7.0943152517992652E-4</v>
      </c>
      <c r="T68" s="151">
        <f t="shared" si="23"/>
        <v>0.15606980856461905</v>
      </c>
      <c r="U68" s="148">
        <v>114</v>
      </c>
      <c r="V68" s="148">
        <v>112</v>
      </c>
      <c r="W68" s="148">
        <v>182</v>
      </c>
      <c r="X68" s="148">
        <v>0</v>
      </c>
      <c r="Y68" s="148">
        <v>29</v>
      </c>
      <c r="Z68" s="148">
        <v>119</v>
      </c>
      <c r="AA68" s="149">
        <f t="shared" si="31"/>
        <v>3.1034482758620694</v>
      </c>
      <c r="AB68" s="150">
        <f t="shared" si="20"/>
        <v>6.25E-2</v>
      </c>
      <c r="AC68" s="148">
        <f t="shared" si="24"/>
        <v>90</v>
      </c>
      <c r="AD68" s="148">
        <f t="shared" si="25"/>
        <v>7</v>
      </c>
      <c r="AE68" s="149">
        <f t="shared" si="21"/>
        <v>7.7727483523733014E-4</v>
      </c>
      <c r="AF68" s="151">
        <f t="shared" si="32"/>
        <v>9.148919812408703E-3</v>
      </c>
      <c r="AG68" s="151">
        <f t="shared" si="32"/>
        <v>2.3859831443546318E-4</v>
      </c>
      <c r="AH68" s="50"/>
      <c r="AI68" s="50"/>
      <c r="AJ68" s="50"/>
    </row>
    <row r="69" spans="2:36" x14ac:dyDescent="0.25">
      <c r="B69" s="154" t="s">
        <v>371</v>
      </c>
      <c r="C69" s="155">
        <f>C44-SUM(C45:C68)</f>
        <v>93893</v>
      </c>
      <c r="D69" s="155">
        <f>D44-SUM(D45:D68)</f>
        <v>100291</v>
      </c>
      <c r="E69" s="155">
        <f>E44-SUM(E45:E68)</f>
        <v>7418</v>
      </c>
      <c r="F69" s="155">
        <f>F44-SUM(F45:F68)</f>
        <v>55941</v>
      </c>
      <c r="G69" s="155">
        <f>G44-SUM(G45:G68)</f>
        <v>73098</v>
      </c>
      <c r="H69" s="156">
        <f t="shared" si="27"/>
        <v>0.306698128385263</v>
      </c>
      <c r="I69" s="157">
        <f t="shared" si="28"/>
        <v>-0.22147550935639504</v>
      </c>
      <c r="J69" s="156">
        <f t="shared" si="18"/>
        <v>3.1961962911740159E-2</v>
      </c>
      <c r="K69" s="158">
        <f t="shared" si="22"/>
        <v>0.1218860675910919</v>
      </c>
      <c r="L69" s="155">
        <f>L44-SUM(L45:L68)</f>
        <v>48259</v>
      </c>
      <c r="M69" s="155">
        <f>M44-SUM(M45:M68)</f>
        <v>39131</v>
      </c>
      <c r="N69" s="155">
        <f>N44-SUM(N45:N68)</f>
        <v>6143</v>
      </c>
      <c r="O69" s="155">
        <f>O44-SUM(O45:O68)</f>
        <v>39432</v>
      </c>
      <c r="P69" s="155">
        <f>P44-SUM(P45:P68)</f>
        <v>46726</v>
      </c>
      <c r="Q69" s="156">
        <f t="shared" si="29"/>
        <v>0.18497666869547569</v>
      </c>
      <c r="R69" s="157">
        <f t="shared" si="30"/>
        <v>-3.1766095443336972E-2</v>
      </c>
      <c r="S69" s="156">
        <f t="shared" si="19"/>
        <v>1.6329506130816379E-2</v>
      </c>
      <c r="T69" s="158">
        <f t="shared" si="23"/>
        <v>7.7912506419619693E-2</v>
      </c>
      <c r="U69" s="155">
        <f t="shared" ref="U69:Z69" si="33">U44-SUM(U45:U68)</f>
        <v>5213</v>
      </c>
      <c r="V69" s="155">
        <f t="shared" si="33"/>
        <v>5078</v>
      </c>
      <c r="W69" s="155">
        <f t="shared" si="33"/>
        <v>5632</v>
      </c>
      <c r="X69" s="155">
        <f t="shared" si="33"/>
        <v>772</v>
      </c>
      <c r="Y69" s="155">
        <f t="shared" si="33"/>
        <v>3990</v>
      </c>
      <c r="Z69" s="155">
        <f t="shared" si="33"/>
        <v>6869</v>
      </c>
      <c r="AA69" s="156">
        <f t="shared" si="31"/>
        <v>0.7215538847117795</v>
      </c>
      <c r="AB69" s="157">
        <f t="shared" si="20"/>
        <v>0.35269791256400151</v>
      </c>
      <c r="AC69" s="155">
        <f>Z69-Y69</f>
        <v>2879</v>
      </c>
      <c r="AD69" s="155">
        <f t="shared" si="25"/>
        <v>1791</v>
      </c>
      <c r="AE69" s="156">
        <f t="shared" si="21"/>
        <v>4.4866393640716137E-2</v>
      </c>
      <c r="AF69" s="158">
        <f t="shared" si="32"/>
        <v>1.1453601990248847E-2</v>
      </c>
      <c r="AG69" s="158">
        <f t="shared" si="32"/>
        <v>1.2031432537496907E-6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643F-F219-4CDD-9DBF-9280465B6F44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8"/>
    <col min="12" max="12" width="13.5703125" style="198" bestFit="1" customWidth="1"/>
    <col min="13" max="13" width="11.140625" style="198" customWidth="1"/>
  </cols>
  <sheetData>
    <row r="4" spans="1:14" ht="48.75" customHeight="1" thickBot="1" x14ac:dyDescent="0.3">
      <c r="B4" s="247" t="s">
        <v>432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97"/>
      <c r="D5" s="197"/>
      <c r="E5" s="197"/>
      <c r="F5" s="197"/>
      <c r="G5" s="197"/>
      <c r="H5" s="197"/>
      <c r="I5" s="197"/>
      <c r="J5" s="197"/>
      <c r="K5" s="80"/>
      <c r="L5" s="80"/>
      <c r="N5" s="1" t="s">
        <v>122</v>
      </c>
    </row>
    <row r="6" spans="1:14" ht="22.5" thickTop="1" thickBot="1" x14ac:dyDescent="0.3">
      <c r="B6" s="111" t="s">
        <v>111</v>
      </c>
      <c r="C6" s="270" t="s">
        <v>124</v>
      </c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4" ht="22.5" thickTop="1" thickBot="1" x14ac:dyDescent="0.3">
      <c r="B7" s="13"/>
      <c r="C7" s="260">
        <v>2019</v>
      </c>
      <c r="D7" s="261"/>
      <c r="E7" s="262" t="s">
        <v>238</v>
      </c>
      <c r="F7" s="261"/>
      <c r="G7" s="262" t="s">
        <v>237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559</v>
      </c>
      <c r="E8" s="114" t="s">
        <v>125</v>
      </c>
      <c r="F8" s="113" t="s">
        <v>560</v>
      </c>
      <c r="G8" s="114" t="s">
        <v>125</v>
      </c>
      <c r="H8" s="113" t="s">
        <v>561</v>
      </c>
      <c r="I8" s="114" t="s">
        <v>125</v>
      </c>
      <c r="J8" s="113" t="s">
        <v>562</v>
      </c>
      <c r="K8" s="114" t="s">
        <v>125</v>
      </c>
      <c r="L8" s="113" t="s">
        <v>563</v>
      </c>
      <c r="M8" s="113" t="s">
        <v>564</v>
      </c>
    </row>
    <row r="9" spans="1:14" x14ac:dyDescent="0.25">
      <c r="A9" s="1" t="s">
        <v>128</v>
      </c>
      <c r="B9" s="116" t="s">
        <v>129</v>
      </c>
      <c r="C9" s="199">
        <v>7.8967579831617636</v>
      </c>
      <c r="D9" s="200">
        <v>0.21036652071429099</v>
      </c>
      <c r="E9" s="199">
        <v>7.7940236062891417</v>
      </c>
      <c r="F9" s="200">
        <v>0.102734376872622</v>
      </c>
      <c r="G9" s="199">
        <v>5.6115137397006167</v>
      </c>
      <c r="H9" s="200">
        <v>2.1825098665885201</v>
      </c>
      <c r="I9" s="199">
        <v>7.3711241903133526</v>
      </c>
      <c r="J9" s="200">
        <v>1.7596104506127359</v>
      </c>
      <c r="K9" s="199">
        <v>7.2606401296214171</v>
      </c>
      <c r="L9" s="200">
        <v>-0.1104840606919355</v>
      </c>
      <c r="M9" s="200">
        <v>-0.63611785354034645</v>
      </c>
    </row>
    <row r="10" spans="1:14" x14ac:dyDescent="0.25">
      <c r="A10" s="1" t="s">
        <v>130</v>
      </c>
      <c r="B10" s="116" t="s">
        <v>131</v>
      </c>
      <c r="C10" s="199">
        <v>7.4075019277577914</v>
      </c>
      <c r="D10" s="200">
        <v>0.124753540022215</v>
      </c>
      <c r="E10" s="199">
        <v>7.1000032129943378</v>
      </c>
      <c r="F10" s="200">
        <v>0.30749871476345397</v>
      </c>
      <c r="G10" s="199">
        <v>4.4701977426000603</v>
      </c>
      <c r="H10" s="200">
        <v>2.6298054703942801</v>
      </c>
      <c r="I10" s="199">
        <v>6.4053151292400861</v>
      </c>
      <c r="J10" s="200">
        <v>1.9351173866400257</v>
      </c>
      <c r="K10" s="199">
        <v>6.8088718190707382</v>
      </c>
      <c r="L10" s="200">
        <v>0.40355668983065218</v>
      </c>
      <c r="M10" s="200">
        <v>-0.59863010868705313</v>
      </c>
    </row>
    <row r="11" spans="1:14" x14ac:dyDescent="0.25">
      <c r="A11" s="1" t="s">
        <v>132</v>
      </c>
      <c r="B11" s="116" t="s">
        <v>133</v>
      </c>
      <c r="C11" s="199">
        <v>6.7839680382797347</v>
      </c>
      <c r="D11" s="200">
        <v>1.1156477876858695E-2</v>
      </c>
      <c r="E11" s="199">
        <v>8.4079102111775832</v>
      </c>
      <c r="F11" s="200">
        <v>1.6239421728978485</v>
      </c>
      <c r="G11" s="199">
        <v>4.6153887623488821</v>
      </c>
      <c r="H11" s="200">
        <v>3.7925214488286998</v>
      </c>
      <c r="I11" s="199">
        <v>6.6793889251575571</v>
      </c>
      <c r="J11" s="200">
        <v>2.064000162808675</v>
      </c>
      <c r="K11" s="199"/>
      <c r="L11" s="200"/>
      <c r="M11" s="200"/>
    </row>
    <row r="12" spans="1:14" x14ac:dyDescent="0.25">
      <c r="A12" s="1" t="s">
        <v>134</v>
      </c>
      <c r="B12" s="116" t="s">
        <v>135</v>
      </c>
      <c r="C12" s="199">
        <v>6.5999310076114988</v>
      </c>
      <c r="D12" s="200">
        <v>0.17759570526813001</v>
      </c>
      <c r="E12" s="199"/>
      <c r="F12" s="200"/>
      <c r="G12" s="199">
        <v>4.4451833797585882</v>
      </c>
      <c r="H12" s="200"/>
      <c r="I12" s="199">
        <v>6.2271481158691717</v>
      </c>
      <c r="J12" s="200">
        <v>1.7819647361105835</v>
      </c>
      <c r="K12" s="199"/>
      <c r="L12" s="200"/>
      <c r="M12" s="200"/>
    </row>
    <row r="13" spans="1:14" x14ac:dyDescent="0.25">
      <c r="A13" s="1" t="s">
        <v>136</v>
      </c>
      <c r="B13" s="116" t="s">
        <v>137</v>
      </c>
      <c r="C13" s="199">
        <v>6.4758545933181058</v>
      </c>
      <c r="D13" s="200">
        <v>0.27746437208570901</v>
      </c>
      <c r="E13" s="199">
        <v>3.1885553470919326</v>
      </c>
      <c r="F13" s="200">
        <v>3.2872992462261701</v>
      </c>
      <c r="G13" s="199">
        <v>4.1470647164896812</v>
      </c>
      <c r="H13" s="200">
        <v>0.95850936939774867</v>
      </c>
      <c r="I13" s="199">
        <v>6.2468712109230848</v>
      </c>
      <c r="J13" s="200">
        <v>2.0998064944334036</v>
      </c>
      <c r="K13" s="199"/>
      <c r="L13" s="200"/>
      <c r="M13" s="200"/>
    </row>
    <row r="14" spans="1:14" x14ac:dyDescent="0.25">
      <c r="A14" s="1" t="s">
        <v>138</v>
      </c>
      <c r="B14" s="116" t="s">
        <v>139</v>
      </c>
      <c r="C14" s="199">
        <v>6.7444582508027509</v>
      </c>
      <c r="D14" s="200">
        <v>0.14208763640326705</v>
      </c>
      <c r="E14" s="199">
        <v>2.3655867839519416</v>
      </c>
      <c r="F14" s="200">
        <v>4.3788714668508097</v>
      </c>
      <c r="G14" s="199">
        <v>4.5831502705585931</v>
      </c>
      <c r="H14" s="200">
        <v>2.2175634866066516</v>
      </c>
      <c r="I14" s="199">
        <v>6.4282152873614384</v>
      </c>
      <c r="J14" s="200">
        <v>1.8450650168028453</v>
      </c>
      <c r="K14" s="199"/>
      <c r="L14" s="200"/>
      <c r="M14" s="200"/>
    </row>
    <row r="15" spans="1:14" x14ac:dyDescent="0.25">
      <c r="A15" s="1" t="s">
        <v>140</v>
      </c>
      <c r="B15" s="116" t="s">
        <v>141</v>
      </c>
      <c r="C15" s="199">
        <v>7.2050690218371924</v>
      </c>
      <c r="D15" s="200">
        <v>2.891479844212963E-2</v>
      </c>
      <c r="E15" s="199">
        <v>4.7319824742160748</v>
      </c>
      <c r="F15" s="200">
        <v>2.4730865476211199</v>
      </c>
      <c r="G15" s="199">
        <v>5.5277377713767537</v>
      </c>
      <c r="H15" s="200">
        <v>0.79575529716067894</v>
      </c>
      <c r="I15" s="199">
        <v>6.5127608323799944</v>
      </c>
      <c r="J15" s="200">
        <v>0.98502306100324066</v>
      </c>
      <c r="K15" s="199"/>
      <c r="L15" s="200"/>
      <c r="M15" s="200"/>
    </row>
    <row r="16" spans="1:14" x14ac:dyDescent="0.25">
      <c r="A16" s="1" t="s">
        <v>142</v>
      </c>
      <c r="B16" s="116" t="s">
        <v>143</v>
      </c>
      <c r="C16" s="199">
        <v>7.3071049352195105</v>
      </c>
      <c r="D16" s="200">
        <v>1.0917051706231362E-2</v>
      </c>
      <c r="E16" s="199">
        <v>5.0810114604142571</v>
      </c>
      <c r="F16" s="200">
        <v>2.2260934748052499</v>
      </c>
      <c r="G16" s="199">
        <v>6.2191177703854859</v>
      </c>
      <c r="H16" s="200">
        <v>1.1381063099712287</v>
      </c>
      <c r="I16" s="199">
        <v>7.0548068162035182</v>
      </c>
      <c r="J16" s="200">
        <v>0.83568904581803238</v>
      </c>
      <c r="K16" s="199"/>
      <c r="L16" s="200"/>
      <c r="M16" s="200"/>
    </row>
    <row r="17" spans="1:14" x14ac:dyDescent="0.25">
      <c r="A17" s="1" t="s">
        <v>144</v>
      </c>
      <c r="B17" s="116" t="s">
        <v>145</v>
      </c>
      <c r="C17" s="199">
        <v>7.2253580113129221</v>
      </c>
      <c r="D17" s="200">
        <v>3.6266528283730892E-2</v>
      </c>
      <c r="E17" s="199">
        <v>4.4553901315909217</v>
      </c>
      <c r="F17" s="200">
        <v>2.769967879722</v>
      </c>
      <c r="G17" s="199">
        <v>6.3811666398843006</v>
      </c>
      <c r="H17" s="200">
        <v>1.9257765082933789</v>
      </c>
      <c r="I17" s="199">
        <v>6.575443514558736</v>
      </c>
      <c r="J17" s="200">
        <v>0.19427687467443544</v>
      </c>
      <c r="K17" s="199"/>
      <c r="L17" s="200"/>
      <c r="M17" s="200"/>
    </row>
    <row r="18" spans="1:14" x14ac:dyDescent="0.25">
      <c r="A18" s="1" t="s">
        <v>146</v>
      </c>
      <c r="B18" s="116" t="s">
        <v>147</v>
      </c>
      <c r="C18" s="199">
        <v>6.7786769972468175</v>
      </c>
      <c r="D18" s="200">
        <v>5.6748791080027103E-2</v>
      </c>
      <c r="E18" s="199">
        <v>4.0050717106630636</v>
      </c>
      <c r="F18" s="200">
        <v>2.7736052865837499</v>
      </c>
      <c r="G18" s="199">
        <v>6.2514251147176472</v>
      </c>
      <c r="H18" s="200">
        <v>2.2463534040545836</v>
      </c>
      <c r="I18" s="199">
        <v>6.4930304248760216</v>
      </c>
      <c r="J18" s="200">
        <v>0.24160531015837439</v>
      </c>
      <c r="K18" s="199"/>
      <c r="L18" s="200"/>
      <c r="M18" s="200"/>
    </row>
    <row r="19" spans="1:14" x14ac:dyDescent="0.25">
      <c r="A19" s="1" t="s">
        <v>148</v>
      </c>
      <c r="B19" s="116" t="s">
        <v>149</v>
      </c>
      <c r="C19" s="199">
        <v>6.9993312142403052</v>
      </c>
      <c r="D19" s="200">
        <v>0.11779722023505999</v>
      </c>
      <c r="E19" s="199">
        <v>5.6293698429878694</v>
      </c>
      <c r="F19" s="200">
        <v>1.3699613712524401</v>
      </c>
      <c r="G19" s="199">
        <v>6.8219997839838626</v>
      </c>
      <c r="H19" s="200">
        <v>1.1926299409959933</v>
      </c>
      <c r="I19" s="199">
        <v>6.7453774041162475</v>
      </c>
      <c r="J19" s="200">
        <v>7.6622379867615095E-2</v>
      </c>
      <c r="K19" s="199"/>
      <c r="L19" s="200"/>
      <c r="M19" s="200"/>
    </row>
    <row r="20" spans="1:14" x14ac:dyDescent="0.25">
      <c r="A20" s="1" t="s">
        <v>150</v>
      </c>
      <c r="B20" s="116" t="s">
        <v>151</v>
      </c>
      <c r="C20" s="199">
        <v>7.1863573088183097</v>
      </c>
      <c r="D20" s="200">
        <v>0.21037139734852683</v>
      </c>
      <c r="E20" s="199">
        <v>6.0868323369219564</v>
      </c>
      <c r="F20" s="200">
        <v>1.09952497189635</v>
      </c>
      <c r="G20" s="199">
        <v>6.6685079352943797</v>
      </c>
      <c r="H20" s="200">
        <v>0.58167559837242333</v>
      </c>
      <c r="I20" s="199">
        <v>6.6569057616103606</v>
      </c>
      <c r="J20" s="200">
        <v>1.16021736840191E-2</v>
      </c>
      <c r="K20" s="199"/>
      <c r="L20" s="200"/>
      <c r="M20" s="200"/>
    </row>
    <row r="21" spans="1:14" ht="15.75" x14ac:dyDescent="0.25">
      <c r="A21" s="1" t="s">
        <v>0</v>
      </c>
      <c r="B21" s="119" t="s">
        <v>111</v>
      </c>
      <c r="C21" s="201">
        <v>7.0442412853950467</v>
      </c>
      <c r="D21" s="202">
        <v>3.8599688438273098E-2</v>
      </c>
      <c r="E21" s="201">
        <v>6.5442824807720932</v>
      </c>
      <c r="F21" s="202">
        <v>0.499958804622954</v>
      </c>
      <c r="G21" s="201">
        <v>5.9532216226677823</v>
      </c>
      <c r="H21" s="202">
        <v>0.59106085810431097</v>
      </c>
      <c r="I21" s="201">
        <v>6.6010991064347921</v>
      </c>
      <c r="J21" s="202">
        <v>0.64787748376700982</v>
      </c>
      <c r="K21" s="201">
        <v>7.0326808295459147</v>
      </c>
      <c r="L21" s="202">
        <v>0.20289547446977441</v>
      </c>
      <c r="M21" s="202">
        <v>-0.62240165320522767</v>
      </c>
    </row>
    <row r="22" spans="1:14" ht="6" customHeight="1" x14ac:dyDescent="0.25"/>
    <row r="23" spans="1:14" x14ac:dyDescent="0.25">
      <c r="B23" s="49" t="s">
        <v>108</v>
      </c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</row>
    <row r="24" spans="1:14" x14ac:dyDescent="0.25">
      <c r="L24" s="204"/>
    </row>
    <row r="26" spans="1:14" ht="48.75" customHeight="1" thickBot="1" x14ac:dyDescent="0.3">
      <c r="B26" s="247" t="s">
        <v>433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97"/>
      <c r="D27" s="197"/>
      <c r="E27" s="197"/>
      <c r="F27" s="197"/>
      <c r="G27" s="197"/>
      <c r="H27" s="197"/>
      <c r="I27" s="197"/>
      <c r="J27" s="197"/>
      <c r="K27" s="80"/>
      <c r="L27" s="80"/>
      <c r="N27" s="1" t="s">
        <v>154</v>
      </c>
    </row>
    <row r="28" spans="1:14" ht="22.5" thickTop="1" thickBot="1" x14ac:dyDescent="0.3">
      <c r="B28" s="125" t="s">
        <v>155</v>
      </c>
      <c r="C28" s="270" t="s">
        <v>240</v>
      </c>
      <c r="D28" s="271"/>
      <c r="E28" s="271"/>
      <c r="F28" s="271"/>
      <c r="G28" s="271"/>
      <c r="H28" s="271"/>
      <c r="I28" s="271"/>
      <c r="J28" s="271"/>
      <c r="K28" s="271"/>
      <c r="L28" s="271"/>
      <c r="M28" s="272"/>
    </row>
    <row r="29" spans="1:14" ht="22.5" thickTop="1" thickBot="1" x14ac:dyDescent="0.3">
      <c r="B29" s="13"/>
      <c r="C29" s="260">
        <v>2019</v>
      </c>
      <c r="D29" s="261"/>
      <c r="E29" s="262" t="s">
        <v>238</v>
      </c>
      <c r="F29" s="261"/>
      <c r="G29" s="262" t="s">
        <v>237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559</v>
      </c>
      <c r="E30" s="114" t="s">
        <v>125</v>
      </c>
      <c r="F30" s="113" t="s">
        <v>560</v>
      </c>
      <c r="G30" s="114" t="s">
        <v>125</v>
      </c>
      <c r="H30" s="113" t="s">
        <v>561</v>
      </c>
      <c r="I30" s="114" t="s">
        <v>125</v>
      </c>
      <c r="J30" s="113" t="s">
        <v>562</v>
      </c>
      <c r="K30" s="114" t="s">
        <v>125</v>
      </c>
      <c r="L30" s="113" t="s">
        <v>563</v>
      </c>
      <c r="M30" s="113" t="s">
        <v>564</v>
      </c>
    </row>
    <row r="31" spans="1:14" x14ac:dyDescent="0.25">
      <c r="B31" s="116" t="s">
        <v>129</v>
      </c>
      <c r="C31" s="199">
        <v>7.443477756930811</v>
      </c>
      <c r="D31" s="200">
        <v>0.181561783943155</v>
      </c>
      <c r="E31" s="199">
        <v>7.3360683970548619</v>
      </c>
      <c r="F31" s="200">
        <v>0.107409359875949</v>
      </c>
      <c r="G31" s="199">
        <v>5.2491659891788851</v>
      </c>
      <c r="H31" s="200">
        <v>2.0869024078759799</v>
      </c>
      <c r="I31" s="199">
        <v>7.0003684076288719</v>
      </c>
      <c r="J31" s="200">
        <v>1.7512024184499868</v>
      </c>
      <c r="K31" s="199">
        <v>6.9104589381697554</v>
      </c>
      <c r="L31" s="200">
        <v>-8.9909469459116487E-2</v>
      </c>
      <c r="M31" s="200">
        <v>-0.53301881876105561</v>
      </c>
    </row>
    <row r="32" spans="1:14" x14ac:dyDescent="0.25">
      <c r="B32" s="116" t="s">
        <v>131</v>
      </c>
      <c r="C32" s="199">
        <v>6.9417507695039662</v>
      </c>
      <c r="D32" s="200">
        <v>0.12832097974190401</v>
      </c>
      <c r="E32" s="199">
        <v>6.6463292998553589</v>
      </c>
      <c r="F32" s="200">
        <v>0.29542146964860699</v>
      </c>
      <c r="G32" s="199">
        <v>4.2176446204863671</v>
      </c>
      <c r="H32" s="200">
        <v>2.42868467936899</v>
      </c>
      <c r="I32" s="199">
        <v>6.0577363410669953</v>
      </c>
      <c r="J32" s="200">
        <v>1.8400917205806282</v>
      </c>
      <c r="K32" s="199">
        <v>6.4266827988035331</v>
      </c>
      <c r="L32" s="200">
        <v>0.36894645773653778</v>
      </c>
      <c r="M32" s="200">
        <v>-0.51506797070043309</v>
      </c>
    </row>
    <row r="33" spans="2:14" x14ac:dyDescent="0.25">
      <c r="B33" s="116" t="s">
        <v>133</v>
      </c>
      <c r="C33" s="199">
        <v>6.5507987994111758</v>
      </c>
      <c r="D33" s="200">
        <v>0.12464432066623665</v>
      </c>
      <c r="E33" s="199">
        <v>7.8026598636610762</v>
      </c>
      <c r="F33" s="200">
        <v>1.2518610642499004</v>
      </c>
      <c r="G33" s="199">
        <v>4.4253768136357232</v>
      </c>
      <c r="H33" s="200">
        <v>3.3772830500253499</v>
      </c>
      <c r="I33" s="199">
        <v>6.455270440091903</v>
      </c>
      <c r="J33" s="200">
        <v>2.0298936264561798</v>
      </c>
      <c r="K33" s="199"/>
      <c r="L33" s="200"/>
      <c r="M33" s="200"/>
    </row>
    <row r="34" spans="2:14" x14ac:dyDescent="0.25">
      <c r="B34" s="116" t="s">
        <v>135</v>
      </c>
      <c r="C34" s="199">
        <v>6.4702258447028038</v>
      </c>
      <c r="D34" s="200">
        <v>3.6150767506998499E-2</v>
      </c>
      <c r="E34" s="199"/>
      <c r="F34" s="200"/>
      <c r="G34" s="199">
        <v>4.3635630418935056</v>
      </c>
      <c r="H34" s="200"/>
      <c r="I34" s="199">
        <v>6.0965957762134124</v>
      </c>
      <c r="J34" s="200">
        <v>1.7330327343199068</v>
      </c>
      <c r="K34" s="199"/>
      <c r="L34" s="200"/>
      <c r="M34" s="200"/>
    </row>
    <row r="35" spans="2:14" x14ac:dyDescent="0.25">
      <c r="B35" s="116" t="s">
        <v>137</v>
      </c>
      <c r="C35" s="199">
        <v>6.3595363050320559</v>
      </c>
      <c r="D35" s="200">
        <v>0.15413247468268201</v>
      </c>
      <c r="E35" s="199"/>
      <c r="F35" s="200"/>
      <c r="G35" s="199">
        <v>4.1317939850133927</v>
      </c>
      <c r="H35" s="200"/>
      <c r="I35" s="199">
        <v>6.0946883653336297</v>
      </c>
      <c r="J35" s="200">
        <v>1.962894380320237</v>
      </c>
      <c r="K35" s="199"/>
      <c r="L35" s="200"/>
      <c r="M35" s="200"/>
    </row>
    <row r="36" spans="2:14" x14ac:dyDescent="0.25">
      <c r="B36" s="116" t="s">
        <v>139</v>
      </c>
      <c r="C36" s="199">
        <v>6.6053071550911024</v>
      </c>
      <c r="D36" s="200">
        <v>8.0850624160635043E-2</v>
      </c>
      <c r="E36" s="199"/>
      <c r="F36" s="200"/>
      <c r="G36" s="199">
        <v>4.4354923832440312</v>
      </c>
      <c r="H36" s="200"/>
      <c r="I36" s="199">
        <v>6.3123353309091863</v>
      </c>
      <c r="J36" s="200">
        <v>1.8768429476651551</v>
      </c>
      <c r="K36" s="199"/>
      <c r="L36" s="200"/>
      <c r="M36" s="200"/>
    </row>
    <row r="37" spans="2:14" x14ac:dyDescent="0.25">
      <c r="B37" s="116" t="s">
        <v>141</v>
      </c>
      <c r="C37" s="199">
        <v>6.9353492144008735</v>
      </c>
      <c r="D37" s="200">
        <v>5.195181490705636E-2</v>
      </c>
      <c r="E37" s="199">
        <v>4.5314865403221214</v>
      </c>
      <c r="F37" s="200">
        <v>2.4038626740787499</v>
      </c>
      <c r="G37" s="199">
        <v>5.3749325023624177</v>
      </c>
      <c r="H37" s="200">
        <v>0.84344596204029632</v>
      </c>
      <c r="I37" s="199">
        <v>6.3441860595808768</v>
      </c>
      <c r="J37" s="200">
        <v>0.96925355721845907</v>
      </c>
      <c r="K37" s="199"/>
      <c r="L37" s="200"/>
      <c r="M37" s="200"/>
    </row>
    <row r="38" spans="2:14" x14ac:dyDescent="0.25">
      <c r="B38" s="116" t="s">
        <v>143</v>
      </c>
      <c r="C38" s="199">
        <v>6.9581621034346233</v>
      </c>
      <c r="D38" s="200">
        <v>9.4713211280729404E-2</v>
      </c>
      <c r="E38" s="199">
        <v>4.8745157500978911</v>
      </c>
      <c r="F38" s="200">
        <v>2.08364635333673</v>
      </c>
      <c r="G38" s="199">
        <v>6.0469330693619536</v>
      </c>
      <c r="H38" s="200">
        <v>1.1724173192640626</v>
      </c>
      <c r="I38" s="199">
        <v>6.90413297860088</v>
      </c>
      <c r="J38" s="200">
        <v>0.85719990923892642</v>
      </c>
      <c r="K38" s="199"/>
      <c r="L38" s="200"/>
      <c r="M38" s="200"/>
    </row>
    <row r="39" spans="2:14" x14ac:dyDescent="0.25">
      <c r="B39" s="116" t="s">
        <v>145</v>
      </c>
      <c r="C39" s="199">
        <v>6.9417661714110253</v>
      </c>
      <c r="D39" s="200">
        <v>4.7299739046996699E-2</v>
      </c>
      <c r="E39" s="199">
        <v>4.3211147721032397</v>
      </c>
      <c r="F39" s="200">
        <v>2.62065139930779</v>
      </c>
      <c r="G39" s="199">
        <v>6.2053834230280227</v>
      </c>
      <c r="H39" s="200">
        <v>1.884268650924783</v>
      </c>
      <c r="I39" s="199">
        <v>6.4614565696988358</v>
      </c>
      <c r="J39" s="200">
        <v>0.25607314667081305</v>
      </c>
      <c r="K39" s="199"/>
      <c r="L39" s="200"/>
      <c r="M39" s="200"/>
    </row>
    <row r="40" spans="2:14" x14ac:dyDescent="0.25">
      <c r="B40" s="116" t="s">
        <v>147</v>
      </c>
      <c r="C40" s="199">
        <v>6.468439512706575</v>
      </c>
      <c r="D40" s="200">
        <v>0.141268254190238</v>
      </c>
      <c r="E40" s="199">
        <v>3.8689266313690434</v>
      </c>
      <c r="F40" s="200">
        <v>2.5995128813375299</v>
      </c>
      <c r="G40" s="199">
        <v>6.1074563761998224</v>
      </c>
      <c r="H40" s="200">
        <v>2.238529744830779</v>
      </c>
      <c r="I40" s="199">
        <v>6.3348189366704943</v>
      </c>
      <c r="J40" s="200">
        <v>0.22736256047067194</v>
      </c>
      <c r="K40" s="199"/>
      <c r="L40" s="200"/>
      <c r="M40" s="200"/>
    </row>
    <row r="41" spans="2:14" x14ac:dyDescent="0.25">
      <c r="B41" s="116" t="s">
        <v>149</v>
      </c>
      <c r="C41" s="199">
        <v>6.6368503023887699</v>
      </c>
      <c r="D41" s="200">
        <v>0.17164715095148</v>
      </c>
      <c r="E41" s="199">
        <v>5.3476281474820144</v>
      </c>
      <c r="F41" s="200">
        <v>1.28922215490676</v>
      </c>
      <c r="G41" s="199">
        <v>6.5884610203554095</v>
      </c>
      <c r="H41" s="200">
        <v>1.2408328728733951</v>
      </c>
      <c r="I41" s="199">
        <v>6.518680431681716</v>
      </c>
      <c r="J41" s="200">
        <v>6.9780588673693494E-2</v>
      </c>
      <c r="K41" s="199"/>
      <c r="L41" s="200"/>
      <c r="M41" s="200"/>
    </row>
    <row r="42" spans="2:14" x14ac:dyDescent="0.25">
      <c r="B42" s="116" t="s">
        <v>151</v>
      </c>
      <c r="C42" s="199">
        <v>6.7827881227981885</v>
      </c>
      <c r="D42" s="200">
        <v>9.5634736487478555E-2</v>
      </c>
      <c r="E42" s="199">
        <v>5.947073308214911</v>
      </c>
      <c r="F42" s="200">
        <v>0.83571481458327801</v>
      </c>
      <c r="G42" s="199">
        <v>6.421711680395787</v>
      </c>
      <c r="H42" s="200">
        <v>0.47463837218087601</v>
      </c>
      <c r="I42" s="199">
        <v>6.3950127877237852</v>
      </c>
      <c r="J42" s="200">
        <v>2.66988926720018E-2</v>
      </c>
      <c r="K42" s="199"/>
      <c r="L42" s="200"/>
      <c r="M42" s="200"/>
    </row>
    <row r="43" spans="2:14" ht="15.75" x14ac:dyDescent="0.25">
      <c r="B43" s="119" t="s">
        <v>111</v>
      </c>
      <c r="C43" s="201">
        <v>6.7532276886755964</v>
      </c>
      <c r="D43" s="202">
        <v>4.5373808047669301E-2</v>
      </c>
      <c r="E43" s="201">
        <v>6.1760263803793425</v>
      </c>
      <c r="F43" s="202">
        <v>0.57720130829625405</v>
      </c>
      <c r="G43" s="201">
        <v>5.787668774094727</v>
      </c>
      <c r="H43" s="202">
        <v>0.38835760628461502</v>
      </c>
      <c r="I43" s="201">
        <v>6.4039680444642961</v>
      </c>
      <c r="J43" s="202">
        <v>0.61629927036956911</v>
      </c>
      <c r="K43" s="201">
        <v>6.6670320513608914</v>
      </c>
      <c r="L43" s="202">
        <v>0.2033788063800408</v>
      </c>
      <c r="M43" s="202">
        <v>-0.52823689572818378</v>
      </c>
    </row>
    <row r="44" spans="2:14" ht="6" customHeight="1" x14ac:dyDescent="0.25"/>
    <row r="45" spans="2:14" x14ac:dyDescent="0.25">
      <c r="B45" s="49" t="s">
        <v>108</v>
      </c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</row>
    <row r="48" spans="2:14" ht="48.75" customHeight="1" thickBot="1" x14ac:dyDescent="0.3">
      <c r="B48" s="247" t="s">
        <v>434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97"/>
      <c r="D49" s="197"/>
      <c r="E49" s="197"/>
      <c r="F49" s="197"/>
      <c r="G49" s="197"/>
      <c r="H49" s="197"/>
      <c r="I49" s="197"/>
      <c r="J49" s="197"/>
      <c r="K49" s="80"/>
      <c r="L49" s="80"/>
      <c r="N49" s="1" t="s">
        <v>159</v>
      </c>
    </row>
    <row r="50" spans="1:14" ht="22.5" thickTop="1" thickBot="1" x14ac:dyDescent="0.3">
      <c r="B50" s="13"/>
      <c r="C50" s="270" t="s">
        <v>242</v>
      </c>
      <c r="D50" s="271"/>
      <c r="E50" s="271"/>
      <c r="F50" s="271"/>
      <c r="G50" s="271"/>
      <c r="H50" s="271"/>
      <c r="I50" s="271"/>
      <c r="J50" s="271"/>
      <c r="K50" s="271"/>
      <c r="L50" s="271"/>
      <c r="M50" s="272"/>
    </row>
    <row r="51" spans="1:14" ht="22.5" thickTop="1" thickBot="1" x14ac:dyDescent="0.3">
      <c r="B51" s="13"/>
      <c r="C51" s="260">
        <v>2019</v>
      </c>
      <c r="D51" s="261"/>
      <c r="E51" s="262" t="s">
        <v>238</v>
      </c>
      <c r="F51" s="261"/>
      <c r="G51" s="262" t="s">
        <v>237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559</v>
      </c>
      <c r="E52" s="114" t="s">
        <v>125</v>
      </c>
      <c r="F52" s="113" t="s">
        <v>560</v>
      </c>
      <c r="G52" s="114" t="s">
        <v>125</v>
      </c>
      <c r="H52" s="113" t="s">
        <v>561</v>
      </c>
      <c r="I52" s="114" t="s">
        <v>125</v>
      </c>
      <c r="J52" s="113" t="s">
        <v>562</v>
      </c>
      <c r="K52" s="114" t="s">
        <v>125</v>
      </c>
      <c r="L52" s="113" t="s">
        <v>563</v>
      </c>
      <c r="M52" s="113" t="s">
        <v>564</v>
      </c>
    </row>
    <row r="53" spans="1:14" x14ac:dyDescent="0.25">
      <c r="A53" s="1"/>
      <c r="B53" s="116" t="s">
        <v>129</v>
      </c>
      <c r="C53" s="199">
        <v>6.9884354047608337</v>
      </c>
      <c r="D53" s="200">
        <v>0.25944435906095897</v>
      </c>
      <c r="E53" s="199">
        <v>6.7310246340592643</v>
      </c>
      <c r="F53" s="200">
        <v>0.25741077070156898</v>
      </c>
      <c r="G53" s="199">
        <v>7.7426167037154654</v>
      </c>
      <c r="H53" s="200">
        <v>1.0115920696562011</v>
      </c>
      <c r="I53" s="199">
        <v>6.8691465993307466</v>
      </c>
      <c r="J53" s="200">
        <v>0.87347010438471895</v>
      </c>
      <c r="K53" s="199">
        <v>6.7806132542037583</v>
      </c>
      <c r="L53" s="200">
        <v>-8.8533345126988294E-2</v>
      </c>
      <c r="M53" s="200">
        <v>-0.20782215055707542</v>
      </c>
    </row>
    <row r="54" spans="1:14" x14ac:dyDescent="0.25">
      <c r="A54" s="1"/>
      <c r="B54" s="116" t="s">
        <v>131</v>
      </c>
      <c r="C54" s="199">
        <v>6.655987861710198</v>
      </c>
      <c r="D54" s="200">
        <v>0.25879892507658903</v>
      </c>
      <c r="E54" s="199">
        <v>6.1848559266535688</v>
      </c>
      <c r="F54" s="200">
        <v>0.47113193505662898</v>
      </c>
      <c r="G54" s="199">
        <v>6.112529433634899</v>
      </c>
      <c r="H54" s="200">
        <v>7.2326493018669794E-2</v>
      </c>
      <c r="I54" s="199">
        <v>5.9726997628199889</v>
      </c>
      <c r="J54" s="200">
        <v>0.13982967081490999</v>
      </c>
      <c r="K54" s="199">
        <v>6.2722060870091365</v>
      </c>
      <c r="L54" s="200">
        <v>0.29950632418914758</v>
      </c>
      <c r="M54" s="200">
        <v>-0.38378177470106145</v>
      </c>
    </row>
    <row r="55" spans="1:14" x14ac:dyDescent="0.25">
      <c r="A55" s="1"/>
      <c r="B55" s="116" t="s">
        <v>133</v>
      </c>
      <c r="C55" s="199">
        <v>6.3555534531693469</v>
      </c>
      <c r="D55" s="200">
        <v>0.43801558893461934</v>
      </c>
      <c r="E55" s="199">
        <v>7.5490088105726869</v>
      </c>
      <c r="F55" s="200">
        <v>1.19345535740334</v>
      </c>
      <c r="G55" s="199">
        <v>5.8298114928549714</v>
      </c>
      <c r="H55" s="200">
        <v>1.71919731771772</v>
      </c>
      <c r="I55" s="199">
        <v>6.6954036789779545</v>
      </c>
      <c r="J55" s="200">
        <v>0.86559218612298316</v>
      </c>
      <c r="K55" s="199"/>
      <c r="L55" s="200"/>
      <c r="M55" s="200"/>
    </row>
    <row r="56" spans="1:14" x14ac:dyDescent="0.25">
      <c r="A56" s="1"/>
      <c r="B56" s="116" t="s">
        <v>135</v>
      </c>
      <c r="C56" s="199">
        <v>6.2648432419650426</v>
      </c>
      <c r="D56" s="200">
        <v>4.8865614499158397E-2</v>
      </c>
      <c r="E56" s="199"/>
      <c r="F56" s="200"/>
      <c r="G56" s="199">
        <v>5.3256549733570155</v>
      </c>
      <c r="H56" s="200"/>
      <c r="I56" s="199">
        <v>6.1548041225688479</v>
      </c>
      <c r="J56" s="200">
        <v>0.82914914921183236</v>
      </c>
      <c r="K56" s="199"/>
      <c r="L56" s="200"/>
      <c r="M56" s="200"/>
    </row>
    <row r="57" spans="1:14" x14ac:dyDescent="0.25">
      <c r="A57" s="1"/>
      <c r="B57" s="116" t="s">
        <v>137</v>
      </c>
      <c r="C57" s="199">
        <v>5.9613749415416013</v>
      </c>
      <c r="D57" s="200">
        <v>0.19617413971320199</v>
      </c>
      <c r="E57" s="199"/>
      <c r="F57" s="200"/>
      <c r="G57" s="199">
        <v>5.2694166227376558</v>
      </c>
      <c r="H57" s="200"/>
      <c r="I57" s="199">
        <v>6.1956452078059412</v>
      </c>
      <c r="J57" s="200">
        <v>0.92622858506828543</v>
      </c>
      <c r="K57" s="199"/>
      <c r="L57" s="200"/>
      <c r="M57" s="200"/>
    </row>
    <row r="58" spans="1:14" x14ac:dyDescent="0.25">
      <c r="A58" s="1"/>
      <c r="B58" s="116" t="s">
        <v>139</v>
      </c>
      <c r="C58" s="199">
        <v>5.9519566885497488</v>
      </c>
      <c r="D58" s="200">
        <v>0.19306891666161174</v>
      </c>
      <c r="E58" s="199"/>
      <c r="F58" s="200"/>
      <c r="G58" s="199">
        <v>4.5350736707238948</v>
      </c>
      <c r="H58" s="200"/>
      <c r="I58" s="199">
        <v>6.2887956755238861</v>
      </c>
      <c r="J58" s="200">
        <v>1.7537220047999913</v>
      </c>
      <c r="K58" s="199"/>
      <c r="L58" s="200"/>
      <c r="M58" s="200"/>
    </row>
    <row r="59" spans="1:14" x14ac:dyDescent="0.25">
      <c r="A59" s="1"/>
      <c r="B59" s="116" t="s">
        <v>141</v>
      </c>
      <c r="C59" s="199">
        <v>6.4918723325292262</v>
      </c>
      <c r="D59" s="200">
        <v>0.1691382682601974</v>
      </c>
      <c r="E59" s="199"/>
      <c r="F59" s="200"/>
      <c r="G59" s="199">
        <v>5.4389104116222757</v>
      </c>
      <c r="H59" s="200"/>
      <c r="I59" s="199">
        <v>6.1747347145022742</v>
      </c>
      <c r="J59" s="200">
        <v>0.73582430287999845</v>
      </c>
      <c r="K59" s="199"/>
      <c r="L59" s="200"/>
      <c r="M59" s="200"/>
    </row>
    <row r="60" spans="1:14" x14ac:dyDescent="0.25">
      <c r="A60" s="1"/>
      <c r="B60" s="116" t="s">
        <v>143</v>
      </c>
      <c r="C60" s="199">
        <v>6.9014089763926476</v>
      </c>
      <c r="D60" s="200">
        <v>0.23735429464570146</v>
      </c>
      <c r="E60" s="199"/>
      <c r="F60" s="200"/>
      <c r="G60" s="199">
        <v>6.4659380620170355</v>
      </c>
      <c r="H60" s="200"/>
      <c r="I60" s="199">
        <v>7.0292830230496453</v>
      </c>
      <c r="J60" s="200">
        <v>0.56334496103260978</v>
      </c>
      <c r="K60" s="199"/>
      <c r="L60" s="200"/>
      <c r="M60" s="200"/>
    </row>
    <row r="61" spans="1:14" x14ac:dyDescent="0.25">
      <c r="A61" s="1"/>
      <c r="B61" s="116" t="s">
        <v>145</v>
      </c>
      <c r="C61" s="199">
        <v>6.2995056825383413</v>
      </c>
      <c r="D61" s="200">
        <v>3.68795310085268E-4</v>
      </c>
      <c r="E61" s="199"/>
      <c r="F61" s="200"/>
      <c r="G61" s="199">
        <v>6.3521640713421537</v>
      </c>
      <c r="H61" s="200"/>
      <c r="I61" s="199">
        <v>6.3864374153765846</v>
      </c>
      <c r="J61" s="200">
        <v>3.4273344034430941E-2</v>
      </c>
      <c r="K61" s="199"/>
      <c r="L61" s="200"/>
      <c r="M61" s="200"/>
    </row>
    <row r="62" spans="1:14" x14ac:dyDescent="0.25">
      <c r="A62" s="1"/>
      <c r="B62" s="116" t="s">
        <v>147</v>
      </c>
      <c r="C62" s="199">
        <v>6.1734421206398977</v>
      </c>
      <c r="D62" s="200">
        <v>8.7131871020052806E-2</v>
      </c>
      <c r="E62" s="199"/>
      <c r="F62" s="200"/>
      <c r="G62" s="199">
        <v>5.9882796387170183</v>
      </c>
      <c r="H62" s="200"/>
      <c r="I62" s="199">
        <v>6.1550787181331419</v>
      </c>
      <c r="J62" s="200">
        <v>0.1667990794161236</v>
      </c>
      <c r="K62" s="199"/>
      <c r="L62" s="200"/>
      <c r="M62" s="200"/>
    </row>
    <row r="63" spans="1:14" x14ac:dyDescent="0.25">
      <c r="A63" s="1"/>
      <c r="B63" s="116" t="s">
        <v>149</v>
      </c>
      <c r="C63" s="199">
        <v>6.4458691258211216</v>
      </c>
      <c r="D63" s="200">
        <v>1.1046644490058988E-2</v>
      </c>
      <c r="E63" s="199"/>
      <c r="F63" s="200"/>
      <c r="G63" s="199">
        <v>7.0206319566490922</v>
      </c>
      <c r="H63" s="200"/>
      <c r="I63" s="199">
        <v>6.563149261891744</v>
      </c>
      <c r="J63" s="200">
        <v>0.45748269475734799</v>
      </c>
      <c r="K63" s="199"/>
      <c r="L63" s="200"/>
      <c r="M63" s="200"/>
    </row>
    <row r="64" spans="1:14" x14ac:dyDescent="0.25">
      <c r="A64" s="1"/>
      <c r="B64" s="116" t="s">
        <v>151</v>
      </c>
      <c r="C64" s="199">
        <v>6.1468691405847569</v>
      </c>
      <c r="D64" s="200">
        <v>0.10941410923518369</v>
      </c>
      <c r="E64" s="199"/>
      <c r="F64" s="200"/>
      <c r="G64" s="199">
        <v>6.2735115500312162</v>
      </c>
      <c r="H64" s="200"/>
      <c r="I64" s="199">
        <v>6.137732832015212</v>
      </c>
      <c r="J64" s="200">
        <v>0.135778718016004</v>
      </c>
      <c r="K64" s="199"/>
      <c r="L64" s="200"/>
      <c r="M64" s="200"/>
    </row>
    <row r="65" spans="1:14" ht="15.75" x14ac:dyDescent="0.25">
      <c r="B65" s="119" t="s">
        <v>111</v>
      </c>
      <c r="C65" s="201">
        <v>6.3854467730444018</v>
      </c>
      <c r="D65" s="202">
        <v>4.2182577277234401E-2</v>
      </c>
      <c r="E65" s="201"/>
      <c r="F65" s="202"/>
      <c r="G65" s="201">
        <v>6.0546147735543006</v>
      </c>
      <c r="H65" s="202"/>
      <c r="I65" s="201">
        <v>6.3732580771719585</v>
      </c>
      <c r="J65" s="202">
        <v>0.31864330361765791</v>
      </c>
      <c r="K65" s="201">
        <v>6.5154849804367032</v>
      </c>
      <c r="L65" s="202">
        <v>0.14525757115461779</v>
      </c>
      <c r="M65" s="202">
        <v>-0.30362719540591243</v>
      </c>
    </row>
    <row r="66" spans="1:14" ht="6" customHeight="1" x14ac:dyDescent="0.25"/>
    <row r="67" spans="1:14" x14ac:dyDescent="0.25">
      <c r="B67" s="49" t="s">
        <v>108</v>
      </c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</row>
    <row r="68" spans="1:14" ht="15.75" x14ac:dyDescent="0.25">
      <c r="I68" s="202"/>
    </row>
    <row r="70" spans="1:14" ht="48.75" customHeight="1" thickBot="1" x14ac:dyDescent="0.3">
      <c r="B70" s="247" t="s">
        <v>435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97"/>
      <c r="D71" s="197"/>
      <c r="E71" s="197"/>
      <c r="F71" s="197"/>
      <c r="G71" s="197"/>
      <c r="H71" s="197"/>
      <c r="I71" s="197"/>
      <c r="J71" s="197"/>
      <c r="K71" s="80"/>
      <c r="L71" s="80"/>
      <c r="N71" s="1" t="s">
        <v>163</v>
      </c>
    </row>
    <row r="72" spans="1:14" ht="22.5" thickTop="1" thickBot="1" x14ac:dyDescent="0.3">
      <c r="B72" s="13"/>
      <c r="C72" s="270" t="s">
        <v>244</v>
      </c>
      <c r="D72" s="271"/>
      <c r="E72" s="271"/>
      <c r="F72" s="271"/>
      <c r="G72" s="271"/>
      <c r="H72" s="271"/>
      <c r="I72" s="271"/>
      <c r="J72" s="271"/>
      <c r="K72" s="271"/>
      <c r="L72" s="271"/>
      <c r="M72" s="272"/>
    </row>
    <row r="73" spans="1:14" ht="22.5" thickTop="1" thickBot="1" x14ac:dyDescent="0.3">
      <c r="B73" s="13"/>
      <c r="C73" s="260">
        <v>2019</v>
      </c>
      <c r="D73" s="261"/>
      <c r="E73" s="262" t="s">
        <v>238</v>
      </c>
      <c r="F73" s="261"/>
      <c r="G73" s="262" t="s">
        <v>237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559</v>
      </c>
      <c r="E74" s="114" t="s">
        <v>125</v>
      </c>
      <c r="F74" s="113" t="s">
        <v>560</v>
      </c>
      <c r="G74" s="114" t="s">
        <v>125</v>
      </c>
      <c r="H74" s="113" t="s">
        <v>561</v>
      </c>
      <c r="I74" s="114" t="s">
        <v>125</v>
      </c>
      <c r="J74" s="113" t="s">
        <v>562</v>
      </c>
      <c r="K74" s="114" t="s">
        <v>125</v>
      </c>
      <c r="L74" s="113" t="s">
        <v>563</v>
      </c>
      <c r="M74" s="113" t="s">
        <v>564</v>
      </c>
    </row>
    <row r="75" spans="1:14" x14ac:dyDescent="0.25">
      <c r="A75" s="1"/>
      <c r="B75" s="116" t="s">
        <v>129</v>
      </c>
      <c r="C75" s="199">
        <v>7.8058302783115066</v>
      </c>
      <c r="D75" s="200">
        <v>0.20256411895864701</v>
      </c>
      <c r="E75" s="199">
        <v>7.7143758591936535</v>
      </c>
      <c r="F75" s="200">
        <v>9.1454419117853E-2</v>
      </c>
      <c r="G75" s="199">
        <v>4.436223081170624</v>
      </c>
      <c r="H75" s="200">
        <v>3.27815277802303</v>
      </c>
      <c r="I75" s="199">
        <v>7.0399169523748917</v>
      </c>
      <c r="J75" s="200">
        <v>2.6036938712042677</v>
      </c>
      <c r="K75" s="199">
        <v>7.1603029689575317</v>
      </c>
      <c r="L75" s="200">
        <v>0.12038601658264003</v>
      </c>
      <c r="M75" s="200">
        <v>-0.64552730935397484</v>
      </c>
    </row>
    <row r="76" spans="1:14" x14ac:dyDescent="0.25">
      <c r="A76" s="1"/>
      <c r="B76" s="116" t="s">
        <v>131</v>
      </c>
      <c r="C76" s="199">
        <v>7.2292106528101439</v>
      </c>
      <c r="D76" s="200">
        <v>0.104421082549887</v>
      </c>
      <c r="E76" s="199">
        <v>6.9311174925806522</v>
      </c>
      <c r="F76" s="200">
        <v>0.298093160229492</v>
      </c>
      <c r="G76" s="199">
        <v>3.769703090284791</v>
      </c>
      <c r="H76" s="200">
        <v>3.1614144022958599</v>
      </c>
      <c r="I76" s="199">
        <v>6.1119410535838634</v>
      </c>
      <c r="J76" s="200">
        <v>2.3422379632990724</v>
      </c>
      <c r="K76" s="199">
        <v>6.7134870123020196</v>
      </c>
      <c r="L76" s="200">
        <v>0.60154595871815619</v>
      </c>
      <c r="M76" s="200">
        <v>-0.51572364050812425</v>
      </c>
    </row>
    <row r="77" spans="1:14" x14ac:dyDescent="0.25">
      <c r="A77" s="1"/>
      <c r="B77" s="116" t="s">
        <v>133</v>
      </c>
      <c r="C77" s="199">
        <v>6.86962964519926</v>
      </c>
      <c r="D77" s="200">
        <v>0.10526866933816859</v>
      </c>
      <c r="E77" s="199">
        <v>8.0205179498269903</v>
      </c>
      <c r="F77" s="200">
        <v>1.1508883046277303</v>
      </c>
      <c r="G77" s="199">
        <v>3.9629430899761897</v>
      </c>
      <c r="H77" s="200">
        <v>4.0575748598508001</v>
      </c>
      <c r="I77" s="199">
        <v>6.6455037919826649</v>
      </c>
      <c r="J77" s="200">
        <v>2.6825607020064752</v>
      </c>
      <c r="K77" s="199"/>
      <c r="L77" s="200"/>
      <c r="M77" s="200"/>
    </row>
    <row r="78" spans="1:14" x14ac:dyDescent="0.25">
      <c r="A78" s="1"/>
      <c r="B78" s="116" t="s">
        <v>135</v>
      </c>
      <c r="C78" s="199">
        <v>6.6828124742952086</v>
      </c>
      <c r="D78" s="200">
        <v>0.15564136286661701</v>
      </c>
      <c r="E78" s="199"/>
      <c r="F78" s="200"/>
      <c r="G78" s="199">
        <v>3.7010372689909694</v>
      </c>
      <c r="H78" s="200"/>
      <c r="I78" s="199">
        <v>6.2086969196385189</v>
      </c>
      <c r="J78" s="200">
        <v>2.5076596506475495</v>
      </c>
      <c r="K78" s="199"/>
      <c r="L78" s="200"/>
      <c r="M78" s="200"/>
    </row>
    <row r="79" spans="1:14" x14ac:dyDescent="0.25">
      <c r="A79" s="1"/>
      <c r="B79" s="116" t="s">
        <v>137</v>
      </c>
      <c r="C79" s="199">
        <v>6.6814101434362154</v>
      </c>
      <c r="D79" s="200">
        <v>0.22573347690536</v>
      </c>
      <c r="E79" s="199"/>
      <c r="F79" s="200"/>
      <c r="G79" s="199">
        <v>3.7326619125067766</v>
      </c>
      <c r="H79" s="200"/>
      <c r="I79" s="199">
        <v>6.2230944569339179</v>
      </c>
      <c r="J79" s="200">
        <v>2.4904325444271413</v>
      </c>
      <c r="K79" s="199"/>
      <c r="L79" s="200"/>
      <c r="M79" s="200"/>
    </row>
    <row r="80" spans="1:14" x14ac:dyDescent="0.25">
      <c r="A80" s="1"/>
      <c r="B80" s="116" t="s">
        <v>139</v>
      </c>
      <c r="C80" s="199">
        <v>6.807927189841843</v>
      </c>
      <c r="D80" s="200">
        <v>0.104575076800646</v>
      </c>
      <c r="E80" s="199"/>
      <c r="F80" s="200"/>
      <c r="G80" s="199">
        <v>4.5988753202675277</v>
      </c>
      <c r="H80" s="200"/>
      <c r="I80" s="199">
        <v>6.4567008575752478</v>
      </c>
      <c r="J80" s="200">
        <v>1.8578255373077202</v>
      </c>
      <c r="K80" s="199"/>
      <c r="L80" s="200"/>
      <c r="M80" s="200"/>
    </row>
    <row r="81" spans="1:14" x14ac:dyDescent="0.25">
      <c r="A81" s="1"/>
      <c r="B81" s="116" t="s">
        <v>141</v>
      </c>
      <c r="C81" s="199">
        <v>7.0683603219237856</v>
      </c>
      <c r="D81" s="200">
        <v>0.12911729959321799</v>
      </c>
      <c r="E81" s="199"/>
      <c r="F81" s="200"/>
      <c r="G81" s="199">
        <v>5.3795045651043072</v>
      </c>
      <c r="H81" s="200"/>
      <c r="I81" s="199">
        <v>6.5296760940537766</v>
      </c>
      <c r="J81" s="200">
        <v>1.1501715289494694</v>
      </c>
      <c r="K81" s="199"/>
      <c r="L81" s="200"/>
      <c r="M81" s="200"/>
    </row>
    <row r="82" spans="1:14" x14ac:dyDescent="0.25">
      <c r="A82" s="1"/>
      <c r="B82" s="116" t="s">
        <v>143</v>
      </c>
      <c r="C82" s="199">
        <v>7.1200484601038836</v>
      </c>
      <c r="D82" s="200">
        <v>0.18057920900962901</v>
      </c>
      <c r="E82" s="199"/>
      <c r="F82" s="200"/>
      <c r="G82" s="199">
        <v>6.0021412529468385</v>
      </c>
      <c r="H82" s="200"/>
      <c r="I82" s="199">
        <v>7.0179269348685906</v>
      </c>
      <c r="J82" s="200">
        <v>1.0157856819217521</v>
      </c>
      <c r="K82" s="199"/>
      <c r="L82" s="200"/>
      <c r="M82" s="200"/>
    </row>
    <row r="83" spans="1:14" x14ac:dyDescent="0.25">
      <c r="A83" s="1"/>
      <c r="B83" s="116" t="s">
        <v>145</v>
      </c>
      <c r="C83" s="199">
        <v>7.2558388557754823</v>
      </c>
      <c r="D83" s="200">
        <v>0.109063884470626</v>
      </c>
      <c r="E83" s="199"/>
      <c r="F83" s="200"/>
      <c r="G83" s="199">
        <v>6.2980528353450236</v>
      </c>
      <c r="H83" s="200"/>
      <c r="I83" s="199">
        <v>6.6713561027705328</v>
      </c>
      <c r="J83" s="200">
        <v>0.37330326742550923</v>
      </c>
      <c r="K83" s="199"/>
      <c r="L83" s="200"/>
      <c r="M83" s="200"/>
    </row>
    <row r="84" spans="1:14" x14ac:dyDescent="0.25">
      <c r="A84" s="1"/>
      <c r="B84" s="116" t="s">
        <v>147</v>
      </c>
      <c r="C84" s="199">
        <v>6.6791719100846345</v>
      </c>
      <c r="D84" s="200">
        <v>0.24584856493584101</v>
      </c>
      <c r="E84" s="199"/>
      <c r="F84" s="200"/>
      <c r="G84" s="199">
        <v>6.2808029468033464</v>
      </c>
      <c r="H84" s="200"/>
      <c r="I84" s="199">
        <v>6.510687055496776</v>
      </c>
      <c r="J84" s="200">
        <v>0.22988410869342957</v>
      </c>
      <c r="K84" s="199"/>
      <c r="L84" s="200"/>
      <c r="M84" s="200"/>
    </row>
    <row r="85" spans="1:14" x14ac:dyDescent="0.25">
      <c r="A85" s="1"/>
      <c r="B85" s="116" t="s">
        <v>149</v>
      </c>
      <c r="C85" s="199">
        <v>6.8747346991813574</v>
      </c>
      <c r="D85" s="200">
        <v>0.288687146663339</v>
      </c>
      <c r="E85" s="199"/>
      <c r="F85" s="200"/>
      <c r="G85" s="199">
        <v>6.5983872807728563</v>
      </c>
      <c r="H85" s="200"/>
      <c r="I85" s="199">
        <v>6.6784048449293367</v>
      </c>
      <c r="J85" s="200">
        <v>8.0017564156480425E-2</v>
      </c>
      <c r="K85" s="199"/>
      <c r="L85" s="200"/>
      <c r="M85" s="200"/>
    </row>
    <row r="86" spans="1:14" x14ac:dyDescent="0.25">
      <c r="A86" s="1"/>
      <c r="B86" s="116" t="s">
        <v>151</v>
      </c>
      <c r="C86" s="199">
        <v>7.109306703422237</v>
      </c>
      <c r="D86" s="200">
        <v>3.64938132433794E-2</v>
      </c>
      <c r="E86" s="199"/>
      <c r="F86" s="200"/>
      <c r="G86" s="199">
        <v>6.5389806904309165</v>
      </c>
      <c r="H86" s="200"/>
      <c r="I86" s="199">
        <v>6.651729759278421</v>
      </c>
      <c r="J86" s="200">
        <v>0.11274906884750457</v>
      </c>
      <c r="K86" s="199"/>
      <c r="L86" s="200"/>
      <c r="M86" s="200"/>
    </row>
    <row r="87" spans="1:14" ht="15.75" x14ac:dyDescent="0.25">
      <c r="B87" s="119" t="s">
        <v>111</v>
      </c>
      <c r="C87" s="201">
        <v>7.007888740078565</v>
      </c>
      <c r="D87" s="202">
        <v>0.13679491249225301</v>
      </c>
      <c r="E87" s="201"/>
      <c r="F87" s="202"/>
      <c r="G87" s="201">
        <v>5.8008992307566976</v>
      </c>
      <c r="H87" s="202"/>
      <c r="I87" s="201">
        <v>6.5553019870325064</v>
      </c>
      <c r="J87" s="202">
        <v>0.75440275627580888</v>
      </c>
      <c r="K87" s="201">
        <v>6.9388175357692443</v>
      </c>
      <c r="L87" s="202">
        <v>0.42971727975007035</v>
      </c>
      <c r="M87" s="202">
        <v>-0.5832906204024475</v>
      </c>
    </row>
    <row r="88" spans="1:14" ht="6" customHeight="1" x14ac:dyDescent="0.25"/>
    <row r="89" spans="1:14" x14ac:dyDescent="0.25">
      <c r="B89" s="49" t="s">
        <v>108</v>
      </c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</row>
    <row r="90" spans="1:14" ht="15.75" x14ac:dyDescent="0.25">
      <c r="I90" s="202"/>
    </row>
    <row r="92" spans="1:14" ht="48.75" customHeight="1" thickBot="1" x14ac:dyDescent="0.3">
      <c r="B92" s="247" t="s">
        <v>436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97"/>
      <c r="D93" s="197"/>
      <c r="E93" s="197"/>
      <c r="F93" s="197"/>
      <c r="G93" s="197"/>
      <c r="H93" s="197"/>
      <c r="I93" s="197"/>
      <c r="J93" s="197"/>
      <c r="K93" s="80"/>
      <c r="L93" s="80"/>
      <c r="N93" s="1" t="s">
        <v>166</v>
      </c>
    </row>
    <row r="94" spans="1:14" ht="22.5" thickTop="1" thickBot="1" x14ac:dyDescent="0.3">
      <c r="B94" s="13"/>
      <c r="C94" s="270" t="s">
        <v>246</v>
      </c>
      <c r="D94" s="271"/>
      <c r="E94" s="271"/>
      <c r="F94" s="271"/>
      <c r="G94" s="271"/>
      <c r="H94" s="271"/>
      <c r="I94" s="271"/>
      <c r="J94" s="271"/>
      <c r="K94" s="271"/>
      <c r="L94" s="271"/>
      <c r="M94" s="272"/>
    </row>
    <row r="95" spans="1:14" ht="22.5" thickTop="1" thickBot="1" x14ac:dyDescent="0.3">
      <c r="B95" s="13"/>
      <c r="C95" s="260">
        <v>2019</v>
      </c>
      <c r="D95" s="261"/>
      <c r="E95" s="262" t="s">
        <v>238</v>
      </c>
      <c r="F95" s="261"/>
      <c r="G95" s="262" t="s">
        <v>237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559</v>
      </c>
      <c r="E96" s="114" t="s">
        <v>125</v>
      </c>
      <c r="F96" s="113" t="s">
        <v>560</v>
      </c>
      <c r="G96" s="114" t="s">
        <v>125</v>
      </c>
      <c r="H96" s="113" t="s">
        <v>561</v>
      </c>
      <c r="I96" s="114" t="s">
        <v>125</v>
      </c>
      <c r="J96" s="113" t="s">
        <v>562</v>
      </c>
      <c r="K96" s="114" t="s">
        <v>125</v>
      </c>
      <c r="L96" s="113" t="s">
        <v>563</v>
      </c>
      <c r="M96" s="113" t="s">
        <v>564</v>
      </c>
    </row>
    <row r="97" spans="2:13" x14ac:dyDescent="0.25">
      <c r="B97" s="116" t="s">
        <v>129</v>
      </c>
      <c r="C97" s="199">
        <v>7.6139094471049198</v>
      </c>
      <c r="D97" s="200">
        <v>0.29558708992225102</v>
      </c>
      <c r="E97" s="199">
        <v>7.9089724242008508</v>
      </c>
      <c r="F97" s="200">
        <v>0.29506297709593099</v>
      </c>
      <c r="G97" s="199">
        <v>5.7149746192893405</v>
      </c>
      <c r="H97" s="200">
        <v>2.1939978049115099</v>
      </c>
      <c r="I97" s="199">
        <v>7.5691720415953663</v>
      </c>
      <c r="J97" s="200">
        <v>1.8541974223060258</v>
      </c>
      <c r="K97" s="199">
        <v>6.7768863460380278</v>
      </c>
      <c r="L97" s="200">
        <v>-0.79228569555733852</v>
      </c>
      <c r="M97" s="200">
        <v>-0.83702310106689204</v>
      </c>
    </row>
    <row r="98" spans="2:13" x14ac:dyDescent="0.25">
      <c r="B98" s="116" t="s">
        <v>131</v>
      </c>
      <c r="C98" s="199">
        <v>7.2424242424242422</v>
      </c>
      <c r="D98" s="200">
        <v>0.238666526422601</v>
      </c>
      <c r="E98" s="199">
        <v>7.1051263080012683</v>
      </c>
      <c r="F98" s="200">
        <v>0.137297934422974</v>
      </c>
      <c r="G98" s="199">
        <v>4.0234778701415408</v>
      </c>
      <c r="H98" s="200">
        <v>3.0816484378597302</v>
      </c>
      <c r="I98" s="199">
        <v>6.2444241829148552</v>
      </c>
      <c r="J98" s="200">
        <v>2.2209463127733144</v>
      </c>
      <c r="K98" s="199">
        <v>6.0636924803591468</v>
      </c>
      <c r="L98" s="200">
        <v>-0.18073170255570847</v>
      </c>
      <c r="M98" s="200">
        <v>-1.1787317620650954</v>
      </c>
    </row>
    <row r="99" spans="2:13" x14ac:dyDescent="0.25">
      <c r="B99" s="116" t="s">
        <v>133</v>
      </c>
      <c r="C99" s="199">
        <v>6.5175238962221211</v>
      </c>
      <c r="D99" s="200">
        <v>0.149072597691988</v>
      </c>
      <c r="E99" s="199">
        <v>8.572024605509494</v>
      </c>
      <c r="F99" s="200">
        <v>2.0545007092873728</v>
      </c>
      <c r="G99" s="199">
        <v>4.2537805187125119</v>
      </c>
      <c r="H99" s="200">
        <v>4.3182440867969802</v>
      </c>
      <c r="I99" s="199">
        <v>5.833574556520448</v>
      </c>
      <c r="J99" s="200">
        <v>1.579794037807936</v>
      </c>
      <c r="K99" s="199"/>
      <c r="L99" s="200"/>
      <c r="M99" s="200"/>
    </row>
    <row r="100" spans="2:13" x14ac:dyDescent="0.25">
      <c r="B100" s="116" t="s">
        <v>135</v>
      </c>
      <c r="C100" s="199">
        <v>6.5850013110742065</v>
      </c>
      <c r="D100" s="200">
        <v>0.16410541042160531</v>
      </c>
      <c r="E100" s="199"/>
      <c r="F100" s="200"/>
      <c r="G100" s="199">
        <v>5.1177991519288444</v>
      </c>
      <c r="H100" s="200"/>
      <c r="I100" s="199">
        <v>6.011346908734053</v>
      </c>
      <c r="J100" s="200">
        <v>0.89354775680520859</v>
      </c>
      <c r="K100" s="199"/>
      <c r="L100" s="200"/>
      <c r="M100" s="200"/>
    </row>
    <row r="101" spans="2:13" x14ac:dyDescent="0.25">
      <c r="B101" s="116" t="s">
        <v>137</v>
      </c>
      <c r="C101" s="199">
        <v>6.2395093044105749</v>
      </c>
      <c r="D101" s="200">
        <v>5.9008953697458288E-2</v>
      </c>
      <c r="E101" s="199"/>
      <c r="F101" s="200"/>
      <c r="G101" s="199">
        <v>3.8978996499416572</v>
      </c>
      <c r="H101" s="200"/>
      <c r="I101" s="199">
        <v>5.9001814448741827</v>
      </c>
      <c r="J101" s="200">
        <v>2.0022817949325256</v>
      </c>
      <c r="K101" s="199"/>
      <c r="L101" s="200"/>
      <c r="M101" s="200"/>
    </row>
    <row r="102" spans="2:13" x14ac:dyDescent="0.25">
      <c r="B102" s="116" t="s">
        <v>139</v>
      </c>
      <c r="C102" s="199">
        <v>6.8541542385781584</v>
      </c>
      <c r="D102" s="200">
        <v>0.25910855672640842</v>
      </c>
      <c r="E102" s="199"/>
      <c r="F102" s="200"/>
      <c r="G102" s="199">
        <v>3.9171971115271464</v>
      </c>
      <c r="H102" s="200"/>
      <c r="I102" s="199">
        <v>6.3596879311165022</v>
      </c>
      <c r="J102" s="200">
        <v>2.4424908195893558</v>
      </c>
      <c r="K102" s="199"/>
      <c r="L102" s="200"/>
      <c r="M102" s="200"/>
    </row>
    <row r="103" spans="2:13" x14ac:dyDescent="0.25">
      <c r="B103" s="116" t="s">
        <v>141</v>
      </c>
      <c r="C103" s="199">
        <v>7.5883063234826817</v>
      </c>
      <c r="D103" s="200">
        <v>0.60701015955606774</v>
      </c>
      <c r="E103" s="199"/>
      <c r="F103" s="200"/>
      <c r="G103" s="199">
        <v>5.3867915820564889</v>
      </c>
      <c r="H103" s="200"/>
      <c r="I103" s="199">
        <v>6.3388712639839708</v>
      </c>
      <c r="J103" s="200">
        <v>0.95207968192748194</v>
      </c>
      <c r="K103" s="199"/>
      <c r="L103" s="200"/>
      <c r="M103" s="200"/>
    </row>
    <row r="104" spans="2:13" x14ac:dyDescent="0.25">
      <c r="B104" s="116" t="s">
        <v>143</v>
      </c>
      <c r="C104" s="199">
        <v>7.1563380281690137</v>
      </c>
      <c r="D104" s="200">
        <v>1.4425266379048729E-2</v>
      </c>
      <c r="E104" s="199"/>
      <c r="F104" s="200"/>
      <c r="G104" s="199">
        <v>5.6430768265126785</v>
      </c>
      <c r="H104" s="200"/>
      <c r="I104" s="199">
        <v>6.8531015205281207</v>
      </c>
      <c r="J104" s="200">
        <v>1.2100246940154422</v>
      </c>
      <c r="K104" s="199"/>
      <c r="L104" s="200"/>
      <c r="M104" s="200"/>
    </row>
    <row r="105" spans="2:13" x14ac:dyDescent="0.25">
      <c r="B105" s="116" t="s">
        <v>145</v>
      </c>
      <c r="C105" s="199">
        <v>7.1567145434201809</v>
      </c>
      <c r="D105" s="200">
        <v>0.11863631071525571</v>
      </c>
      <c r="E105" s="199"/>
      <c r="F105" s="200"/>
      <c r="G105" s="199">
        <v>5.8947206213209231</v>
      </c>
      <c r="H105" s="200"/>
      <c r="I105" s="199">
        <v>6.4406605219221005</v>
      </c>
      <c r="J105" s="200">
        <v>0.54593990060117736</v>
      </c>
      <c r="K105" s="199"/>
      <c r="L105" s="200"/>
      <c r="M105" s="200"/>
    </row>
    <row r="106" spans="2:13" x14ac:dyDescent="0.25">
      <c r="B106" s="116" t="s">
        <v>147</v>
      </c>
      <c r="C106" s="199">
        <v>6.6196104684002428</v>
      </c>
      <c r="D106" s="200">
        <v>2.4670467657218254E-2</v>
      </c>
      <c r="E106" s="199"/>
      <c r="F106" s="200"/>
      <c r="G106" s="199">
        <v>5.9712718026497749</v>
      </c>
      <c r="H106" s="200"/>
      <c r="I106" s="199">
        <v>6.4737643872714958</v>
      </c>
      <c r="J106" s="200">
        <v>0.50249258462172097</v>
      </c>
      <c r="K106" s="199"/>
      <c r="L106" s="200"/>
      <c r="M106" s="200"/>
    </row>
    <row r="107" spans="2:13" x14ac:dyDescent="0.25">
      <c r="B107" s="116" t="s">
        <v>149</v>
      </c>
      <c r="C107" s="199">
        <v>6.8819609125848391</v>
      </c>
      <c r="D107" s="200">
        <v>7.7683603674502805E-2</v>
      </c>
      <c r="E107" s="199"/>
      <c r="F107" s="200"/>
      <c r="G107" s="199">
        <v>6.3119742067728577</v>
      </c>
      <c r="H107" s="200"/>
      <c r="I107" s="199">
        <v>6.5484989447387694</v>
      </c>
      <c r="J107" s="200">
        <v>0.23652473796591167</v>
      </c>
      <c r="K107" s="199"/>
      <c r="L107" s="200"/>
      <c r="M107" s="200"/>
    </row>
    <row r="108" spans="2:13" x14ac:dyDescent="0.25">
      <c r="B108" s="116" t="s">
        <v>151</v>
      </c>
      <c r="C108" s="199">
        <v>7.1815923566878981</v>
      </c>
      <c r="D108" s="200">
        <v>0.5210420784020604</v>
      </c>
      <c r="E108" s="199"/>
      <c r="F108" s="200"/>
      <c r="G108" s="199">
        <v>6.625192297490849</v>
      </c>
      <c r="H108" s="200"/>
      <c r="I108" s="199">
        <v>6.3800216027585064</v>
      </c>
      <c r="J108" s="200">
        <v>0.24517069473234299</v>
      </c>
      <c r="K108" s="199"/>
      <c r="L108" s="200"/>
      <c r="M108" s="200"/>
    </row>
    <row r="109" spans="2:13" ht="15.75" x14ac:dyDescent="0.25">
      <c r="B109" s="119" t="s">
        <v>111</v>
      </c>
      <c r="C109" s="201">
        <v>6.963512262677793</v>
      </c>
      <c r="D109" s="202">
        <v>8.7536215830939845E-2</v>
      </c>
      <c r="E109" s="201"/>
      <c r="F109" s="202"/>
      <c r="G109" s="201">
        <v>5.6122158202378385</v>
      </c>
      <c r="H109" s="202"/>
      <c r="I109" s="201">
        <v>6.3776268269181262</v>
      </c>
      <c r="J109" s="202">
        <v>0.76541100668028772</v>
      </c>
      <c r="K109" s="201">
        <v>6.4076959787525416</v>
      </c>
      <c r="L109" s="202">
        <v>-0.38696518414623071</v>
      </c>
      <c r="M109" s="202">
        <v>-1.0254804997255569</v>
      </c>
    </row>
    <row r="110" spans="2:13" ht="6" customHeight="1" x14ac:dyDescent="0.25"/>
    <row r="111" spans="2:13" x14ac:dyDescent="0.25">
      <c r="B111" s="49" t="s">
        <v>108</v>
      </c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</row>
    <row r="112" spans="2:13" ht="15.75" x14ac:dyDescent="0.25">
      <c r="I112" s="202"/>
    </row>
    <row r="114" spans="1:14" ht="48.75" customHeight="1" thickBot="1" x14ac:dyDescent="0.3">
      <c r="B114" s="247" t="s">
        <v>437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97"/>
      <c r="D115" s="197"/>
      <c r="E115" s="197"/>
      <c r="F115" s="197"/>
      <c r="G115" s="197"/>
      <c r="H115" s="197"/>
      <c r="I115" s="197"/>
      <c r="J115" s="197"/>
      <c r="K115" s="80"/>
      <c r="L115" s="80"/>
      <c r="N115" s="1" t="s">
        <v>171</v>
      </c>
    </row>
    <row r="116" spans="1:14" ht="22.5" thickTop="1" thickBot="1" x14ac:dyDescent="0.3">
      <c r="B116" s="13"/>
      <c r="C116" s="270" t="s">
        <v>248</v>
      </c>
      <c r="D116" s="271"/>
      <c r="E116" s="271"/>
      <c r="F116" s="271"/>
      <c r="G116" s="271"/>
      <c r="H116" s="271"/>
      <c r="I116" s="271"/>
      <c r="J116" s="271"/>
      <c r="K116" s="271"/>
      <c r="L116" s="271"/>
      <c r="M116" s="272"/>
    </row>
    <row r="117" spans="1:14" ht="22.5" thickTop="1" thickBot="1" x14ac:dyDescent="0.3">
      <c r="B117" s="13"/>
      <c r="C117" s="260">
        <v>2019</v>
      </c>
      <c r="D117" s="261"/>
      <c r="E117" s="262" t="s">
        <v>238</v>
      </c>
      <c r="F117" s="261"/>
      <c r="G117" s="262" t="s">
        <v>237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559</v>
      </c>
      <c r="E118" s="114" t="s">
        <v>125</v>
      </c>
      <c r="F118" s="113" t="s">
        <v>560</v>
      </c>
      <c r="G118" s="114" t="s">
        <v>125</v>
      </c>
      <c r="H118" s="113" t="s">
        <v>561</v>
      </c>
      <c r="I118" s="114" t="s">
        <v>125</v>
      </c>
      <c r="J118" s="113" t="s">
        <v>562</v>
      </c>
      <c r="K118" s="114" t="s">
        <v>125</v>
      </c>
      <c r="L118" s="113" t="s">
        <v>563</v>
      </c>
      <c r="M118" s="113" t="s">
        <v>564</v>
      </c>
    </row>
    <row r="119" spans="1:14" x14ac:dyDescent="0.25">
      <c r="B119" s="116" t="s">
        <v>129</v>
      </c>
      <c r="C119" s="199">
        <v>4.2139253279515643</v>
      </c>
      <c r="D119" s="200">
        <v>0.11751193595991527</v>
      </c>
      <c r="E119" s="199">
        <v>3.5411142959512718</v>
      </c>
      <c r="F119" s="200">
        <v>0.67281103200029202</v>
      </c>
      <c r="G119" s="199">
        <v>3.5403050108932463</v>
      </c>
      <c r="H119" s="200">
        <v>8.0928505802546602E-4</v>
      </c>
      <c r="I119" s="199">
        <v>5.0260350750316398</v>
      </c>
      <c r="J119" s="200">
        <v>1.4857300641383935</v>
      </c>
      <c r="K119" s="199">
        <v>4.2979510244877561</v>
      </c>
      <c r="L119" s="200">
        <v>-0.7280840505438837</v>
      </c>
      <c r="M119" s="200">
        <v>8.4025696536191852E-2</v>
      </c>
    </row>
    <row r="120" spans="1:14" x14ac:dyDescent="0.25">
      <c r="B120" s="116" t="s">
        <v>131</v>
      </c>
      <c r="C120" s="199">
        <v>3.950098097756547</v>
      </c>
      <c r="D120" s="200">
        <v>5.8973632201258799E-2</v>
      </c>
      <c r="E120" s="199">
        <v>3.6302521008403361</v>
      </c>
      <c r="F120" s="200">
        <v>0.31984599691621102</v>
      </c>
      <c r="G120" s="199">
        <v>5.1706586826347305</v>
      </c>
      <c r="H120" s="200">
        <v>1.5404065817943944</v>
      </c>
      <c r="I120" s="199">
        <v>4.6841175525935439</v>
      </c>
      <c r="J120" s="200">
        <v>0.48654113004118699</v>
      </c>
      <c r="K120" s="199">
        <v>4.195622895622896</v>
      </c>
      <c r="L120" s="200">
        <v>-0.48849465697064787</v>
      </c>
      <c r="M120" s="200">
        <v>0.24552479786634906</v>
      </c>
    </row>
    <row r="121" spans="1:14" x14ac:dyDescent="0.25">
      <c r="B121" s="116" t="s">
        <v>133</v>
      </c>
      <c r="C121" s="199">
        <v>3.7562519537355423</v>
      </c>
      <c r="D121" s="200">
        <v>2.4819182813926099E-2</v>
      </c>
      <c r="E121" s="199">
        <v>4.0360441540887591</v>
      </c>
      <c r="F121" s="200">
        <v>0.27979220035321672</v>
      </c>
      <c r="G121" s="199">
        <v>3.3529411764705883</v>
      </c>
      <c r="H121" s="200">
        <v>0.68310297761817096</v>
      </c>
      <c r="I121" s="199">
        <v>4.5171742455847586</v>
      </c>
      <c r="J121" s="200">
        <v>1.1642330691141702</v>
      </c>
      <c r="K121" s="199"/>
      <c r="L121" s="200"/>
      <c r="M121" s="200"/>
    </row>
    <row r="122" spans="1:14" x14ac:dyDescent="0.25">
      <c r="B122" s="116" t="s">
        <v>135</v>
      </c>
      <c r="C122" s="199">
        <v>3.9601160939986895</v>
      </c>
      <c r="D122" s="200">
        <v>0.18457065372243786</v>
      </c>
      <c r="E122" s="199"/>
      <c r="F122" s="200"/>
      <c r="G122" s="199">
        <v>5.157258064516129</v>
      </c>
      <c r="H122" s="200"/>
      <c r="I122" s="199">
        <v>3.9325288698585701</v>
      </c>
      <c r="J122" s="200">
        <v>1.22472919465756</v>
      </c>
      <c r="K122" s="199"/>
      <c r="L122" s="200"/>
      <c r="M122" s="200"/>
    </row>
    <row r="123" spans="1:14" x14ac:dyDescent="0.25">
      <c r="B123" s="116" t="s">
        <v>137</v>
      </c>
      <c r="C123" s="199">
        <v>4.1080357142857142</v>
      </c>
      <c r="D123" s="200">
        <v>0.48492202040625054</v>
      </c>
      <c r="E123" s="199"/>
      <c r="F123" s="200"/>
      <c r="G123" s="199">
        <v>3.6032388663967612</v>
      </c>
      <c r="H123" s="200"/>
      <c r="I123" s="199">
        <v>3.7759703196347032</v>
      </c>
      <c r="J123" s="200">
        <v>0.17273145323794203</v>
      </c>
      <c r="K123" s="199"/>
      <c r="L123" s="200"/>
      <c r="M123" s="200"/>
    </row>
    <row r="124" spans="1:14" x14ac:dyDescent="0.25">
      <c r="B124" s="116" t="s">
        <v>139</v>
      </c>
      <c r="C124" s="199">
        <v>4.9514101257220524</v>
      </c>
      <c r="D124" s="200">
        <v>0.92586938025154364</v>
      </c>
      <c r="E124" s="199"/>
      <c r="F124" s="200"/>
      <c r="G124" s="199">
        <v>2.4511873350923481</v>
      </c>
      <c r="H124" s="200"/>
      <c r="I124" s="199">
        <v>3.541960367070089</v>
      </c>
      <c r="J124" s="200">
        <v>1.0907730319777409</v>
      </c>
      <c r="K124" s="199"/>
      <c r="L124" s="200"/>
      <c r="M124" s="200"/>
    </row>
    <row r="125" spans="1:14" x14ac:dyDescent="0.25">
      <c r="B125" s="116" t="s">
        <v>141</v>
      </c>
      <c r="C125" s="199">
        <v>3.9579803068468058</v>
      </c>
      <c r="D125" s="200">
        <v>0.67085803596391702</v>
      </c>
      <c r="E125" s="199"/>
      <c r="F125" s="200"/>
      <c r="G125" s="199">
        <v>4.5977588871715609</v>
      </c>
      <c r="H125" s="200"/>
      <c r="I125" s="199">
        <v>3.865042174320525</v>
      </c>
      <c r="J125" s="200">
        <v>0.73271671285103601</v>
      </c>
      <c r="K125" s="199"/>
      <c r="L125" s="200"/>
      <c r="M125" s="200"/>
    </row>
    <row r="126" spans="1:14" x14ac:dyDescent="0.25">
      <c r="B126" s="116" t="s">
        <v>143</v>
      </c>
      <c r="C126" s="199">
        <v>3.7350493731277044</v>
      </c>
      <c r="D126" s="200">
        <v>1.2773323981534599</v>
      </c>
      <c r="E126" s="199"/>
      <c r="F126" s="200"/>
      <c r="G126" s="199">
        <v>6.0276155071694104</v>
      </c>
      <c r="H126" s="200"/>
      <c r="I126" s="199">
        <v>4.4259696016771493</v>
      </c>
      <c r="J126" s="200">
        <v>1.60164590549226</v>
      </c>
      <c r="K126" s="199"/>
      <c r="L126" s="200"/>
      <c r="M126" s="200"/>
    </row>
    <row r="127" spans="1:14" x14ac:dyDescent="0.25">
      <c r="B127" s="116" t="s">
        <v>145</v>
      </c>
      <c r="C127" s="199">
        <v>3.6012220428867883</v>
      </c>
      <c r="D127" s="200">
        <v>0.90518251146297102</v>
      </c>
      <c r="E127" s="199"/>
      <c r="F127" s="200"/>
      <c r="G127" s="199">
        <v>4.4753465121563281</v>
      </c>
      <c r="H127" s="200"/>
      <c r="I127" s="199">
        <v>3.7089491446526242</v>
      </c>
      <c r="J127" s="200">
        <v>0.76639736750370402</v>
      </c>
      <c r="K127" s="199"/>
      <c r="L127" s="200"/>
      <c r="M127" s="200"/>
    </row>
    <row r="128" spans="1:14" x14ac:dyDescent="0.25">
      <c r="A128" s="115"/>
      <c r="B128" s="116" t="s">
        <v>147</v>
      </c>
      <c r="C128" s="199">
        <v>3.765685019206146</v>
      </c>
      <c r="D128" s="200">
        <v>0.13751801617724799</v>
      </c>
      <c r="E128" s="199"/>
      <c r="F128" s="200"/>
      <c r="G128" s="199">
        <v>4.1207869974337044</v>
      </c>
      <c r="H128" s="200"/>
      <c r="I128" s="199">
        <v>3.9450698353137379</v>
      </c>
      <c r="J128" s="200">
        <v>0.17571716211996599</v>
      </c>
      <c r="K128" s="199"/>
      <c r="L128" s="200"/>
      <c r="M128" s="200"/>
    </row>
    <row r="129" spans="2:14" x14ac:dyDescent="0.25">
      <c r="B129" s="116" t="s">
        <v>149</v>
      </c>
      <c r="C129" s="199">
        <v>3.4206766917293234</v>
      </c>
      <c r="D129" s="200">
        <v>0.43777446508301598</v>
      </c>
      <c r="E129" s="199"/>
      <c r="F129" s="200"/>
      <c r="G129" s="199">
        <v>4.9148311306901613</v>
      </c>
      <c r="H129" s="200"/>
      <c r="I129" s="199">
        <v>3.8922172991716431</v>
      </c>
      <c r="J129" s="200">
        <v>1.02261383151852</v>
      </c>
      <c r="K129" s="199"/>
      <c r="L129" s="200"/>
      <c r="M129" s="200"/>
    </row>
    <row r="130" spans="2:14" x14ac:dyDescent="0.25">
      <c r="B130" s="116" t="s">
        <v>151</v>
      </c>
      <c r="C130" s="199">
        <v>3.4728723881266252</v>
      </c>
      <c r="D130" s="200">
        <v>0.44711496165199599</v>
      </c>
      <c r="E130" s="199"/>
      <c r="F130" s="200"/>
      <c r="G130" s="199">
        <v>4.2786036412226487</v>
      </c>
      <c r="H130" s="200"/>
      <c r="I130" s="199">
        <v>4.0092380952380955</v>
      </c>
      <c r="J130" s="200">
        <v>0.26936554598455298</v>
      </c>
      <c r="K130" s="199"/>
      <c r="L130" s="200"/>
      <c r="M130" s="200"/>
    </row>
    <row r="131" spans="2:14" ht="15.75" x14ac:dyDescent="0.25">
      <c r="B131" s="119" t="s">
        <v>111</v>
      </c>
      <c r="C131" s="201">
        <v>3.8995027333726471</v>
      </c>
      <c r="D131" s="202">
        <v>0.18714596072443199</v>
      </c>
      <c r="E131" s="201"/>
      <c r="F131" s="202"/>
      <c r="G131" s="201">
        <v>4.5912226529137374</v>
      </c>
      <c r="H131" s="202"/>
      <c r="I131" s="201">
        <v>4.0662066217109061</v>
      </c>
      <c r="J131" s="202">
        <v>0.52501603120283102</v>
      </c>
      <c r="K131" s="201">
        <v>4.2497488765530003</v>
      </c>
      <c r="L131" s="202">
        <v>-0.59520774872340709</v>
      </c>
      <c r="M131" s="202">
        <v>0.1667931280880417</v>
      </c>
    </row>
    <row r="132" spans="2:14" ht="6" customHeight="1" x14ac:dyDescent="0.25"/>
    <row r="133" spans="2:14" x14ac:dyDescent="0.25">
      <c r="B133" s="49" t="s">
        <v>108</v>
      </c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</row>
    <row r="134" spans="2:14" x14ac:dyDescent="0.25">
      <c r="L134" s="204"/>
    </row>
    <row r="136" spans="2:14" ht="48.75" customHeight="1" thickBot="1" x14ac:dyDescent="0.3">
      <c r="B136" s="247" t="s">
        <v>438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97"/>
      <c r="D137" s="197"/>
      <c r="E137" s="197"/>
      <c r="F137" s="197"/>
      <c r="G137" s="197"/>
      <c r="H137" s="197"/>
      <c r="I137" s="197"/>
      <c r="J137" s="197"/>
      <c r="K137" s="80"/>
      <c r="L137" s="80"/>
      <c r="N137" s="1" t="s">
        <v>175</v>
      </c>
    </row>
    <row r="138" spans="2:14" ht="22.5" thickTop="1" thickBot="1" x14ac:dyDescent="0.3">
      <c r="B138" s="13"/>
      <c r="C138" s="270" t="s">
        <v>250</v>
      </c>
      <c r="D138" s="271"/>
      <c r="E138" s="271"/>
      <c r="F138" s="271"/>
      <c r="G138" s="271"/>
      <c r="H138" s="271"/>
      <c r="I138" s="271"/>
      <c r="J138" s="271"/>
      <c r="K138" s="271"/>
      <c r="L138" s="271"/>
      <c r="M138" s="272"/>
    </row>
    <row r="139" spans="2:14" ht="22.5" thickTop="1" thickBot="1" x14ac:dyDescent="0.3">
      <c r="B139" s="13"/>
      <c r="C139" s="260">
        <v>2019</v>
      </c>
      <c r="D139" s="261"/>
      <c r="E139" s="262" t="s">
        <v>238</v>
      </c>
      <c r="F139" s="261"/>
      <c r="G139" s="262" t="s">
        <v>237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559</v>
      </c>
      <c r="E140" s="114" t="s">
        <v>125</v>
      </c>
      <c r="F140" s="113" t="s">
        <v>560</v>
      </c>
      <c r="G140" s="114" t="s">
        <v>125</v>
      </c>
      <c r="H140" s="113" t="s">
        <v>561</v>
      </c>
      <c r="I140" s="114" t="s">
        <v>125</v>
      </c>
      <c r="J140" s="113" t="s">
        <v>562</v>
      </c>
      <c r="K140" s="114" t="s">
        <v>125</v>
      </c>
      <c r="L140" s="113" t="s">
        <v>563</v>
      </c>
      <c r="M140" s="113" t="s">
        <v>564</v>
      </c>
    </row>
    <row r="141" spans="2:14" x14ac:dyDescent="0.25">
      <c r="B141" s="116" t="s">
        <v>129</v>
      </c>
      <c r="C141" s="199">
        <v>4.8655239014968616</v>
      </c>
      <c r="D141" s="200">
        <v>0.27664419914051575</v>
      </c>
      <c r="E141" s="199">
        <v>4.0282216227433079</v>
      </c>
      <c r="F141" s="200">
        <v>0.83730227875355401</v>
      </c>
      <c r="G141" s="199">
        <v>3.0970350404312668</v>
      </c>
      <c r="H141" s="200">
        <v>0.93118658231204099</v>
      </c>
      <c r="I141" s="199">
        <v>3.4199855177407676</v>
      </c>
      <c r="J141" s="200">
        <v>0.32295047730950088</v>
      </c>
      <c r="K141" s="199">
        <v>3.9228332853440828</v>
      </c>
      <c r="L141" s="200">
        <v>0.50284776760331518</v>
      </c>
      <c r="M141" s="200">
        <v>-0.94269061615277883</v>
      </c>
    </row>
    <row r="142" spans="2:14" x14ac:dyDescent="0.25">
      <c r="B142" s="116" t="s">
        <v>131</v>
      </c>
      <c r="C142" s="199">
        <v>4.2979422066549908</v>
      </c>
      <c r="D142" s="200">
        <v>0.35636832077563801</v>
      </c>
      <c r="E142" s="199">
        <v>3.9516676652686238</v>
      </c>
      <c r="F142" s="200">
        <v>0.34627454138636699</v>
      </c>
      <c r="G142" s="199">
        <v>2.1715542521994133</v>
      </c>
      <c r="H142" s="200">
        <v>1.78011341306921</v>
      </c>
      <c r="I142" s="199">
        <v>4.1936383928571432</v>
      </c>
      <c r="J142" s="200">
        <v>2.0220841406577299</v>
      </c>
      <c r="K142" s="199">
        <v>3.7401812688821754</v>
      </c>
      <c r="L142" s="200">
        <v>-0.45345712397496785</v>
      </c>
      <c r="M142" s="200">
        <v>-0.55776093777281543</v>
      </c>
    </row>
    <row r="143" spans="2:14" x14ac:dyDescent="0.25">
      <c r="B143" s="116" t="s">
        <v>133</v>
      </c>
      <c r="C143" s="199">
        <v>4.0657894736842106</v>
      </c>
      <c r="D143" s="200">
        <v>0.13920008134139383</v>
      </c>
      <c r="E143" s="199">
        <v>4.2616822429906538</v>
      </c>
      <c r="F143" s="200">
        <v>0.19589276930644317</v>
      </c>
      <c r="G143" s="199">
        <v>2.9946200403496972</v>
      </c>
      <c r="H143" s="200">
        <v>1.2670622026409599</v>
      </c>
      <c r="I143" s="199">
        <v>4.9464968152866238</v>
      </c>
      <c r="J143" s="200">
        <v>1.9518767749369266</v>
      </c>
      <c r="K143" s="199"/>
      <c r="L143" s="200"/>
      <c r="M143" s="200"/>
    </row>
    <row r="144" spans="2:14" x14ac:dyDescent="0.25">
      <c r="B144" s="116" t="s">
        <v>135</v>
      </c>
      <c r="C144" s="199">
        <v>4.7411464968152863</v>
      </c>
      <c r="D144" s="200">
        <v>0.66141791326990873</v>
      </c>
      <c r="E144" s="199"/>
      <c r="F144" s="200"/>
      <c r="G144" s="199">
        <v>2.9068564036222511</v>
      </c>
      <c r="H144" s="200"/>
      <c r="I144" s="199">
        <v>3.7580058224163029</v>
      </c>
      <c r="J144" s="200">
        <v>0.85114941879405182</v>
      </c>
      <c r="K144" s="199"/>
      <c r="L144" s="200"/>
      <c r="M144" s="200"/>
    </row>
    <row r="145" spans="1:14" x14ac:dyDescent="0.25">
      <c r="B145" s="116" t="s">
        <v>137</v>
      </c>
      <c r="C145" s="199">
        <v>4.4949363801609969</v>
      </c>
      <c r="D145" s="200">
        <v>7.9647942879382996E-2</v>
      </c>
      <c r="E145" s="199"/>
      <c r="F145" s="200"/>
      <c r="G145" s="199">
        <v>2.5606967882416982</v>
      </c>
      <c r="H145" s="200"/>
      <c r="I145" s="199">
        <v>3.4785399117529083</v>
      </c>
      <c r="J145" s="200">
        <v>0.91784312351121011</v>
      </c>
      <c r="K145" s="199"/>
      <c r="L145" s="200"/>
      <c r="M145" s="200"/>
    </row>
    <row r="146" spans="1:14" x14ac:dyDescent="0.25">
      <c r="B146" s="116" t="s">
        <v>139</v>
      </c>
      <c r="C146" s="199">
        <v>5.2328186497123825</v>
      </c>
      <c r="D146" s="200">
        <v>1.2422462591399919</v>
      </c>
      <c r="E146" s="199"/>
      <c r="F146" s="200"/>
      <c r="G146" s="199">
        <v>2.6496769562096194</v>
      </c>
      <c r="H146" s="200"/>
      <c r="I146" s="199">
        <v>3.345103749544958</v>
      </c>
      <c r="J146" s="200">
        <v>0.69542679333533863</v>
      </c>
      <c r="K146" s="199"/>
      <c r="L146" s="200"/>
      <c r="M146" s="200"/>
    </row>
    <row r="147" spans="1:14" x14ac:dyDescent="0.25">
      <c r="B147" s="116" t="s">
        <v>141</v>
      </c>
      <c r="C147" s="199">
        <v>5.064827216715778</v>
      </c>
      <c r="D147" s="200">
        <v>0.56482721671577796</v>
      </c>
      <c r="E147" s="199"/>
      <c r="F147" s="200"/>
      <c r="G147" s="199">
        <v>3.4602739726027396</v>
      </c>
      <c r="H147" s="200"/>
      <c r="I147" s="199">
        <v>3.8056493705864294</v>
      </c>
      <c r="J147" s="200">
        <v>0.34537539798368977</v>
      </c>
      <c r="K147" s="199"/>
      <c r="L147" s="200"/>
      <c r="M147" s="200"/>
    </row>
    <row r="148" spans="1:14" x14ac:dyDescent="0.25">
      <c r="B148" s="116" t="s">
        <v>143</v>
      </c>
      <c r="C148" s="199">
        <v>4.4367364746945901</v>
      </c>
      <c r="D148" s="200">
        <v>0.20113641765301099</v>
      </c>
      <c r="E148" s="199"/>
      <c r="F148" s="200"/>
      <c r="G148" s="199">
        <v>3.5117241379310347</v>
      </c>
      <c r="H148" s="200"/>
      <c r="I148" s="199">
        <v>3.4080188679245285</v>
      </c>
      <c r="J148" s="200">
        <v>0.10370527000650601</v>
      </c>
      <c r="K148" s="199"/>
      <c r="L148" s="200"/>
      <c r="M148" s="200"/>
    </row>
    <row r="149" spans="1:14" x14ac:dyDescent="0.25">
      <c r="B149" s="116" t="s">
        <v>145</v>
      </c>
      <c r="C149" s="199">
        <v>4.9304812834224601</v>
      </c>
      <c r="D149" s="200">
        <v>0.11060713554621504</v>
      </c>
      <c r="E149" s="199"/>
      <c r="F149" s="200"/>
      <c r="G149" s="199">
        <v>3.522598870056497</v>
      </c>
      <c r="H149" s="200"/>
      <c r="I149" s="199">
        <v>3.0886330935251798</v>
      </c>
      <c r="J149" s="200">
        <v>0.43396577653131702</v>
      </c>
      <c r="K149" s="199"/>
      <c r="L149" s="200"/>
      <c r="M149" s="200"/>
    </row>
    <row r="150" spans="1:14" x14ac:dyDescent="0.25">
      <c r="A150" s="115"/>
      <c r="B150" s="116" t="s">
        <v>147</v>
      </c>
      <c r="C150" s="199">
        <v>4.8839882384389197</v>
      </c>
      <c r="D150" s="200">
        <v>0.610636590087271</v>
      </c>
      <c r="E150" s="199"/>
      <c r="F150" s="200"/>
      <c r="G150" s="199">
        <v>3.181443298969072</v>
      </c>
      <c r="H150" s="200"/>
      <c r="I150" s="199">
        <v>3.9761281883584041</v>
      </c>
      <c r="J150" s="200">
        <v>0.79468488938933213</v>
      </c>
      <c r="K150" s="199"/>
      <c r="L150" s="200"/>
      <c r="M150" s="200"/>
    </row>
    <row r="151" spans="1:14" x14ac:dyDescent="0.25">
      <c r="B151" s="116" t="s">
        <v>149</v>
      </c>
      <c r="C151" s="199">
        <v>4.0529652351738239</v>
      </c>
      <c r="D151" s="200">
        <v>0.15827797066741844</v>
      </c>
      <c r="E151" s="199"/>
      <c r="F151" s="200"/>
      <c r="G151" s="199">
        <v>3.9537953795379539</v>
      </c>
      <c r="H151" s="200"/>
      <c r="I151" s="199">
        <v>3.7995761429003934</v>
      </c>
      <c r="J151" s="200">
        <v>0.15421923663756101</v>
      </c>
      <c r="K151" s="199"/>
      <c r="L151" s="200"/>
      <c r="M151" s="200"/>
    </row>
    <row r="152" spans="1:14" x14ac:dyDescent="0.25">
      <c r="B152" s="116" t="s">
        <v>151</v>
      </c>
      <c r="C152" s="199">
        <v>4.3096277812435018</v>
      </c>
      <c r="D152" s="200">
        <v>0.12034943072803816</v>
      </c>
      <c r="E152" s="199"/>
      <c r="F152" s="200"/>
      <c r="G152" s="199">
        <v>3.4148936170212765</v>
      </c>
      <c r="H152" s="200"/>
      <c r="I152" s="199">
        <v>3.6921917395236661</v>
      </c>
      <c r="J152" s="200">
        <v>0.27729812250238961</v>
      </c>
      <c r="K152" s="199"/>
      <c r="L152" s="200"/>
      <c r="M152" s="200"/>
    </row>
    <row r="153" spans="1:14" ht="15.75" x14ac:dyDescent="0.25">
      <c r="B153" s="119" t="s">
        <v>111</v>
      </c>
      <c r="C153" s="201">
        <v>4.5685376778848061</v>
      </c>
      <c r="D153" s="202">
        <v>0.24996917740413327</v>
      </c>
      <c r="E153" s="201"/>
      <c r="F153" s="202"/>
      <c r="G153" s="201">
        <v>3.0620266120777893</v>
      </c>
      <c r="H153" s="202"/>
      <c r="I153" s="201">
        <v>3.7132781079296477</v>
      </c>
      <c r="J153" s="202">
        <v>0.65125149585185849</v>
      </c>
      <c r="K153" s="201">
        <v>3.8337019018133569</v>
      </c>
      <c r="L153" s="202">
        <v>-2.3215841647090674E-2</v>
      </c>
      <c r="M153" s="202">
        <v>-0.73415114066655107</v>
      </c>
    </row>
    <row r="154" spans="1:14" ht="6" customHeight="1" x14ac:dyDescent="0.25"/>
    <row r="155" spans="1:14" x14ac:dyDescent="0.25">
      <c r="B155" s="49" t="s">
        <v>108</v>
      </c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</row>
    <row r="156" spans="1:14" x14ac:dyDescent="0.25">
      <c r="L156" s="199"/>
    </row>
    <row r="157" spans="1:14" ht="15.75" x14ac:dyDescent="0.25">
      <c r="J157" s="202"/>
      <c r="K157" s="202"/>
      <c r="M157" s="204"/>
    </row>
    <row r="158" spans="1:14" ht="48.75" customHeight="1" thickBot="1" x14ac:dyDescent="0.3">
      <c r="B158" s="247" t="s">
        <v>439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97"/>
      <c r="D159" s="197"/>
      <c r="E159" s="197"/>
      <c r="F159" s="197"/>
      <c r="G159" s="197"/>
      <c r="H159" s="197"/>
      <c r="I159" s="197"/>
      <c r="J159" s="197"/>
      <c r="K159" s="80"/>
      <c r="L159" s="80"/>
      <c r="N159" s="1" t="s">
        <v>179</v>
      </c>
    </row>
    <row r="160" spans="1:14" ht="22.5" thickTop="1" thickBot="1" x14ac:dyDescent="0.3">
      <c r="B160" s="125" t="s">
        <v>155</v>
      </c>
      <c r="C160" s="270" t="s">
        <v>113</v>
      </c>
      <c r="D160" s="271"/>
      <c r="E160" s="271"/>
      <c r="F160" s="271"/>
      <c r="G160" s="271"/>
      <c r="H160" s="271"/>
      <c r="I160" s="271"/>
      <c r="J160" s="271"/>
      <c r="K160" s="271"/>
      <c r="L160" s="271"/>
      <c r="M160" s="272"/>
    </row>
    <row r="161" spans="2:13" ht="22.5" thickTop="1" thickBot="1" x14ac:dyDescent="0.3">
      <c r="B161" s="13"/>
      <c r="C161" s="260">
        <v>2019</v>
      </c>
      <c r="D161" s="261"/>
      <c r="E161" s="262" t="s">
        <v>238</v>
      </c>
      <c r="F161" s="261"/>
      <c r="G161" s="262" t="s">
        <v>237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559</v>
      </c>
      <c r="E162" s="114" t="s">
        <v>125</v>
      </c>
      <c r="F162" s="113" t="s">
        <v>560</v>
      </c>
      <c r="G162" s="114" t="s">
        <v>125</v>
      </c>
      <c r="H162" s="113" t="s">
        <v>561</v>
      </c>
      <c r="I162" s="114" t="s">
        <v>125</v>
      </c>
      <c r="J162" s="113" t="s">
        <v>562</v>
      </c>
      <c r="K162" s="114" t="s">
        <v>125</v>
      </c>
      <c r="L162" s="113" t="s">
        <v>563</v>
      </c>
      <c r="M162" s="113" t="s">
        <v>564</v>
      </c>
    </row>
    <row r="163" spans="2:13" x14ac:dyDescent="0.25">
      <c r="B163" s="116" t="s">
        <v>129</v>
      </c>
      <c r="C163" s="199">
        <v>9.1838405446822513</v>
      </c>
      <c r="D163" s="200">
        <v>0.19977464357556601</v>
      </c>
      <c r="E163" s="199">
        <v>9.2375838493292051</v>
      </c>
      <c r="F163" s="200">
        <v>5.374330464695376E-2</v>
      </c>
      <c r="G163" s="199">
        <v>6.8205032270133756</v>
      </c>
      <c r="H163" s="200">
        <v>2.4170806223158299</v>
      </c>
      <c r="I163" s="199">
        <v>8.637309460440358</v>
      </c>
      <c r="J163" s="200">
        <v>1.8168062334269823</v>
      </c>
      <c r="K163" s="199">
        <v>8.6667909242277386</v>
      </c>
      <c r="L163" s="200">
        <v>2.9481463787380591E-2</v>
      </c>
      <c r="M163" s="200">
        <v>-0.51704962045451275</v>
      </c>
    </row>
    <row r="164" spans="2:13" x14ac:dyDescent="0.25">
      <c r="B164" s="116" t="s">
        <v>131</v>
      </c>
      <c r="C164" s="199">
        <v>8.7452528451051439</v>
      </c>
      <c r="D164" s="200">
        <v>5.9996509482406403E-2</v>
      </c>
      <c r="E164" s="199">
        <v>8.6243426724137926</v>
      </c>
      <c r="F164" s="200">
        <v>0.120910172691351</v>
      </c>
      <c r="G164" s="199">
        <v>5.2906411311438619</v>
      </c>
      <c r="H164" s="200">
        <v>3.3337015412699298</v>
      </c>
      <c r="I164" s="199">
        <v>7.8127694043451843</v>
      </c>
      <c r="J164" s="200">
        <v>2.5221282732013224</v>
      </c>
      <c r="K164" s="199">
        <v>8.301139278258276</v>
      </c>
      <c r="L164" s="200">
        <v>0.48836987391309172</v>
      </c>
      <c r="M164" s="200">
        <v>-0.44411356684686787</v>
      </c>
    </row>
    <row r="165" spans="2:13" x14ac:dyDescent="0.25">
      <c r="B165" s="116" t="s">
        <v>133</v>
      </c>
      <c r="C165" s="199">
        <v>7.4112060615930542</v>
      </c>
      <c r="D165" s="200">
        <v>0.26592583328709701</v>
      </c>
      <c r="E165" s="199">
        <v>10.368851792634345</v>
      </c>
      <c r="F165" s="200">
        <v>2.9576457310412909</v>
      </c>
      <c r="G165" s="199">
        <v>5.23539212869865</v>
      </c>
      <c r="H165" s="200">
        <v>5.1334596639357004</v>
      </c>
      <c r="I165" s="199">
        <v>7.5784649463405938</v>
      </c>
      <c r="J165" s="200">
        <v>2.3430728176419438</v>
      </c>
      <c r="K165" s="199"/>
      <c r="L165" s="200"/>
      <c r="M165" s="200"/>
    </row>
    <row r="166" spans="2:13" x14ac:dyDescent="0.25">
      <c r="B166" s="116" t="s">
        <v>135</v>
      </c>
      <c r="C166" s="199">
        <v>6.9476645929823597</v>
      </c>
      <c r="D166" s="200">
        <v>0.611082867751922</v>
      </c>
      <c r="E166" s="199"/>
      <c r="F166" s="200"/>
      <c r="G166" s="199">
        <v>4.6878314197445476</v>
      </c>
      <c r="H166" s="200"/>
      <c r="I166" s="199">
        <v>6.7258922909683845</v>
      </c>
      <c r="J166" s="200">
        <v>2.0380608712238368</v>
      </c>
      <c r="K166" s="199"/>
      <c r="L166" s="200"/>
      <c r="M166" s="200"/>
    </row>
    <row r="167" spans="2:13" x14ac:dyDescent="0.25">
      <c r="B167" s="116" t="s">
        <v>137</v>
      </c>
      <c r="C167" s="199">
        <v>6.7939639882788398</v>
      </c>
      <c r="D167" s="200">
        <v>0.65543750157474401</v>
      </c>
      <c r="E167" s="199"/>
      <c r="F167" s="200"/>
      <c r="G167" s="199">
        <v>4.1984114919814548</v>
      </c>
      <c r="H167" s="200"/>
      <c r="I167" s="199">
        <v>6.8763504914570417</v>
      </c>
      <c r="J167" s="200">
        <v>2.6779389994755869</v>
      </c>
      <c r="K167" s="199"/>
      <c r="L167" s="200"/>
      <c r="M167" s="200"/>
    </row>
    <row r="168" spans="2:13" x14ac:dyDescent="0.25">
      <c r="B168" s="116" t="s">
        <v>139</v>
      </c>
      <c r="C168" s="199">
        <v>7.1069489781436275</v>
      </c>
      <c r="D168" s="200">
        <v>0.31198392680755216</v>
      </c>
      <c r="E168" s="199"/>
      <c r="F168" s="200"/>
      <c r="G168" s="199">
        <v>5.1210166177908114</v>
      </c>
      <c r="H168" s="200"/>
      <c r="I168" s="199">
        <v>6.8920402441900075</v>
      </c>
      <c r="J168" s="200">
        <v>1.7710236263991961</v>
      </c>
      <c r="K168" s="199"/>
      <c r="L168" s="200"/>
      <c r="M168" s="200"/>
    </row>
    <row r="169" spans="2:13" x14ac:dyDescent="0.25">
      <c r="B169" s="116" t="s">
        <v>141</v>
      </c>
      <c r="C169" s="199">
        <v>7.917118730808598</v>
      </c>
      <c r="D169" s="200">
        <v>1.9281754672261897E-2</v>
      </c>
      <c r="E169" s="199">
        <v>5.2781071968375768</v>
      </c>
      <c r="F169" s="200">
        <v>2.6390115339710198</v>
      </c>
      <c r="G169" s="199">
        <v>6.1035396354387457</v>
      </c>
      <c r="H169" s="200">
        <v>0.82543243860116888</v>
      </c>
      <c r="I169" s="199">
        <v>7.1155217972290039</v>
      </c>
      <c r="J169" s="200">
        <v>1.0119821617902582</v>
      </c>
      <c r="K169" s="199"/>
      <c r="L169" s="200"/>
      <c r="M169" s="200"/>
    </row>
    <row r="170" spans="2:13" x14ac:dyDescent="0.25">
      <c r="B170" s="116" t="s">
        <v>143</v>
      </c>
      <c r="C170" s="199">
        <v>8.245637351207673</v>
      </c>
      <c r="D170" s="200">
        <v>0.37499102698698561</v>
      </c>
      <c r="E170" s="199">
        <v>5.8520765282314509</v>
      </c>
      <c r="F170" s="200">
        <v>2.39356082297622</v>
      </c>
      <c r="G170" s="199">
        <v>6.9291392151246063</v>
      </c>
      <c r="H170" s="200">
        <v>1.0770626868931554</v>
      </c>
      <c r="I170" s="199">
        <v>7.6056739828412026</v>
      </c>
      <c r="J170" s="200">
        <v>0.67653476771659626</v>
      </c>
      <c r="K170" s="199"/>
      <c r="L170" s="200"/>
      <c r="M170" s="200"/>
    </row>
    <row r="171" spans="2:13" x14ac:dyDescent="0.25">
      <c r="B171" s="116" t="s">
        <v>145</v>
      </c>
      <c r="C171" s="199">
        <v>8.0767901105232838</v>
      </c>
      <c r="D171" s="200">
        <v>0.35002975535701886</v>
      </c>
      <c r="E171" s="199">
        <v>4.9775335883975442</v>
      </c>
      <c r="F171" s="200">
        <v>3.09925652212574</v>
      </c>
      <c r="G171" s="199">
        <v>7.1827188436873346</v>
      </c>
      <c r="H171" s="200">
        <v>2.2051852552897904</v>
      </c>
      <c r="I171" s="199">
        <v>7.0247750025280613</v>
      </c>
      <c r="J171" s="200">
        <v>0.15794384115927301</v>
      </c>
      <c r="K171" s="199"/>
      <c r="L171" s="200"/>
      <c r="M171" s="200"/>
    </row>
    <row r="172" spans="2:13" x14ac:dyDescent="0.25">
      <c r="B172" s="116" t="s">
        <v>147</v>
      </c>
      <c r="C172" s="199">
        <v>7.7750984695871797</v>
      </c>
      <c r="D172" s="200">
        <v>0.32927283545312935</v>
      </c>
      <c r="E172" s="199">
        <v>4.4262497340991276</v>
      </c>
      <c r="F172" s="200">
        <v>3.3488487354880498</v>
      </c>
      <c r="G172" s="199">
        <v>6.868282357007085</v>
      </c>
      <c r="H172" s="200">
        <v>2.4420326229079574</v>
      </c>
      <c r="I172" s="199">
        <v>7.1219890773210697</v>
      </c>
      <c r="J172" s="200">
        <v>0.25370672031398467</v>
      </c>
      <c r="K172" s="199"/>
      <c r="L172" s="200"/>
      <c r="M172" s="200"/>
    </row>
    <row r="173" spans="2:13" x14ac:dyDescent="0.25">
      <c r="B173" s="116" t="s">
        <v>149</v>
      </c>
      <c r="C173" s="199">
        <v>8.1122945389806649</v>
      </c>
      <c r="D173" s="200">
        <v>0.13957849674698952</v>
      </c>
      <c r="E173" s="199">
        <v>6.4758795384182379</v>
      </c>
      <c r="F173" s="200">
        <v>1.6364150005624301</v>
      </c>
      <c r="G173" s="199">
        <v>7.7667383428083303</v>
      </c>
      <c r="H173" s="200">
        <v>1.2908588043900924</v>
      </c>
      <c r="I173" s="199">
        <v>7.6129983138979611</v>
      </c>
      <c r="J173" s="200">
        <v>0.153740028910369</v>
      </c>
      <c r="K173" s="199"/>
      <c r="L173" s="200"/>
      <c r="M173" s="200"/>
    </row>
    <row r="174" spans="2:13" x14ac:dyDescent="0.25">
      <c r="B174" s="116" t="s">
        <v>151</v>
      </c>
      <c r="C174" s="199">
        <v>8.3988589054766489</v>
      </c>
      <c r="D174" s="200">
        <v>0.66435527569623698</v>
      </c>
      <c r="E174" s="199">
        <v>6.5810732833237164</v>
      </c>
      <c r="F174" s="200">
        <v>1.81778562215293</v>
      </c>
      <c r="G174" s="199">
        <v>7.5865760510013835</v>
      </c>
      <c r="H174" s="200">
        <v>1.0055027676776671</v>
      </c>
      <c r="I174" s="199">
        <v>7.6668386889607563</v>
      </c>
      <c r="J174" s="200">
        <v>8.0262637959372718E-2</v>
      </c>
      <c r="K174" s="199"/>
      <c r="L174" s="200"/>
      <c r="M174" s="200"/>
    </row>
    <row r="175" spans="2:13" ht="15.75" x14ac:dyDescent="0.25">
      <c r="B175" s="119" t="s">
        <v>111</v>
      </c>
      <c r="C175" s="201">
        <v>7.8661532312003075</v>
      </c>
      <c r="D175" s="202">
        <v>3.2105648110831275E-2</v>
      </c>
      <c r="E175" s="201">
        <v>7.7552196199081136</v>
      </c>
      <c r="F175" s="202">
        <v>0.11093361129219401</v>
      </c>
      <c r="G175" s="201">
        <v>6.5975404633782073</v>
      </c>
      <c r="H175" s="202">
        <v>1.15767915652991</v>
      </c>
      <c r="I175" s="201">
        <v>7.3602053404838861</v>
      </c>
      <c r="J175" s="202">
        <v>0.76266487710567876</v>
      </c>
      <c r="K175" s="201">
        <v>8.4802407746663171</v>
      </c>
      <c r="L175" s="202">
        <v>0.27764638288417842</v>
      </c>
      <c r="M175" s="202">
        <v>-0.48788402934748021</v>
      </c>
    </row>
    <row r="176" spans="2:13" ht="6" customHeight="1" x14ac:dyDescent="0.25"/>
    <row r="177" spans="1:14" x14ac:dyDescent="0.25">
      <c r="B177" s="49" t="s">
        <v>108</v>
      </c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</row>
    <row r="180" spans="1:14" ht="48.75" customHeight="1" thickBot="1" x14ac:dyDescent="0.3">
      <c r="B180" s="247" t="s">
        <v>440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97"/>
      <c r="D181" s="197"/>
      <c r="E181" s="197"/>
      <c r="F181" s="197"/>
      <c r="G181" s="197"/>
      <c r="H181" s="197"/>
      <c r="I181" s="197"/>
      <c r="J181" s="197"/>
      <c r="K181" s="80"/>
      <c r="L181" s="80"/>
      <c r="N181" s="1" t="s">
        <v>183</v>
      </c>
    </row>
    <row r="182" spans="1:14" ht="22.5" thickTop="1" thickBot="1" x14ac:dyDescent="0.3">
      <c r="B182" s="13"/>
      <c r="C182" s="270" t="s">
        <v>253</v>
      </c>
      <c r="D182" s="271"/>
      <c r="E182" s="271"/>
      <c r="F182" s="271"/>
      <c r="G182" s="271"/>
      <c r="H182" s="271"/>
      <c r="I182" s="271"/>
      <c r="J182" s="271"/>
      <c r="K182" s="271"/>
      <c r="L182" s="271"/>
      <c r="M182" s="272"/>
    </row>
    <row r="183" spans="1:14" ht="22.5" thickTop="1" thickBot="1" x14ac:dyDescent="0.3">
      <c r="B183" s="13"/>
      <c r="C183" s="273">
        <v>2019</v>
      </c>
      <c r="D183" s="274"/>
      <c r="E183" s="275" t="s">
        <v>238</v>
      </c>
      <c r="F183" s="274"/>
      <c r="G183" s="275" t="s">
        <v>237</v>
      </c>
      <c r="H183" s="274"/>
      <c r="I183" s="275">
        <v>2022</v>
      </c>
      <c r="J183" s="274"/>
      <c r="K183" s="275">
        <v>2023</v>
      </c>
      <c r="L183" s="276"/>
      <c r="M183" s="277"/>
    </row>
    <row r="184" spans="1:14" ht="16.5" thickTop="1" thickBot="1" x14ac:dyDescent="0.3">
      <c r="B184" s="16"/>
      <c r="C184" s="205" t="s">
        <v>125</v>
      </c>
      <c r="D184" s="206" t="s">
        <v>565</v>
      </c>
      <c r="E184" s="207" t="s">
        <v>125</v>
      </c>
      <c r="F184" s="206" t="s">
        <v>566</v>
      </c>
      <c r="G184" s="207" t="s">
        <v>125</v>
      </c>
      <c r="H184" s="206" t="s">
        <v>567</v>
      </c>
      <c r="I184" s="207" t="s">
        <v>125</v>
      </c>
      <c r="J184" s="206" t="s">
        <v>568</v>
      </c>
      <c r="K184" s="207" t="s">
        <v>125</v>
      </c>
      <c r="L184" s="206" t="s">
        <v>586</v>
      </c>
      <c r="M184" s="206" t="s">
        <v>587</v>
      </c>
    </row>
    <row r="185" spans="1:14" x14ac:dyDescent="0.25">
      <c r="A185" s="115"/>
      <c r="B185" s="116" t="s">
        <v>129</v>
      </c>
      <c r="C185" s="199">
        <v>9.3705927607753363</v>
      </c>
      <c r="D185" s="200">
        <v>2.6657699434132098E-2</v>
      </c>
      <c r="E185" s="199">
        <v>9.3892540613094884</v>
      </c>
      <c r="F185" s="200">
        <v>1.8661300534152048E-2</v>
      </c>
      <c r="G185" s="199">
        <v>6.9674397174013212</v>
      </c>
      <c r="H185" s="200">
        <v>2.4218143439081699</v>
      </c>
      <c r="I185" s="199">
        <v>9.0404257222073152</v>
      </c>
      <c r="J185" s="200">
        <v>2.072986004805994</v>
      </c>
      <c r="K185" s="199">
        <v>7.0671228413163893</v>
      </c>
      <c r="L185" s="200">
        <v>-1.9733028808909259</v>
      </c>
      <c r="M185" s="200">
        <v>-2.303469919458947</v>
      </c>
    </row>
    <row r="186" spans="1:14" x14ac:dyDescent="0.25">
      <c r="B186" s="116" t="s">
        <v>131</v>
      </c>
      <c r="C186" s="199">
        <v>8.8063902476900378</v>
      </c>
      <c r="D186" s="200">
        <v>7.4519426077499062E-2</v>
      </c>
      <c r="E186" s="199">
        <v>8.9311377835589987</v>
      </c>
      <c r="F186" s="200">
        <v>0.12474753586896092</v>
      </c>
      <c r="G186" s="199">
        <v>5.2758103587495677</v>
      </c>
      <c r="H186" s="200">
        <v>3.6553274248094301</v>
      </c>
      <c r="I186" s="199">
        <v>8.1338782924613984</v>
      </c>
      <c r="J186" s="200">
        <v>2.8580679337118307</v>
      </c>
      <c r="K186" s="199">
        <v>6.1227038941954444</v>
      </c>
      <c r="L186" s="200">
        <v>-2.011174398265954</v>
      </c>
      <c r="M186" s="200">
        <v>-2.6836863534945934</v>
      </c>
    </row>
    <row r="187" spans="1:14" x14ac:dyDescent="0.25">
      <c r="B187" s="116" t="s">
        <v>133</v>
      </c>
      <c r="C187" s="199">
        <v>7.6891014578505334</v>
      </c>
      <c r="D187" s="200">
        <v>2.7771439794829399E-2</v>
      </c>
      <c r="E187" s="199">
        <v>10.04483502363361</v>
      </c>
      <c r="F187" s="200">
        <v>2.3557335657830762</v>
      </c>
      <c r="G187" s="199">
        <v>5.2814184636118595</v>
      </c>
      <c r="H187" s="200">
        <v>4.7634165600217502</v>
      </c>
      <c r="I187" s="199">
        <v>7.8277350511623833</v>
      </c>
      <c r="J187" s="200">
        <v>2.5463165875505238</v>
      </c>
      <c r="K187" s="199"/>
      <c r="L187" s="200"/>
      <c r="M187" s="200"/>
    </row>
    <row r="188" spans="1:14" x14ac:dyDescent="0.25">
      <c r="B188" s="116" t="s">
        <v>135</v>
      </c>
      <c r="C188" s="199">
        <v>6.7830755590582212</v>
      </c>
      <c r="D188" s="200">
        <v>0.67639953432094702</v>
      </c>
      <c r="E188" s="199"/>
      <c r="F188" s="200"/>
      <c r="G188" s="199">
        <v>4.8381161007667028</v>
      </c>
      <c r="H188" s="200"/>
      <c r="I188" s="199">
        <v>6.8792495280950297</v>
      </c>
      <c r="J188" s="200">
        <v>2.0411334273283268</v>
      </c>
      <c r="K188" s="199"/>
      <c r="L188" s="200"/>
      <c r="M188" s="200"/>
    </row>
    <row r="189" spans="1:14" x14ac:dyDescent="0.25">
      <c r="B189" s="116" t="s">
        <v>137</v>
      </c>
      <c r="C189" s="199">
        <v>6.9914532920652785</v>
      </c>
      <c r="D189" s="200">
        <v>0.63756660207598803</v>
      </c>
      <c r="E189" s="199"/>
      <c r="F189" s="200"/>
      <c r="G189" s="199">
        <v>4.2073150176976233</v>
      </c>
      <c r="H189" s="200"/>
      <c r="I189" s="199">
        <v>7.1747967479674797</v>
      </c>
      <c r="J189" s="200">
        <v>2.9674817302698564</v>
      </c>
      <c r="K189" s="199"/>
      <c r="L189" s="200"/>
      <c r="M189" s="200"/>
    </row>
    <row r="190" spans="1:14" x14ac:dyDescent="0.25">
      <c r="B190" s="116" t="s">
        <v>139</v>
      </c>
      <c r="C190" s="199">
        <v>7.4237723545104242</v>
      </c>
      <c r="D190" s="200">
        <v>0.39482954431900197</v>
      </c>
      <c r="E190" s="199"/>
      <c r="F190" s="200"/>
      <c r="G190" s="199">
        <v>5.1742054981477867</v>
      </c>
      <c r="H190" s="200"/>
      <c r="I190" s="199">
        <v>6.9609022871637913</v>
      </c>
      <c r="J190" s="200">
        <v>1.7866967890160046</v>
      </c>
      <c r="K190" s="199"/>
      <c r="L190" s="200"/>
      <c r="M190" s="200"/>
    </row>
    <row r="191" spans="1:14" x14ac:dyDescent="0.25">
      <c r="B191" s="116" t="s">
        <v>141</v>
      </c>
      <c r="C191" s="199">
        <v>8.2583329400846264</v>
      </c>
      <c r="D191" s="200">
        <v>0.5851380835069806</v>
      </c>
      <c r="E191" s="199"/>
      <c r="F191" s="200"/>
      <c r="G191" s="199">
        <v>6.4211948262470031</v>
      </c>
      <c r="H191" s="200"/>
      <c r="I191" s="199">
        <v>7.3003359210505163</v>
      </c>
      <c r="J191" s="200">
        <v>0.87914109480351321</v>
      </c>
      <c r="K191" s="199"/>
      <c r="L191" s="200"/>
      <c r="M191" s="200"/>
    </row>
    <row r="192" spans="1:14" x14ac:dyDescent="0.25">
      <c r="B192" s="116" t="s">
        <v>143</v>
      </c>
      <c r="C192" s="199">
        <v>8.3282923299565841</v>
      </c>
      <c r="D192" s="200">
        <v>0.19852926601630472</v>
      </c>
      <c r="E192" s="199"/>
      <c r="F192" s="200"/>
      <c r="G192" s="199">
        <v>6.857538301312796</v>
      </c>
      <c r="H192" s="200"/>
      <c r="I192" s="199">
        <v>7.9892656391659109</v>
      </c>
      <c r="J192" s="200">
        <v>1.131727337853115</v>
      </c>
      <c r="K192" s="199"/>
      <c r="L192" s="200"/>
      <c r="M192" s="200"/>
    </row>
    <row r="193" spans="2:14" x14ac:dyDescent="0.25">
      <c r="B193" s="116" t="s">
        <v>145</v>
      </c>
      <c r="C193" s="199">
        <v>8.2220003328340816</v>
      </c>
      <c r="D193" s="200">
        <v>0.24528017419121095</v>
      </c>
      <c r="E193" s="199"/>
      <c r="F193" s="200"/>
      <c r="G193" s="199">
        <v>7.1567819107404977</v>
      </c>
      <c r="H193" s="200"/>
      <c r="I193" s="199">
        <v>7.4074122321370419</v>
      </c>
      <c r="J193" s="200">
        <v>0.25063032139654418</v>
      </c>
      <c r="K193" s="199"/>
      <c r="L193" s="200"/>
      <c r="M193" s="200"/>
    </row>
    <row r="194" spans="2:14" x14ac:dyDescent="0.25">
      <c r="B194" s="116" t="s">
        <v>147</v>
      </c>
      <c r="C194" s="199">
        <v>7.7553727730970099</v>
      </c>
      <c r="D194" s="200">
        <v>0.2167142989546651</v>
      </c>
      <c r="E194" s="199"/>
      <c r="F194" s="200"/>
      <c r="G194" s="199">
        <v>6.9458601060321028</v>
      </c>
      <c r="H194" s="200"/>
      <c r="I194" s="199">
        <v>7.2019665990323087</v>
      </c>
      <c r="J194" s="200">
        <v>0.25610649300020594</v>
      </c>
      <c r="K194" s="199"/>
      <c r="L194" s="200"/>
      <c r="M194" s="200"/>
    </row>
    <row r="195" spans="2:14" x14ac:dyDescent="0.25">
      <c r="B195" s="116" t="s">
        <v>149</v>
      </c>
      <c r="C195" s="199">
        <v>8.2210483777854755</v>
      </c>
      <c r="D195" s="200">
        <v>0.20397378969495783</v>
      </c>
      <c r="E195" s="199"/>
      <c r="F195" s="200"/>
      <c r="G195" s="199">
        <v>8.0739229505590586</v>
      </c>
      <c r="H195" s="200"/>
      <c r="I195" s="199">
        <v>7.9340364491960953</v>
      </c>
      <c r="J195" s="200">
        <v>0.13988650136296299</v>
      </c>
      <c r="K195" s="199"/>
      <c r="L195" s="200"/>
      <c r="M195" s="200"/>
    </row>
    <row r="196" spans="2:14" x14ac:dyDescent="0.25">
      <c r="B196" s="116" t="s">
        <v>151</v>
      </c>
      <c r="C196" s="199">
        <v>8.4573499041156506</v>
      </c>
      <c r="D196" s="200">
        <v>0.6710620216107035</v>
      </c>
      <c r="E196" s="199"/>
      <c r="F196" s="200"/>
      <c r="G196" s="199">
        <v>7.9240227321011263</v>
      </c>
      <c r="H196" s="200"/>
      <c r="I196" s="199">
        <v>8.0182658584548019</v>
      </c>
      <c r="J196" s="200">
        <v>9.4243126353675599E-2</v>
      </c>
      <c r="K196" s="199"/>
      <c r="L196" s="200"/>
      <c r="M196" s="200"/>
    </row>
    <row r="197" spans="2:14" ht="15.75" x14ac:dyDescent="0.25">
      <c r="B197" s="119" t="s">
        <v>111</v>
      </c>
      <c r="C197" s="201">
        <v>8.0045805740311788</v>
      </c>
      <c r="D197" s="202">
        <v>0.1138617634214576</v>
      </c>
      <c r="E197" s="201"/>
      <c r="F197" s="202"/>
      <c r="G197" s="201">
        <v>6.6710822192240071</v>
      </c>
      <c r="H197" s="202"/>
      <c r="I197" s="201">
        <v>7.6034957930657221</v>
      </c>
      <c r="J197" s="202">
        <v>0.93241357384171497</v>
      </c>
      <c r="K197" s="201">
        <v>6.5705786911844237</v>
      </c>
      <c r="L197" s="202">
        <v>-0.6027318039884193</v>
      </c>
      <c r="M197" s="202">
        <v>-1.6632003099952852</v>
      </c>
    </row>
    <row r="198" spans="2:14" ht="6" customHeight="1" x14ac:dyDescent="0.25"/>
    <row r="199" spans="2:14" x14ac:dyDescent="0.25">
      <c r="B199" s="49" t="s">
        <v>108</v>
      </c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</row>
    <row r="202" spans="2:14" ht="48.75" customHeight="1" thickBot="1" x14ac:dyDescent="0.3">
      <c r="B202" s="247" t="s">
        <v>441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97"/>
      <c r="D203" s="197"/>
      <c r="E203" s="197"/>
      <c r="F203" s="197"/>
      <c r="G203" s="197"/>
      <c r="H203" s="197"/>
      <c r="I203" s="197"/>
      <c r="J203" s="197"/>
      <c r="K203" s="80"/>
      <c r="L203" s="80"/>
      <c r="N203" s="1" t="s">
        <v>188</v>
      </c>
    </row>
    <row r="204" spans="2:14" ht="22.5" thickTop="1" thickBot="1" x14ac:dyDescent="0.3">
      <c r="B204" s="13"/>
      <c r="C204" s="270" t="s">
        <v>255</v>
      </c>
      <c r="D204" s="271"/>
      <c r="E204" s="271"/>
      <c r="F204" s="271"/>
      <c r="G204" s="271"/>
      <c r="H204" s="271"/>
      <c r="I204" s="271"/>
      <c r="J204" s="271"/>
      <c r="K204" s="271"/>
      <c r="L204" s="271"/>
      <c r="M204" s="272"/>
    </row>
    <row r="205" spans="2:14" ht="22.5" thickTop="1" thickBot="1" x14ac:dyDescent="0.3">
      <c r="B205" s="13"/>
      <c r="C205" s="273">
        <v>2019</v>
      </c>
      <c r="D205" s="274"/>
      <c r="E205" s="275" t="s">
        <v>238</v>
      </c>
      <c r="F205" s="274"/>
      <c r="G205" s="275" t="s">
        <v>237</v>
      </c>
      <c r="H205" s="274"/>
      <c r="I205" s="275">
        <v>2022</v>
      </c>
      <c r="J205" s="274"/>
      <c r="K205" s="275">
        <v>2023</v>
      </c>
      <c r="L205" s="276"/>
      <c r="M205" s="277"/>
    </row>
    <row r="206" spans="2:14" ht="16.5" thickTop="1" thickBot="1" x14ac:dyDescent="0.3">
      <c r="B206" s="16"/>
      <c r="C206" s="205" t="s">
        <v>125</v>
      </c>
      <c r="D206" s="206" t="s">
        <v>565</v>
      </c>
      <c r="E206" s="207" t="s">
        <v>125</v>
      </c>
      <c r="F206" s="206" t="s">
        <v>566</v>
      </c>
      <c r="G206" s="207" t="s">
        <v>125</v>
      </c>
      <c r="H206" s="206" t="s">
        <v>567</v>
      </c>
      <c r="I206" s="207" t="s">
        <v>125</v>
      </c>
      <c r="J206" s="206" t="s">
        <v>568</v>
      </c>
      <c r="K206" s="207" t="s">
        <v>125</v>
      </c>
      <c r="L206" s="206" t="s">
        <v>586</v>
      </c>
      <c r="M206" s="206" t="s">
        <v>587</v>
      </c>
    </row>
    <row r="207" spans="2:14" x14ac:dyDescent="0.25">
      <c r="B207" s="116" t="s">
        <v>129</v>
      </c>
      <c r="C207" s="199">
        <v>9.3705927607753363</v>
      </c>
      <c r="D207" s="200">
        <v>2.6657699434132098E-2</v>
      </c>
      <c r="E207" s="199">
        <v>9.3892540613094884</v>
      </c>
      <c r="F207" s="200">
        <v>1.8661300534152048E-2</v>
      </c>
      <c r="G207" s="199">
        <v>6.9674397174013212</v>
      </c>
      <c r="H207" s="200">
        <v>2.4218143439081699</v>
      </c>
      <c r="I207" s="199">
        <v>9.0404257222073152</v>
      </c>
      <c r="J207" s="200">
        <v>2.072986004805994</v>
      </c>
      <c r="K207" s="199">
        <v>9.3623068242013865</v>
      </c>
      <c r="L207" s="200">
        <v>0.32188110199407127</v>
      </c>
      <c r="M207" s="200">
        <v>-8.2859365739498259E-3</v>
      </c>
    </row>
    <row r="208" spans="2:14" x14ac:dyDescent="0.25">
      <c r="B208" s="116" t="s">
        <v>131</v>
      </c>
      <c r="C208" s="199">
        <v>8.8063902476900378</v>
      </c>
      <c r="D208" s="200">
        <v>7.4519426077499062E-2</v>
      </c>
      <c r="E208" s="199">
        <v>8.9311377835589987</v>
      </c>
      <c r="F208" s="200">
        <v>0.12474753586896092</v>
      </c>
      <c r="G208" s="199">
        <v>5.2758103587495677</v>
      </c>
      <c r="H208" s="200">
        <v>3.6553274248094301</v>
      </c>
      <c r="I208" s="199">
        <v>8.1338782924613984</v>
      </c>
      <c r="J208" s="200">
        <v>2.8580679337118307</v>
      </c>
      <c r="K208" s="199">
        <v>8.9256651849331092</v>
      </c>
      <c r="L208" s="200">
        <v>0.79178689247171086</v>
      </c>
      <c r="M208" s="200">
        <v>0.11927493724307148</v>
      </c>
    </row>
    <row r="209" spans="2:14" x14ac:dyDescent="0.25">
      <c r="B209" s="116" t="s">
        <v>133</v>
      </c>
      <c r="C209" s="199">
        <v>7.6891014578505334</v>
      </c>
      <c r="D209" s="200">
        <v>2.7771439794829399E-2</v>
      </c>
      <c r="E209" s="199">
        <v>10.04483502363361</v>
      </c>
      <c r="F209" s="200">
        <v>2.3557335657830762</v>
      </c>
      <c r="G209" s="199">
        <v>5.2814184636118595</v>
      </c>
      <c r="H209" s="200">
        <v>4.7634165600217502</v>
      </c>
      <c r="I209" s="199">
        <v>7.8277350511623833</v>
      </c>
      <c r="J209" s="200">
        <v>2.5463165875505238</v>
      </c>
      <c r="K209" s="199"/>
      <c r="L209" s="200"/>
      <c r="M209" s="200"/>
    </row>
    <row r="210" spans="2:14" x14ac:dyDescent="0.25">
      <c r="B210" s="116" t="s">
        <v>135</v>
      </c>
      <c r="C210" s="199">
        <v>6.7830755590582212</v>
      </c>
      <c r="D210" s="200">
        <v>0.67639953432094702</v>
      </c>
      <c r="E210" s="199"/>
      <c r="F210" s="200"/>
      <c r="G210" s="199">
        <v>4.8381161007667028</v>
      </c>
      <c r="H210" s="200"/>
      <c r="I210" s="199">
        <v>6.8792495280950297</v>
      </c>
      <c r="J210" s="200">
        <v>2.0411334273283268</v>
      </c>
      <c r="K210" s="199"/>
      <c r="L210" s="200"/>
      <c r="M210" s="200"/>
    </row>
    <row r="211" spans="2:14" x14ac:dyDescent="0.25">
      <c r="B211" s="116" t="s">
        <v>137</v>
      </c>
      <c r="C211" s="199">
        <v>6.9914532920652785</v>
      </c>
      <c r="D211" s="200">
        <v>0.63756660207598803</v>
      </c>
      <c r="E211" s="199"/>
      <c r="F211" s="200"/>
      <c r="G211" s="199">
        <v>4.2073150176976233</v>
      </c>
      <c r="H211" s="200"/>
      <c r="I211" s="199">
        <v>7.1747967479674797</v>
      </c>
      <c r="J211" s="200">
        <v>2.9674817302698564</v>
      </c>
      <c r="K211" s="199"/>
      <c r="L211" s="200"/>
      <c r="M211" s="200"/>
    </row>
    <row r="212" spans="2:14" x14ac:dyDescent="0.25">
      <c r="B212" s="116" t="s">
        <v>139</v>
      </c>
      <c r="C212" s="199">
        <v>7.4237723545104242</v>
      </c>
      <c r="D212" s="200">
        <v>0.39482954431900197</v>
      </c>
      <c r="E212" s="199"/>
      <c r="F212" s="200"/>
      <c r="G212" s="199">
        <v>5.1742054981477867</v>
      </c>
      <c r="H212" s="200"/>
      <c r="I212" s="199">
        <v>6.9609022871637913</v>
      </c>
      <c r="J212" s="200">
        <v>1.7866967890160046</v>
      </c>
      <c r="K212" s="199"/>
      <c r="L212" s="200"/>
      <c r="M212" s="200"/>
    </row>
    <row r="213" spans="2:14" x14ac:dyDescent="0.25">
      <c r="B213" s="116" t="s">
        <v>141</v>
      </c>
      <c r="C213" s="199">
        <v>8.2583329400846264</v>
      </c>
      <c r="D213" s="200">
        <v>0.5851380835069806</v>
      </c>
      <c r="E213" s="199"/>
      <c r="F213" s="200"/>
      <c r="G213" s="199">
        <v>6.4211948262470031</v>
      </c>
      <c r="H213" s="200"/>
      <c r="I213" s="199">
        <v>7.3003359210505163</v>
      </c>
      <c r="J213" s="200">
        <v>0.87914109480351321</v>
      </c>
      <c r="K213" s="199"/>
      <c r="L213" s="200"/>
      <c r="M213" s="200"/>
    </row>
    <row r="214" spans="2:14" x14ac:dyDescent="0.25">
      <c r="B214" s="116" t="s">
        <v>143</v>
      </c>
      <c r="C214" s="199">
        <v>8.3282923299565841</v>
      </c>
      <c r="D214" s="200">
        <v>0.19852926601630472</v>
      </c>
      <c r="E214" s="199"/>
      <c r="F214" s="200"/>
      <c r="G214" s="199">
        <v>6.857538301312796</v>
      </c>
      <c r="H214" s="200"/>
      <c r="I214" s="199">
        <v>7.9892656391659109</v>
      </c>
      <c r="J214" s="200">
        <v>1.131727337853115</v>
      </c>
      <c r="K214" s="199"/>
      <c r="L214" s="200"/>
      <c r="M214" s="200"/>
    </row>
    <row r="215" spans="2:14" x14ac:dyDescent="0.25">
      <c r="B215" s="116" t="s">
        <v>145</v>
      </c>
      <c r="C215" s="199">
        <v>8.2220003328340816</v>
      </c>
      <c r="D215" s="200">
        <v>0.24528017419121095</v>
      </c>
      <c r="E215" s="199"/>
      <c r="F215" s="200"/>
      <c r="G215" s="199">
        <v>7.1567819107404977</v>
      </c>
      <c r="H215" s="200"/>
      <c r="I215" s="199">
        <v>7.4074122321370419</v>
      </c>
      <c r="J215" s="200">
        <v>0.25063032139654418</v>
      </c>
      <c r="K215" s="199"/>
      <c r="L215" s="200"/>
      <c r="M215" s="200"/>
    </row>
    <row r="216" spans="2:14" x14ac:dyDescent="0.25">
      <c r="B216" s="116" t="s">
        <v>147</v>
      </c>
      <c r="C216" s="199">
        <v>7.7553727730970099</v>
      </c>
      <c r="D216" s="200">
        <v>0.2167142989546651</v>
      </c>
      <c r="E216" s="199"/>
      <c r="F216" s="200"/>
      <c r="G216" s="199">
        <v>6.9458601060321028</v>
      </c>
      <c r="H216" s="200"/>
      <c r="I216" s="199">
        <v>7.2019665990323087</v>
      </c>
      <c r="J216" s="200">
        <v>0.25610649300020594</v>
      </c>
      <c r="K216" s="199"/>
      <c r="L216" s="200"/>
      <c r="M216" s="200"/>
    </row>
    <row r="217" spans="2:14" x14ac:dyDescent="0.25">
      <c r="B217" s="116" t="s">
        <v>149</v>
      </c>
      <c r="C217" s="199">
        <v>8.2210483777854755</v>
      </c>
      <c r="D217" s="200">
        <v>0.20397378969495783</v>
      </c>
      <c r="E217" s="199"/>
      <c r="F217" s="200"/>
      <c r="G217" s="199">
        <v>8.0739229505590586</v>
      </c>
      <c r="H217" s="200"/>
      <c r="I217" s="199">
        <v>7.9340364491960953</v>
      </c>
      <c r="J217" s="200">
        <v>0.13988650136296299</v>
      </c>
      <c r="K217" s="199"/>
      <c r="L217" s="200"/>
      <c r="M217" s="200"/>
    </row>
    <row r="218" spans="2:14" x14ac:dyDescent="0.25">
      <c r="B218" s="116" t="s">
        <v>151</v>
      </c>
      <c r="C218" s="199">
        <v>8.4573499041156506</v>
      </c>
      <c r="D218" s="200">
        <v>0.6710620216107035</v>
      </c>
      <c r="E218" s="199"/>
      <c r="F218" s="200"/>
      <c r="G218" s="199">
        <v>7.9240227321011263</v>
      </c>
      <c r="H218" s="200"/>
      <c r="I218" s="199">
        <v>8.0182658584548019</v>
      </c>
      <c r="J218" s="200">
        <v>9.4243126353675599E-2</v>
      </c>
      <c r="K218" s="199"/>
      <c r="L218" s="200"/>
      <c r="M218" s="200"/>
    </row>
    <row r="219" spans="2:14" ht="15.75" x14ac:dyDescent="0.25">
      <c r="B219" s="119" t="s">
        <v>111</v>
      </c>
      <c r="C219" s="201">
        <v>8.0045805740311788</v>
      </c>
      <c r="D219" s="202">
        <v>0.1138617634214576</v>
      </c>
      <c r="E219" s="201"/>
      <c r="F219" s="202"/>
      <c r="G219" s="201">
        <v>6.6710822192240071</v>
      </c>
      <c r="H219" s="202"/>
      <c r="I219" s="201">
        <v>7.6034957930657221</v>
      </c>
      <c r="J219" s="202">
        <v>0.93241357384171497</v>
      </c>
      <c r="K219" s="201">
        <v>9.1353001017293991</v>
      </c>
      <c r="L219" s="202">
        <v>0.57954106291034257</v>
      </c>
      <c r="M219" s="202">
        <v>4.2025669190207893E-2</v>
      </c>
    </row>
    <row r="220" spans="2:14" ht="6" customHeight="1" x14ac:dyDescent="0.25"/>
    <row r="221" spans="2:14" x14ac:dyDescent="0.25">
      <c r="B221" s="49" t="s">
        <v>108</v>
      </c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</row>
    <row r="222" spans="2:14" x14ac:dyDescent="0.25">
      <c r="K222" s="204"/>
      <c r="M222" s="204"/>
    </row>
    <row r="224" spans="2:14" ht="48.75" customHeight="1" thickBot="1" x14ac:dyDescent="0.3">
      <c r="B224" s="247" t="s">
        <v>442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97"/>
      <c r="D225" s="197"/>
      <c r="E225" s="197"/>
      <c r="F225" s="197"/>
      <c r="G225" s="197"/>
      <c r="H225" s="197"/>
      <c r="I225" s="197"/>
      <c r="J225" s="197"/>
      <c r="K225" s="80"/>
      <c r="L225" s="80"/>
      <c r="N225" s="1" t="s">
        <v>192</v>
      </c>
    </row>
    <row r="226" spans="2:14" ht="22.5" thickTop="1" thickBot="1" x14ac:dyDescent="0.3">
      <c r="B226" s="13"/>
      <c r="C226" s="270" t="s">
        <v>257</v>
      </c>
      <c r="D226" s="271"/>
      <c r="E226" s="271"/>
      <c r="F226" s="271"/>
      <c r="G226" s="271"/>
      <c r="H226" s="271"/>
      <c r="I226" s="271"/>
      <c r="J226" s="271"/>
      <c r="K226" s="271"/>
      <c r="L226" s="271"/>
      <c r="M226" s="272"/>
    </row>
    <row r="227" spans="2:14" ht="22.5" thickTop="1" thickBot="1" x14ac:dyDescent="0.3">
      <c r="B227" s="13"/>
      <c r="C227" s="273">
        <v>2019</v>
      </c>
      <c r="D227" s="274"/>
      <c r="E227" s="275" t="s">
        <v>238</v>
      </c>
      <c r="F227" s="274"/>
      <c r="G227" s="275" t="s">
        <v>237</v>
      </c>
      <c r="H227" s="274"/>
      <c r="I227" s="275">
        <v>2022</v>
      </c>
      <c r="J227" s="274"/>
      <c r="K227" s="275">
        <v>2023</v>
      </c>
      <c r="L227" s="276"/>
      <c r="M227" s="277"/>
    </row>
    <row r="228" spans="2:14" ht="16.5" thickTop="1" thickBot="1" x14ac:dyDescent="0.3">
      <c r="B228" s="16"/>
      <c r="C228" s="205" t="s">
        <v>125</v>
      </c>
      <c r="D228" s="206" t="s">
        <v>565</v>
      </c>
      <c r="E228" s="207" t="s">
        <v>125</v>
      </c>
      <c r="F228" s="206" t="s">
        <v>566</v>
      </c>
      <c r="G228" s="207" t="s">
        <v>125</v>
      </c>
      <c r="H228" s="206" t="s">
        <v>567</v>
      </c>
      <c r="I228" s="207" t="s">
        <v>125</v>
      </c>
      <c r="J228" s="206" t="s">
        <v>568</v>
      </c>
      <c r="K228" s="207" t="s">
        <v>125</v>
      </c>
      <c r="L228" s="206" t="s">
        <v>586</v>
      </c>
      <c r="M228" s="206" t="s">
        <v>587</v>
      </c>
    </row>
    <row r="229" spans="2:14" x14ac:dyDescent="0.25">
      <c r="B229" s="116" t="s">
        <v>129</v>
      </c>
      <c r="C229" s="199">
        <v>9.0054536625452908</v>
      </c>
      <c r="D229" s="200">
        <v>0.37688251979089099</v>
      </c>
      <c r="E229" s="199">
        <v>9.2023640277834193</v>
      </c>
      <c r="F229" s="200">
        <v>0.19691036523812855</v>
      </c>
      <c r="G229" s="199">
        <v>8.3245614035087723</v>
      </c>
      <c r="H229" s="200">
        <v>0.87780262427464695</v>
      </c>
      <c r="I229" s="199">
        <v>8.5421562564419702</v>
      </c>
      <c r="J229" s="200">
        <v>0.21759485293319791</v>
      </c>
      <c r="K229" s="199">
        <v>7.8345320546972115</v>
      </c>
      <c r="L229" s="200">
        <v>-0.70762420174475871</v>
      </c>
      <c r="M229" s="200">
        <v>-1.1709216078480793</v>
      </c>
    </row>
    <row r="230" spans="2:14" x14ac:dyDescent="0.25">
      <c r="B230" s="116" t="s">
        <v>131</v>
      </c>
      <c r="C230" s="199">
        <v>8.5067675461942063</v>
      </c>
      <c r="D230" s="200">
        <v>0.49174224413675899</v>
      </c>
      <c r="E230" s="199">
        <v>8.5393301032230884</v>
      </c>
      <c r="F230" s="200">
        <v>3.2562557028882111E-2</v>
      </c>
      <c r="G230" s="199">
        <v>5.8339965889710061</v>
      </c>
      <c r="H230" s="200">
        <v>2.70533351425208</v>
      </c>
      <c r="I230" s="199">
        <v>7.5562582648191805</v>
      </c>
      <c r="J230" s="200">
        <v>1.7222616758481744</v>
      </c>
      <c r="K230" s="199">
        <v>7.7443588076887364</v>
      </c>
      <c r="L230" s="200">
        <v>0.18810054286955591</v>
      </c>
      <c r="M230" s="200">
        <v>-0.76240873850546986</v>
      </c>
    </row>
    <row r="231" spans="2:14" x14ac:dyDescent="0.25">
      <c r="B231" s="116" t="s">
        <v>133</v>
      </c>
      <c r="C231" s="199">
        <v>7.2476509046677817</v>
      </c>
      <c r="D231" s="200">
        <v>0.55136313693079997</v>
      </c>
      <c r="E231" s="199">
        <v>12.031102733270499</v>
      </c>
      <c r="F231" s="200">
        <v>4.7834518286027174</v>
      </c>
      <c r="G231" s="199">
        <v>4.9698795180722888</v>
      </c>
      <c r="H231" s="200">
        <v>7.0612232151982104</v>
      </c>
      <c r="I231" s="199">
        <v>7.4353063004142141</v>
      </c>
      <c r="J231" s="200">
        <v>2.4654267823419254</v>
      </c>
      <c r="K231" s="199"/>
      <c r="L231" s="200"/>
      <c r="M231" s="200"/>
    </row>
    <row r="232" spans="2:14" x14ac:dyDescent="0.25">
      <c r="B232" s="116" t="s">
        <v>135</v>
      </c>
      <c r="C232" s="199">
        <v>7.075300914780934</v>
      </c>
      <c r="D232" s="200">
        <v>0.44928118944718798</v>
      </c>
      <c r="E232" s="199"/>
      <c r="F232" s="200"/>
      <c r="G232" s="199">
        <v>4.5827586206896553</v>
      </c>
      <c r="H232" s="200"/>
      <c r="I232" s="199">
        <v>6.4463638503177219</v>
      </c>
      <c r="J232" s="200">
        <v>1.8636052296280665</v>
      </c>
      <c r="K232" s="199"/>
      <c r="L232" s="200"/>
      <c r="M232" s="200"/>
    </row>
    <row r="233" spans="2:14" x14ac:dyDescent="0.25">
      <c r="B233" s="116" t="s">
        <v>137</v>
      </c>
      <c r="C233" s="199">
        <v>6.9060379328345221</v>
      </c>
      <c r="D233" s="200">
        <v>0.56183816066899195</v>
      </c>
      <c r="E233" s="199"/>
      <c r="F233" s="200"/>
      <c r="G233" s="199">
        <v>4.5976154992548439</v>
      </c>
      <c r="H233" s="200"/>
      <c r="I233" s="199">
        <v>6.568483765266607</v>
      </c>
      <c r="J233" s="200">
        <v>1.9708682660117631</v>
      </c>
      <c r="K233" s="199"/>
      <c r="L233" s="200"/>
      <c r="M233" s="200"/>
    </row>
    <row r="234" spans="2:14" x14ac:dyDescent="0.25">
      <c r="B234" s="116" t="s">
        <v>139</v>
      </c>
      <c r="C234" s="199">
        <v>7.0511614784162511</v>
      </c>
      <c r="D234" s="200">
        <v>0.37474081951825067</v>
      </c>
      <c r="E234" s="199"/>
      <c r="F234" s="200"/>
      <c r="G234" s="199">
        <v>5.3356121814791795</v>
      </c>
      <c r="H234" s="200"/>
      <c r="I234" s="199">
        <v>7.2321317200947988</v>
      </c>
      <c r="J234" s="200">
        <v>1.8965195386156193</v>
      </c>
      <c r="K234" s="199"/>
      <c r="L234" s="200"/>
      <c r="M234" s="200"/>
    </row>
    <row r="235" spans="2:14" x14ac:dyDescent="0.25">
      <c r="B235" s="116" t="s">
        <v>141</v>
      </c>
      <c r="C235" s="199">
        <v>7.959677419354839</v>
      </c>
      <c r="D235" s="200">
        <v>0.60065617459877096</v>
      </c>
      <c r="E235" s="199"/>
      <c r="F235" s="200"/>
      <c r="G235" s="199">
        <v>5.5065394511149224</v>
      </c>
      <c r="H235" s="200"/>
      <c r="I235" s="199">
        <v>6.7787752199804459</v>
      </c>
      <c r="J235" s="200">
        <v>1.2722357688655235</v>
      </c>
      <c r="K235" s="199"/>
      <c r="L235" s="200"/>
      <c r="M235" s="200"/>
    </row>
    <row r="236" spans="2:14" x14ac:dyDescent="0.25">
      <c r="B236" s="116" t="s">
        <v>143</v>
      </c>
      <c r="C236" s="199">
        <v>8.1035889328063249</v>
      </c>
      <c r="D236" s="200">
        <v>0.36598784405760032</v>
      </c>
      <c r="E236" s="199"/>
      <c r="F236" s="200"/>
      <c r="G236" s="199">
        <v>6.961495946941783</v>
      </c>
      <c r="H236" s="200"/>
      <c r="I236" s="199">
        <v>6.8252309678460481</v>
      </c>
      <c r="J236" s="200">
        <v>0.13626497909573501</v>
      </c>
      <c r="K236" s="199"/>
      <c r="L236" s="200"/>
      <c r="M236" s="200"/>
    </row>
    <row r="237" spans="2:14" x14ac:dyDescent="0.25">
      <c r="B237" s="116" t="s">
        <v>145</v>
      </c>
      <c r="C237" s="199">
        <v>7.9421645585065281</v>
      </c>
      <c r="D237" s="200">
        <v>0.29079733582396194</v>
      </c>
      <c r="E237" s="199"/>
      <c r="F237" s="200"/>
      <c r="G237" s="199">
        <v>7.4027186883885028</v>
      </c>
      <c r="H237" s="200"/>
      <c r="I237" s="199">
        <v>6.4915809639040125</v>
      </c>
      <c r="J237" s="200">
        <v>0.91113772448449004</v>
      </c>
      <c r="K237" s="199"/>
      <c r="L237" s="200"/>
      <c r="M237" s="200"/>
    </row>
    <row r="238" spans="2:14" x14ac:dyDescent="0.25">
      <c r="B238" s="116" t="s">
        <v>147</v>
      </c>
      <c r="C238" s="199">
        <v>7.8703030303030301</v>
      </c>
      <c r="D238" s="200">
        <v>0.4394640280354567</v>
      </c>
      <c r="E238" s="199"/>
      <c r="F238" s="200"/>
      <c r="G238" s="199">
        <v>6.8439481665288113</v>
      </c>
      <c r="H238" s="200"/>
      <c r="I238" s="199">
        <v>7.1003599507435826</v>
      </c>
      <c r="J238" s="200">
        <v>0.25641178421477129</v>
      </c>
      <c r="K238" s="199"/>
      <c r="L238" s="200"/>
      <c r="M238" s="200"/>
    </row>
    <row r="239" spans="2:14" x14ac:dyDescent="0.25">
      <c r="B239" s="116" t="s">
        <v>149</v>
      </c>
      <c r="C239" s="199">
        <v>8.1525449500133043</v>
      </c>
      <c r="D239" s="200">
        <v>0.12807047553883066</v>
      </c>
      <c r="E239" s="199"/>
      <c r="F239" s="200"/>
      <c r="G239" s="199">
        <v>7.6478213437720592</v>
      </c>
      <c r="H239" s="200"/>
      <c r="I239" s="199">
        <v>7.424039607591455</v>
      </c>
      <c r="J239" s="200">
        <v>0.22378173618060401</v>
      </c>
      <c r="K239" s="199"/>
      <c r="L239" s="200"/>
      <c r="M239" s="200"/>
    </row>
    <row r="240" spans="2:14" x14ac:dyDescent="0.25">
      <c r="B240" s="116" t="s">
        <v>151</v>
      </c>
      <c r="C240" s="199">
        <v>8.4826905204460967</v>
      </c>
      <c r="D240" s="200">
        <v>0.77927321781896097</v>
      </c>
      <c r="E240" s="199"/>
      <c r="F240" s="200"/>
      <c r="G240" s="199">
        <v>7.4170022371364652</v>
      </c>
      <c r="H240" s="200"/>
      <c r="I240" s="199">
        <v>7.4204156800841883</v>
      </c>
      <c r="J240" s="200">
        <v>3.4134429477230555E-3</v>
      </c>
      <c r="K240" s="199"/>
      <c r="L240" s="200"/>
      <c r="M240" s="200"/>
    </row>
    <row r="241" spans="2:14" ht="15.75" x14ac:dyDescent="0.25">
      <c r="B241" s="119" t="s">
        <v>111</v>
      </c>
      <c r="C241" s="201">
        <v>7.8216146249016871</v>
      </c>
      <c r="D241" s="202">
        <v>7.5762850031042994E-2</v>
      </c>
      <c r="E241" s="201"/>
      <c r="F241" s="202"/>
      <c r="G241" s="201">
        <v>6.7410052451341631</v>
      </c>
      <c r="H241" s="202"/>
      <c r="I241" s="201">
        <v>7.1112230573694131</v>
      </c>
      <c r="J241" s="202">
        <v>0.37021781223524997</v>
      </c>
      <c r="K241" s="201">
        <v>7.7904543597657847</v>
      </c>
      <c r="L241" s="202">
        <v>-0.21492972587874082</v>
      </c>
      <c r="M241" s="202">
        <v>-0.96785966054586137</v>
      </c>
    </row>
    <row r="242" spans="2:14" ht="6" customHeight="1" x14ac:dyDescent="0.25"/>
    <row r="243" spans="2:14" x14ac:dyDescent="0.25">
      <c r="B243" s="49" t="s">
        <v>108</v>
      </c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</row>
    <row r="244" spans="2:14" x14ac:dyDescent="0.25">
      <c r="K244" s="203"/>
      <c r="M244" s="204"/>
    </row>
    <row r="246" spans="2:14" ht="48.75" customHeight="1" thickBot="1" x14ac:dyDescent="0.3">
      <c r="B246" s="247" t="s">
        <v>443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97"/>
      <c r="D247" s="197"/>
      <c r="E247" s="197"/>
      <c r="F247" s="197"/>
      <c r="G247" s="197"/>
      <c r="H247" s="197"/>
      <c r="I247" s="197"/>
      <c r="J247" s="197"/>
      <c r="K247" s="80"/>
      <c r="L247" s="80"/>
      <c r="N247" s="1" t="s">
        <v>196</v>
      </c>
    </row>
    <row r="248" spans="2:14" ht="22.5" thickTop="1" thickBot="1" x14ac:dyDescent="0.3">
      <c r="B248" s="13"/>
      <c r="C248" s="270" t="s">
        <v>259</v>
      </c>
      <c r="D248" s="271"/>
      <c r="E248" s="271"/>
      <c r="F248" s="271"/>
      <c r="G248" s="271"/>
      <c r="H248" s="271"/>
      <c r="I248" s="271"/>
      <c r="J248" s="271"/>
      <c r="K248" s="271"/>
      <c r="L248" s="271"/>
      <c r="M248" s="272"/>
    </row>
    <row r="249" spans="2:14" ht="22.5" thickTop="1" thickBot="1" x14ac:dyDescent="0.3">
      <c r="B249" s="13"/>
      <c r="C249" s="273">
        <v>2019</v>
      </c>
      <c r="D249" s="274"/>
      <c r="E249" s="275" t="s">
        <v>238</v>
      </c>
      <c r="F249" s="274"/>
      <c r="G249" s="275" t="s">
        <v>237</v>
      </c>
      <c r="H249" s="274"/>
      <c r="I249" s="275">
        <v>2022</v>
      </c>
      <c r="J249" s="274"/>
      <c r="K249" s="275">
        <v>2023</v>
      </c>
      <c r="L249" s="276"/>
      <c r="M249" s="277"/>
    </row>
    <row r="250" spans="2:14" ht="16.5" thickTop="1" thickBot="1" x14ac:dyDescent="0.3">
      <c r="B250" s="16"/>
      <c r="C250" s="205" t="s">
        <v>125</v>
      </c>
      <c r="D250" s="206" t="s">
        <v>565</v>
      </c>
      <c r="E250" s="207" t="s">
        <v>125</v>
      </c>
      <c r="F250" s="206" t="s">
        <v>566</v>
      </c>
      <c r="G250" s="207" t="s">
        <v>125</v>
      </c>
      <c r="H250" s="206" t="s">
        <v>567</v>
      </c>
      <c r="I250" s="207" t="s">
        <v>125</v>
      </c>
      <c r="J250" s="206" t="s">
        <v>568</v>
      </c>
      <c r="K250" s="207" t="s">
        <v>125</v>
      </c>
      <c r="L250" s="206" t="s">
        <v>586</v>
      </c>
      <c r="M250" s="206" t="s">
        <v>587</v>
      </c>
    </row>
    <row r="251" spans="2:14" x14ac:dyDescent="0.25">
      <c r="B251" s="116" t="s">
        <v>129</v>
      </c>
      <c r="C251" s="199">
        <v>9.028450913902903</v>
      </c>
      <c r="D251" s="200">
        <v>0.68522927226731101</v>
      </c>
      <c r="E251" s="199">
        <v>9.1595081967213119</v>
      </c>
      <c r="F251" s="200">
        <v>0.13105728281840889</v>
      </c>
      <c r="G251" s="199">
        <v>7.4646680942184158</v>
      </c>
      <c r="H251" s="200">
        <v>1.6948401025029001</v>
      </c>
      <c r="I251" s="199">
        <v>8.1773153575615467</v>
      </c>
      <c r="J251" s="200">
        <v>0.71264726334313089</v>
      </c>
      <c r="K251" s="199">
        <v>8.4721924496844103</v>
      </c>
      <c r="L251" s="200">
        <v>0.29487709212286362</v>
      </c>
      <c r="M251" s="200">
        <v>-0.55625846421849268</v>
      </c>
    </row>
    <row r="252" spans="2:14" x14ac:dyDescent="0.25">
      <c r="B252" s="116" t="s">
        <v>131</v>
      </c>
      <c r="C252" s="199">
        <v>9.3932112550245641</v>
      </c>
      <c r="D252" s="200">
        <v>0.66118007195251671</v>
      </c>
      <c r="E252" s="199">
        <v>8.5400563091886355</v>
      </c>
      <c r="F252" s="200">
        <v>0.85315494583592899</v>
      </c>
      <c r="G252" s="199">
        <v>6.6320441988950281</v>
      </c>
      <c r="H252" s="200">
        <v>1.9080121102936101</v>
      </c>
      <c r="I252" s="199">
        <v>7.427726233696383</v>
      </c>
      <c r="J252" s="200">
        <v>0.79568203480135491</v>
      </c>
      <c r="K252" s="199">
        <v>8.0002362669816893</v>
      </c>
      <c r="L252" s="200">
        <v>0.57251003328530636</v>
      </c>
      <c r="M252" s="200">
        <v>-1.3929749880428748</v>
      </c>
    </row>
    <row r="253" spans="2:14" x14ac:dyDescent="0.25">
      <c r="B253" s="116" t="s">
        <v>133</v>
      </c>
      <c r="C253" s="199">
        <v>6.8406603055669377</v>
      </c>
      <c r="D253" s="200">
        <v>0.34744058093574598</v>
      </c>
      <c r="E253" s="199">
        <v>10.070386579139315</v>
      </c>
      <c r="F253" s="200">
        <v>3.2297262735723775</v>
      </c>
      <c r="G253" s="199">
        <v>6.6613149847094801</v>
      </c>
      <c r="H253" s="200">
        <v>3.40907159442984</v>
      </c>
      <c r="I253" s="199">
        <v>7.0971967193046881</v>
      </c>
      <c r="J253" s="200">
        <v>0.43588173459520796</v>
      </c>
      <c r="K253" s="199"/>
      <c r="L253" s="200"/>
      <c r="M253" s="200"/>
    </row>
    <row r="254" spans="2:14" x14ac:dyDescent="0.25">
      <c r="B254" s="116" t="s">
        <v>135</v>
      </c>
      <c r="C254" s="199">
        <v>7.389364919354839</v>
      </c>
      <c r="D254" s="200">
        <v>5.3393103195031003E-2</v>
      </c>
      <c r="E254" s="199"/>
      <c r="F254" s="200"/>
      <c r="G254" s="199">
        <v>5.06345957011259</v>
      </c>
      <c r="H254" s="200"/>
      <c r="I254" s="199">
        <v>6.3673972247438728</v>
      </c>
      <c r="J254" s="200">
        <v>1.3039376546312829</v>
      </c>
      <c r="K254" s="199"/>
      <c r="L254" s="200"/>
      <c r="M254" s="200"/>
    </row>
    <row r="255" spans="2:14" x14ac:dyDescent="0.25">
      <c r="B255" s="116" t="s">
        <v>137</v>
      </c>
      <c r="C255" s="199">
        <v>5.5616280852368538</v>
      </c>
      <c r="D255" s="200">
        <v>0.56937041266811805</v>
      </c>
      <c r="E255" s="199"/>
      <c r="F255" s="200"/>
      <c r="G255" s="199">
        <v>5.3384703196347028</v>
      </c>
      <c r="H255" s="200"/>
      <c r="I255" s="199">
        <v>6.176079734219269</v>
      </c>
      <c r="J255" s="200">
        <v>0.83760941458456628</v>
      </c>
      <c r="K255" s="199"/>
      <c r="L255" s="200"/>
      <c r="M255" s="200"/>
    </row>
    <row r="256" spans="2:14" x14ac:dyDescent="0.25">
      <c r="B256" s="116" t="s">
        <v>139</v>
      </c>
      <c r="C256" s="199">
        <v>5.8446588168534541</v>
      </c>
      <c r="D256" s="200">
        <v>0.14052962365447819</v>
      </c>
      <c r="E256" s="199"/>
      <c r="F256" s="200"/>
      <c r="G256" s="199">
        <v>5.2675937631689846</v>
      </c>
      <c r="H256" s="200"/>
      <c r="I256" s="199">
        <v>5.8006571741511497</v>
      </c>
      <c r="J256" s="200">
        <v>0.53306341098216503</v>
      </c>
      <c r="K256" s="199"/>
      <c r="L256" s="200"/>
      <c r="M256" s="200"/>
    </row>
    <row r="257" spans="2:13" x14ac:dyDescent="0.25">
      <c r="B257" s="116" t="s">
        <v>141</v>
      </c>
      <c r="C257" s="199">
        <v>6.2364801792270832</v>
      </c>
      <c r="D257" s="200">
        <v>1.09519149517882</v>
      </c>
      <c r="E257" s="199"/>
      <c r="F257" s="200"/>
      <c r="G257" s="199">
        <v>6.6844494892167994</v>
      </c>
      <c r="H257" s="200"/>
      <c r="I257" s="199">
        <v>6.2486119679210361</v>
      </c>
      <c r="J257" s="200">
        <v>0.43583752129576298</v>
      </c>
      <c r="K257" s="199"/>
      <c r="L257" s="200"/>
      <c r="M257" s="200"/>
    </row>
    <row r="258" spans="2:13" x14ac:dyDescent="0.25">
      <c r="B258" s="116" t="s">
        <v>143</v>
      </c>
      <c r="C258" s="199">
        <v>7.9252712509880006</v>
      </c>
      <c r="D258" s="200">
        <v>0.93292183620067526</v>
      </c>
      <c r="E258" s="199"/>
      <c r="F258" s="200"/>
      <c r="G258" s="199">
        <v>7.1927890902297777</v>
      </c>
      <c r="H258" s="200"/>
      <c r="I258" s="199">
        <v>7.0748574144486689</v>
      </c>
      <c r="J258" s="200">
        <v>0.117931675781109</v>
      </c>
      <c r="K258" s="199"/>
      <c r="L258" s="200"/>
      <c r="M258" s="200"/>
    </row>
    <row r="259" spans="2:13" x14ac:dyDescent="0.25">
      <c r="B259" s="116" t="s">
        <v>145</v>
      </c>
      <c r="C259" s="199">
        <v>7.6329511677282378</v>
      </c>
      <c r="D259" s="200">
        <v>0.6351706156405692</v>
      </c>
      <c r="E259" s="199"/>
      <c r="F259" s="200"/>
      <c r="G259" s="199">
        <v>7.2236842105263159</v>
      </c>
      <c r="H259" s="200"/>
      <c r="I259" s="199">
        <v>6.6796864062718742</v>
      </c>
      <c r="J259" s="200">
        <v>0.543997804254442</v>
      </c>
      <c r="K259" s="199"/>
      <c r="L259" s="200"/>
      <c r="M259" s="200"/>
    </row>
    <row r="260" spans="2:13" x14ac:dyDescent="0.25">
      <c r="B260" s="116" t="s">
        <v>147</v>
      </c>
      <c r="C260" s="199">
        <v>8.0010934937124105</v>
      </c>
      <c r="D260" s="200">
        <v>0.87617744267144371</v>
      </c>
      <c r="E260" s="199"/>
      <c r="F260" s="200"/>
      <c r="G260" s="199">
        <v>6.8118694362017802</v>
      </c>
      <c r="H260" s="200"/>
      <c r="I260" s="199">
        <v>7.2184328055217213</v>
      </c>
      <c r="J260" s="200">
        <v>0.40656336931994108</v>
      </c>
      <c r="K260" s="199"/>
      <c r="L260" s="200"/>
      <c r="M260" s="200"/>
    </row>
    <row r="261" spans="2:13" x14ac:dyDescent="0.25">
      <c r="B261" s="116" t="s">
        <v>149</v>
      </c>
      <c r="C261" s="199">
        <v>7.9468870346598202</v>
      </c>
      <c r="D261" s="200">
        <v>0.32382239534856527</v>
      </c>
      <c r="E261" s="199"/>
      <c r="F261" s="200"/>
      <c r="G261" s="199">
        <v>7.7270553064275038</v>
      </c>
      <c r="H261" s="200"/>
      <c r="I261" s="199">
        <v>7.0495697491213187</v>
      </c>
      <c r="J261" s="200">
        <v>0.67748555730618498</v>
      </c>
      <c r="K261" s="199"/>
      <c r="L261" s="200"/>
      <c r="M261" s="200"/>
    </row>
    <row r="262" spans="2:13" x14ac:dyDescent="0.25">
      <c r="B262" s="116" t="s">
        <v>151</v>
      </c>
      <c r="C262" s="199">
        <v>8.4239870089699966</v>
      </c>
      <c r="D262" s="200">
        <v>0.67718482408442693</v>
      </c>
      <c r="E262" s="199"/>
      <c r="F262" s="200"/>
      <c r="G262" s="199">
        <v>6.9072194021432596</v>
      </c>
      <c r="H262" s="200"/>
      <c r="I262" s="199">
        <v>6.9947035118019576</v>
      </c>
      <c r="J262" s="200">
        <v>8.7484109658698017E-2</v>
      </c>
      <c r="K262" s="199"/>
      <c r="L262" s="200"/>
      <c r="M262" s="200"/>
    </row>
    <row r="263" spans="2:13" ht="15.75" x14ac:dyDescent="0.25">
      <c r="B263" s="119" t="s">
        <v>111</v>
      </c>
      <c r="C263" s="201">
        <v>7.4280727143473735</v>
      </c>
      <c r="D263" s="202">
        <v>9.7532130538205308E-2</v>
      </c>
      <c r="E263" s="201"/>
      <c r="F263" s="202"/>
      <c r="G263" s="201">
        <v>6.8323432190656712</v>
      </c>
      <c r="H263" s="202"/>
      <c r="I263" s="201">
        <v>6.8802632895629259</v>
      </c>
      <c r="J263" s="202">
        <v>4.7920070497254663E-2</v>
      </c>
      <c r="K263" s="201">
        <v>8.2352627209109244</v>
      </c>
      <c r="L263" s="202">
        <v>0.44885223076296832</v>
      </c>
      <c r="M263" s="202">
        <v>-0.96855072923079177</v>
      </c>
    </row>
    <row r="264" spans="2:13" ht="6" customHeight="1" x14ac:dyDescent="0.25"/>
    <row r="265" spans="2:13" x14ac:dyDescent="0.25">
      <c r="B265" s="49" t="s">
        <v>108</v>
      </c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03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CBCAE-400A-41BB-ABBA-1E372F8C0868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24"/>
    </row>
    <row r="4" spans="1:15" ht="48.75" customHeight="1" thickBot="1" x14ac:dyDescent="0.3">
      <c r="B4" s="247" t="s">
        <v>444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O4" s="1" t="s">
        <v>569</v>
      </c>
    </row>
    <row r="5" spans="1:15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O5" s="1" t="s">
        <v>445</v>
      </c>
    </row>
    <row r="6" spans="1:15" ht="22.5" thickTop="1" thickBot="1" x14ac:dyDescent="0.3">
      <c r="B6" s="13"/>
      <c r="C6" s="257" t="s">
        <v>446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5" ht="22.5" thickTop="1" thickBot="1" x14ac:dyDescent="0.3">
      <c r="B7" s="13"/>
      <c r="C7" s="260">
        <v>2019</v>
      </c>
      <c r="D7" s="261"/>
      <c r="E7" s="262" t="s">
        <v>238</v>
      </c>
      <c r="F7" s="261"/>
      <c r="G7" s="262" t="s">
        <v>237</v>
      </c>
      <c r="H7" s="261"/>
      <c r="I7" s="262">
        <v>2022</v>
      </c>
      <c r="J7" s="261"/>
      <c r="K7" s="262">
        <v>2023</v>
      </c>
      <c r="L7" s="263"/>
      <c r="M7" s="264"/>
    </row>
    <row r="8" spans="1:15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5" x14ac:dyDescent="0.25">
      <c r="A9" s="1" t="s">
        <v>128</v>
      </c>
      <c r="B9" s="116" t="s">
        <v>129</v>
      </c>
      <c r="C9" s="208">
        <v>0.7147</v>
      </c>
      <c r="D9" s="118"/>
      <c r="E9" s="208">
        <v>0.71560000000000001</v>
      </c>
      <c r="F9" s="118">
        <v>1.2592696236182199E-3</v>
      </c>
      <c r="G9" s="208">
        <v>0.14360000000000001</v>
      </c>
      <c r="H9" s="118">
        <v>0.799329234209055</v>
      </c>
      <c r="I9" s="208">
        <v>0.53969999999999996</v>
      </c>
      <c r="J9" s="118">
        <v>2.7583565459610022</v>
      </c>
      <c r="K9" s="208">
        <v>0.74150000000000005</v>
      </c>
      <c r="L9" s="118">
        <v>0.37391143227719126</v>
      </c>
      <c r="M9" s="118">
        <v>3.7498251014411732E-2</v>
      </c>
    </row>
    <row r="10" spans="1:15" x14ac:dyDescent="0.25">
      <c r="A10" s="1" t="s">
        <v>130</v>
      </c>
      <c r="B10" s="116" t="s">
        <v>131</v>
      </c>
      <c r="C10" s="208">
        <v>0.72450000000000003</v>
      </c>
      <c r="D10" s="118"/>
      <c r="E10" s="208">
        <v>0.72739999999999994</v>
      </c>
      <c r="F10" s="118">
        <v>4.002760524499438E-3</v>
      </c>
      <c r="G10" s="208">
        <v>0.18840000000000001</v>
      </c>
      <c r="H10" s="118">
        <v>0.740995325817982</v>
      </c>
      <c r="I10" s="208">
        <v>0.66890000000000005</v>
      </c>
      <c r="J10" s="118">
        <v>2.5504246284501062</v>
      </c>
      <c r="K10" s="208">
        <v>0.79590000000000005</v>
      </c>
      <c r="L10" s="118">
        <v>0.18986395574824333</v>
      </c>
      <c r="M10" s="118">
        <v>9.8550724637681109E-2</v>
      </c>
    </row>
    <row r="11" spans="1:15" x14ac:dyDescent="0.25">
      <c r="A11" s="1" t="s">
        <v>132</v>
      </c>
      <c r="B11" s="116" t="s">
        <v>133</v>
      </c>
      <c r="C11" s="208">
        <v>0.70810000000000006</v>
      </c>
      <c r="D11" s="118"/>
      <c r="E11" s="208">
        <v>0.3125</v>
      </c>
      <c r="F11" s="118">
        <v>0.55867815280327604</v>
      </c>
      <c r="G11" s="208">
        <v>0.22089999999999999</v>
      </c>
      <c r="H11" s="118">
        <v>0.29311999999999999</v>
      </c>
      <c r="I11" s="208">
        <v>0.6987000000000001</v>
      </c>
      <c r="J11" s="118">
        <v>2.1629696695337262</v>
      </c>
      <c r="K11" s="208"/>
      <c r="L11" s="118"/>
      <c r="M11" s="118"/>
    </row>
    <row r="12" spans="1:15" x14ac:dyDescent="0.25">
      <c r="A12" s="1" t="s">
        <v>134</v>
      </c>
      <c r="B12" s="116" t="s">
        <v>135</v>
      </c>
      <c r="C12" s="208">
        <v>0.67409999999999992</v>
      </c>
      <c r="D12" s="118"/>
      <c r="E12" s="208">
        <v>0</v>
      </c>
      <c r="F12" s="118">
        <v>1</v>
      </c>
      <c r="G12" s="208">
        <v>0.25409999999999999</v>
      </c>
      <c r="H12" s="118"/>
      <c r="I12" s="208">
        <v>0.70400000000000007</v>
      </c>
      <c r="J12" s="118">
        <v>1.7705627705627709</v>
      </c>
      <c r="K12" s="208"/>
      <c r="L12" s="118"/>
      <c r="M12" s="118"/>
    </row>
    <row r="13" spans="1:15" x14ac:dyDescent="0.25">
      <c r="A13" s="1" t="s">
        <v>136</v>
      </c>
      <c r="B13" s="116" t="s">
        <v>137</v>
      </c>
      <c r="C13" s="208">
        <v>0.62780000000000002</v>
      </c>
      <c r="D13" s="118"/>
      <c r="E13" s="208">
        <v>2.6699999999999998E-2</v>
      </c>
      <c r="F13" s="118">
        <v>0.95747053201656596</v>
      </c>
      <c r="G13" s="208">
        <v>0.28110000000000002</v>
      </c>
      <c r="H13" s="118">
        <v>9.5280898876404514</v>
      </c>
      <c r="I13" s="208">
        <v>0.62519999999999998</v>
      </c>
      <c r="J13" s="118">
        <v>1.2241195304162216</v>
      </c>
      <c r="K13" s="208"/>
      <c r="L13" s="118"/>
      <c r="M13" s="118"/>
    </row>
    <row r="14" spans="1:15" x14ac:dyDescent="0.25">
      <c r="A14" s="1" t="s">
        <v>138</v>
      </c>
      <c r="B14" s="116" t="s">
        <v>139</v>
      </c>
      <c r="C14" s="208">
        <v>0.70180000000000009</v>
      </c>
      <c r="D14" s="118"/>
      <c r="E14" s="208">
        <v>7.46E-2</v>
      </c>
      <c r="F14" s="118">
        <v>0.893701909375891</v>
      </c>
      <c r="G14" s="208">
        <v>0.2873</v>
      </c>
      <c r="H14" s="118">
        <v>2.8512064343163539</v>
      </c>
      <c r="I14" s="208">
        <v>0.65620000000000001</v>
      </c>
      <c r="J14" s="118">
        <v>1.2840236686390534</v>
      </c>
      <c r="K14" s="208"/>
      <c r="L14" s="118"/>
      <c r="M14" s="118"/>
    </row>
    <row r="15" spans="1:15" x14ac:dyDescent="0.25">
      <c r="A15" s="1" t="s">
        <v>140</v>
      </c>
      <c r="B15" s="116" t="s">
        <v>141</v>
      </c>
      <c r="C15" s="208">
        <v>0.75379999999999991</v>
      </c>
      <c r="D15" s="118"/>
      <c r="E15" s="208">
        <v>0.25719999999999998</v>
      </c>
      <c r="F15" s="118">
        <v>0.65879543645529304</v>
      </c>
      <c r="G15" s="208">
        <v>0.4224</v>
      </c>
      <c r="H15" s="118">
        <v>0.64230171073094877</v>
      </c>
      <c r="I15" s="208">
        <v>0.76800000000000002</v>
      </c>
      <c r="J15" s="118">
        <v>0.81818181818181812</v>
      </c>
      <c r="K15" s="208"/>
      <c r="L15" s="118"/>
      <c r="M15" s="118"/>
    </row>
    <row r="16" spans="1:15" x14ac:dyDescent="0.25">
      <c r="A16" s="1" t="s">
        <v>142</v>
      </c>
      <c r="B16" s="116" t="s">
        <v>143</v>
      </c>
      <c r="C16" s="208">
        <v>0.79530000000000001</v>
      </c>
      <c r="D16" s="118"/>
      <c r="E16" s="208">
        <v>0.37469999999999998</v>
      </c>
      <c r="F16" s="118">
        <v>0.52885703508110105</v>
      </c>
      <c r="G16" s="208">
        <v>0.57719999999999994</v>
      </c>
      <c r="H16" s="118">
        <v>0.5404323458767013</v>
      </c>
      <c r="I16" s="208">
        <v>0.80730000000000002</v>
      </c>
      <c r="J16" s="118">
        <v>0.39864864864864891</v>
      </c>
      <c r="K16" s="208"/>
      <c r="L16" s="118"/>
      <c r="M16" s="118"/>
    </row>
    <row r="17" spans="1:28" x14ac:dyDescent="0.25">
      <c r="A17" s="1" t="s">
        <v>144</v>
      </c>
      <c r="B17" s="116" t="s">
        <v>145</v>
      </c>
      <c r="C17" s="208">
        <v>0.69420000000000004</v>
      </c>
      <c r="D17" s="118"/>
      <c r="E17" s="208">
        <v>0.2412</v>
      </c>
      <c r="F17" s="118">
        <v>0.65254969749351799</v>
      </c>
      <c r="G17" s="208">
        <v>0.54899999999999993</v>
      </c>
      <c r="H17" s="118">
        <v>1.2761194029850742</v>
      </c>
      <c r="I17" s="208">
        <v>0.68879999999999997</v>
      </c>
      <c r="J17" s="118">
        <v>0.25464480874316942</v>
      </c>
      <c r="K17" s="208"/>
      <c r="L17" s="118"/>
      <c r="M17" s="118"/>
    </row>
    <row r="18" spans="1:28" x14ac:dyDescent="0.25">
      <c r="A18" s="1" t="s">
        <v>146</v>
      </c>
      <c r="B18" s="116" t="s">
        <v>147</v>
      </c>
      <c r="C18" s="208">
        <v>0.6915</v>
      </c>
      <c r="D18" s="118"/>
      <c r="E18" s="208">
        <v>0.19359999999999999</v>
      </c>
      <c r="F18" s="118">
        <v>0.72002892263195895</v>
      </c>
      <c r="G18" s="208">
        <v>0.65</v>
      </c>
      <c r="H18" s="118">
        <v>2.3574380165289259</v>
      </c>
      <c r="I18" s="208">
        <v>0.72849999999999993</v>
      </c>
      <c r="J18" s="118">
        <v>0.12076923076923052</v>
      </c>
      <c r="K18" s="208"/>
      <c r="L18" s="118"/>
      <c r="M18" s="118"/>
      <c r="AA18" s="209"/>
    </row>
    <row r="19" spans="1:28" x14ac:dyDescent="0.25">
      <c r="A19" s="1" t="s">
        <v>148</v>
      </c>
      <c r="B19" s="116" t="s">
        <v>149</v>
      </c>
      <c r="C19" s="208">
        <v>0.68889999999999996</v>
      </c>
      <c r="D19" s="118"/>
      <c r="E19" s="208">
        <v>0.21870000000000001</v>
      </c>
      <c r="F19" s="118">
        <v>0.68253737842938</v>
      </c>
      <c r="G19" s="208">
        <v>0.66709999999999992</v>
      </c>
      <c r="H19" s="118">
        <v>2.0502972107910375</v>
      </c>
      <c r="I19" s="208">
        <v>0.73599999999999999</v>
      </c>
      <c r="J19" s="118">
        <v>0.1032828661370111</v>
      </c>
      <c r="K19" s="208"/>
      <c r="L19" s="118"/>
      <c r="M19" s="118"/>
      <c r="AA19" s="209"/>
      <c r="AB19" s="209"/>
    </row>
    <row r="20" spans="1:28" x14ac:dyDescent="0.25">
      <c r="A20" s="1" t="s">
        <v>150</v>
      </c>
      <c r="B20" s="116" t="s">
        <v>151</v>
      </c>
      <c r="C20" s="208">
        <v>0.69120000000000004</v>
      </c>
      <c r="D20" s="118"/>
      <c r="E20" s="208">
        <v>0.26590000000000003</v>
      </c>
      <c r="F20" s="118">
        <v>0.61530671296296302</v>
      </c>
      <c r="G20" s="208">
        <v>0.56889999999999996</v>
      </c>
      <c r="H20" s="118">
        <v>1.1395261376457313</v>
      </c>
      <c r="I20" s="208">
        <v>0.71409999999999996</v>
      </c>
      <c r="J20" s="118">
        <v>0.25522939005097567</v>
      </c>
      <c r="K20" s="208"/>
      <c r="L20" s="118"/>
      <c r="M20" s="118"/>
      <c r="N20" s="126"/>
    </row>
    <row r="21" spans="1:28" ht="15.75" x14ac:dyDescent="0.25">
      <c r="A21" s="1" t="s">
        <v>0</v>
      </c>
      <c r="B21" s="119" t="s">
        <v>111</v>
      </c>
      <c r="C21" s="210">
        <v>0.46632500000000016</v>
      </c>
      <c r="D21" s="121"/>
      <c r="E21" s="210">
        <v>9.8308333333333331E-2</v>
      </c>
      <c r="F21" s="121">
        <v>0.78918493897317699</v>
      </c>
      <c r="G21" s="210">
        <v>0.20745833333333333</v>
      </c>
      <c r="H21" s="121">
        <v>1.1102822751547001</v>
      </c>
      <c r="I21" s="210">
        <v>0.37194166666666667</v>
      </c>
      <c r="J21" s="121">
        <v>0.79284996987346856</v>
      </c>
      <c r="K21" s="210">
        <v>0.76713900878443608</v>
      </c>
      <c r="L21" s="121">
        <v>0.27705210101239008</v>
      </c>
      <c r="M21" s="121">
        <v>6.6458958682888314E-2</v>
      </c>
      <c r="N21" s="278"/>
    </row>
    <row r="22" spans="1:28" ht="6" customHeight="1" x14ac:dyDescent="0.25">
      <c r="N22" s="278"/>
    </row>
    <row r="23" spans="1:28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11"/>
      <c r="N23" s="278"/>
    </row>
    <row r="24" spans="1:28" x14ac:dyDescent="0.25">
      <c r="C24" s="212"/>
      <c r="I24" s="212"/>
      <c r="L24" s="118"/>
      <c r="M24" s="212"/>
      <c r="N24" s="278"/>
    </row>
    <row r="26" spans="1:28" ht="21.75" customHeight="1" thickBot="1" x14ac:dyDescent="0.3">
      <c r="B26" s="247" t="s">
        <v>447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O26" s="1" t="s">
        <v>570</v>
      </c>
    </row>
    <row r="27" spans="1:28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O27" s="1" t="s">
        <v>448</v>
      </c>
    </row>
    <row r="28" spans="1:28" ht="22.5" thickTop="1" thickBot="1" x14ac:dyDescent="0.3">
      <c r="B28" s="13"/>
      <c r="C28" s="257" t="s">
        <v>99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28" ht="22.5" thickTop="1" thickBot="1" x14ac:dyDescent="0.3">
      <c r="B29" s="13"/>
      <c r="C29" s="260">
        <v>2019</v>
      </c>
      <c r="D29" s="261"/>
      <c r="E29" s="262" t="s">
        <v>238</v>
      </c>
      <c r="F29" s="261"/>
      <c r="G29" s="262" t="s">
        <v>237</v>
      </c>
      <c r="H29" s="261"/>
      <c r="I29" s="262">
        <v>2022</v>
      </c>
      <c r="J29" s="261"/>
      <c r="K29" s="262">
        <v>2023</v>
      </c>
      <c r="L29" s="263"/>
      <c r="M29" s="264"/>
    </row>
    <row r="30" spans="1:28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28" x14ac:dyDescent="0.25">
      <c r="B31" s="116" t="s">
        <v>129</v>
      </c>
      <c r="C31" s="208">
        <v>0.74360000000000004</v>
      </c>
      <c r="D31" s="118"/>
      <c r="E31" s="208">
        <v>0.74459999999999993</v>
      </c>
      <c r="F31" s="118">
        <v>1.3448090371166455E-3</v>
      </c>
      <c r="G31" s="208">
        <v>0.16350000000000001</v>
      </c>
      <c r="H31" s="118">
        <v>0.78041901692183702</v>
      </c>
      <c r="I31" s="208">
        <v>0.54110000000000003</v>
      </c>
      <c r="J31" s="118">
        <v>2.309480122324159</v>
      </c>
      <c r="K31" s="208">
        <v>0.79170000000000007</v>
      </c>
      <c r="L31" s="118">
        <v>0.46313065976714096</v>
      </c>
      <c r="M31" s="118">
        <v>6.4685314685314799E-2</v>
      </c>
    </row>
    <row r="32" spans="1:28" x14ac:dyDescent="0.25">
      <c r="B32" s="116" t="s">
        <v>131</v>
      </c>
      <c r="C32" s="208">
        <v>0.75170000000000003</v>
      </c>
      <c r="D32" s="118"/>
      <c r="E32" s="208">
        <v>0.76419999999999999</v>
      </c>
      <c r="F32" s="118">
        <v>1.6628974324863544E-2</v>
      </c>
      <c r="G32" s="208">
        <v>0.22620000000000001</v>
      </c>
      <c r="H32" s="118">
        <v>0.70400418738550097</v>
      </c>
      <c r="I32" s="208">
        <v>0.69129999999999991</v>
      </c>
      <c r="J32" s="118">
        <v>2.0561450044208658</v>
      </c>
      <c r="K32" s="208">
        <v>0.84329999999999994</v>
      </c>
      <c r="L32" s="118">
        <v>0.21987559670186618</v>
      </c>
      <c r="M32" s="118">
        <v>0.12185712385260072</v>
      </c>
    </row>
    <row r="33" spans="2:15" x14ac:dyDescent="0.25">
      <c r="B33" s="116" t="s">
        <v>133</v>
      </c>
      <c r="C33" s="208">
        <v>0.74390000000000001</v>
      </c>
      <c r="D33" s="118"/>
      <c r="E33" s="208">
        <v>0.32319999999999999</v>
      </c>
      <c r="F33" s="118">
        <v>0.56553300174754695</v>
      </c>
      <c r="G33" s="208">
        <v>0.27379999999999999</v>
      </c>
      <c r="H33" s="118">
        <v>0.15284653465346501</v>
      </c>
      <c r="I33" s="208">
        <v>0.73650000000000004</v>
      </c>
      <c r="J33" s="118">
        <v>1.6899196493791093</v>
      </c>
      <c r="K33" s="208"/>
      <c r="L33" s="118"/>
      <c r="M33" s="118"/>
    </row>
    <row r="34" spans="2:15" x14ac:dyDescent="0.25">
      <c r="B34" s="116" t="s">
        <v>135</v>
      </c>
      <c r="C34" s="208">
        <v>0.72360000000000002</v>
      </c>
      <c r="D34" s="118"/>
      <c r="E34" s="208">
        <v>0</v>
      </c>
      <c r="F34" s="118">
        <v>1</v>
      </c>
      <c r="G34" s="208">
        <v>0.31690000000000002</v>
      </c>
      <c r="H34" s="118"/>
      <c r="I34" s="208">
        <v>0.75060000000000004</v>
      </c>
      <c r="J34" s="118">
        <v>1.3685705269801201</v>
      </c>
      <c r="K34" s="208"/>
      <c r="L34" s="118"/>
      <c r="M34" s="118"/>
    </row>
    <row r="35" spans="2:15" x14ac:dyDescent="0.25">
      <c r="B35" s="116" t="s">
        <v>137</v>
      </c>
      <c r="C35" s="208">
        <v>0.67519999999999991</v>
      </c>
      <c r="D35" s="118"/>
      <c r="E35" s="208">
        <v>0</v>
      </c>
      <c r="F35" s="118">
        <v>1</v>
      </c>
      <c r="G35" s="208">
        <v>0.37040000000000001</v>
      </c>
      <c r="H35" s="118"/>
      <c r="I35" s="208">
        <v>0.68209999999999993</v>
      </c>
      <c r="J35" s="118">
        <v>0.841522678185745</v>
      </c>
      <c r="K35" s="208"/>
      <c r="L35" s="118"/>
      <c r="M35" s="118"/>
    </row>
    <row r="36" spans="2:15" x14ac:dyDescent="0.25">
      <c r="B36" s="116" t="s">
        <v>139</v>
      </c>
      <c r="C36" s="208">
        <v>0.74540000000000006</v>
      </c>
      <c r="D36" s="118"/>
      <c r="E36" s="208">
        <v>0</v>
      </c>
      <c r="F36" s="118">
        <v>1</v>
      </c>
      <c r="G36" s="208">
        <v>0.3281</v>
      </c>
      <c r="H36" s="118"/>
      <c r="I36" s="208">
        <v>0.71400000000000008</v>
      </c>
      <c r="J36" s="118">
        <v>1.1761658031088085</v>
      </c>
      <c r="K36" s="208"/>
      <c r="L36" s="118"/>
      <c r="M36" s="118"/>
    </row>
    <row r="37" spans="2:15" x14ac:dyDescent="0.25">
      <c r="B37" s="116" t="s">
        <v>141</v>
      </c>
      <c r="C37" s="208">
        <v>0.78969999999999996</v>
      </c>
      <c r="D37" s="118"/>
      <c r="E37" s="208">
        <v>0.28550000000000003</v>
      </c>
      <c r="F37" s="118">
        <v>0.63847030517918202</v>
      </c>
      <c r="G37" s="208">
        <v>0.45619999999999999</v>
      </c>
      <c r="H37" s="118">
        <v>0.59789842381786329</v>
      </c>
      <c r="I37" s="208">
        <v>0.8123999999999999</v>
      </c>
      <c r="J37" s="118">
        <v>0.78079789565979807</v>
      </c>
      <c r="K37" s="208"/>
      <c r="L37" s="118"/>
      <c r="M37" s="118"/>
    </row>
    <row r="38" spans="2:15" x14ac:dyDescent="0.25">
      <c r="B38" s="116" t="s">
        <v>143</v>
      </c>
      <c r="C38" s="208">
        <v>0.82569999999999988</v>
      </c>
      <c r="D38" s="118"/>
      <c r="E38" s="208">
        <v>0.4269</v>
      </c>
      <c r="F38" s="118">
        <v>0.48298413467361001</v>
      </c>
      <c r="G38" s="208">
        <v>0.62639999999999996</v>
      </c>
      <c r="H38" s="118">
        <v>0.46732255797610667</v>
      </c>
      <c r="I38" s="208">
        <v>0.86199999999999999</v>
      </c>
      <c r="J38" s="118">
        <v>0.37611749680715212</v>
      </c>
      <c r="K38" s="208"/>
      <c r="L38" s="118"/>
      <c r="M38" s="118"/>
    </row>
    <row r="39" spans="2:15" x14ac:dyDescent="0.25">
      <c r="B39" s="116" t="s">
        <v>145</v>
      </c>
      <c r="C39" s="208">
        <v>0.74769999999999992</v>
      </c>
      <c r="D39" s="118"/>
      <c r="E39" s="208">
        <v>0.27690000000000003</v>
      </c>
      <c r="F39" s="118">
        <v>0.62966430386518601</v>
      </c>
      <c r="G39" s="208">
        <v>0.59740000000000004</v>
      </c>
      <c r="H39" s="118">
        <v>1.15745756590827</v>
      </c>
      <c r="I39" s="208">
        <v>0.75080000000000002</v>
      </c>
      <c r="J39" s="118">
        <v>0.25677937730164047</v>
      </c>
      <c r="K39" s="208"/>
      <c r="L39" s="118"/>
      <c r="M39" s="118"/>
    </row>
    <row r="40" spans="2:15" x14ac:dyDescent="0.25">
      <c r="B40" s="116" t="s">
        <v>147</v>
      </c>
      <c r="C40" s="208">
        <v>0.74309999999999998</v>
      </c>
      <c r="D40" s="118"/>
      <c r="E40" s="208">
        <v>0.2165</v>
      </c>
      <c r="F40" s="118">
        <v>0.70865294038487403</v>
      </c>
      <c r="G40" s="208">
        <v>0.70230000000000004</v>
      </c>
      <c r="H40" s="118">
        <v>2.2438799076212472</v>
      </c>
      <c r="I40" s="208">
        <v>0.78969999999999996</v>
      </c>
      <c r="J40" s="118">
        <v>0.12444824149223965</v>
      </c>
      <c r="K40" s="208"/>
      <c r="L40" s="118"/>
      <c r="M40" s="118"/>
    </row>
    <row r="41" spans="2:15" x14ac:dyDescent="0.25">
      <c r="B41" s="116" t="s">
        <v>149</v>
      </c>
      <c r="C41" s="208">
        <v>0.72849999999999993</v>
      </c>
      <c r="D41" s="118"/>
      <c r="E41" s="208">
        <v>0.2427</v>
      </c>
      <c r="F41" s="118">
        <v>0.66684969114619097</v>
      </c>
      <c r="G41" s="208">
        <v>0.70590000000000008</v>
      </c>
      <c r="H41" s="118">
        <v>1.9085290482076642</v>
      </c>
      <c r="I41" s="208">
        <v>0.78349999999999997</v>
      </c>
      <c r="J41" s="118">
        <v>0.10993058506870645</v>
      </c>
      <c r="K41" s="208"/>
      <c r="L41" s="118"/>
      <c r="M41" s="118"/>
    </row>
    <row r="42" spans="2:15" x14ac:dyDescent="0.25">
      <c r="B42" s="116" t="s">
        <v>151</v>
      </c>
      <c r="C42" s="208">
        <v>0.72400000000000009</v>
      </c>
      <c r="D42" s="118"/>
      <c r="E42" s="208">
        <v>0.312</v>
      </c>
      <c r="F42" s="118">
        <v>0.56906077348066297</v>
      </c>
      <c r="G42" s="208">
        <v>0.59260000000000002</v>
      </c>
      <c r="H42" s="118">
        <v>0.89935897435897449</v>
      </c>
      <c r="I42" s="208">
        <v>0.76060000000000005</v>
      </c>
      <c r="J42" s="118">
        <v>0.28349645629429632</v>
      </c>
      <c r="K42" s="208"/>
      <c r="L42" s="118"/>
      <c r="M42" s="118"/>
    </row>
    <row r="43" spans="2:15" ht="15.75" x14ac:dyDescent="0.25">
      <c r="B43" s="119" t="s">
        <v>111</v>
      </c>
      <c r="C43" s="210">
        <v>0.49644166666666673</v>
      </c>
      <c r="D43" s="121"/>
      <c r="E43" s="210">
        <v>0.10511666666666666</v>
      </c>
      <c r="F43" s="121">
        <v>0.78825978211605896</v>
      </c>
      <c r="G43" s="210">
        <v>0.22956666666666667</v>
      </c>
      <c r="H43" s="121">
        <v>1.1839226256540352</v>
      </c>
      <c r="I43" s="210">
        <v>0.39774166666666666</v>
      </c>
      <c r="J43" s="121">
        <v>0.73257586757659343</v>
      </c>
      <c r="K43" s="210">
        <v>0.81592619316626391</v>
      </c>
      <c r="L43" s="121">
        <v>0.33306015868140637</v>
      </c>
      <c r="M43" s="121">
        <v>9.1645537176838765E-2</v>
      </c>
    </row>
    <row r="44" spans="2:15" ht="6" customHeight="1" x14ac:dyDescent="0.25"/>
    <row r="45" spans="2:15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5" x14ac:dyDescent="0.25">
      <c r="C46" s="212"/>
      <c r="I46" s="212"/>
      <c r="J46" s="212"/>
    </row>
    <row r="48" spans="2:15" ht="21.75" customHeight="1" thickBot="1" x14ac:dyDescent="0.3">
      <c r="B48" s="247" t="s">
        <v>449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O48" s="1" t="s">
        <v>571</v>
      </c>
    </row>
    <row r="49" spans="2:15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O49" s="1" t="s">
        <v>450</v>
      </c>
    </row>
    <row r="50" spans="2:15" ht="22.5" thickTop="1" thickBot="1" x14ac:dyDescent="0.3">
      <c r="B50" s="13"/>
      <c r="C50" s="257" t="s">
        <v>242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2:15" ht="22.5" thickTop="1" thickBot="1" x14ac:dyDescent="0.3">
      <c r="B51" s="13"/>
      <c r="C51" s="260">
        <v>2019</v>
      </c>
      <c r="D51" s="261"/>
      <c r="E51" s="262" t="s">
        <v>238</v>
      </c>
      <c r="F51" s="261"/>
      <c r="G51" s="262" t="s">
        <v>237</v>
      </c>
      <c r="H51" s="261"/>
      <c r="I51" s="262">
        <v>2022</v>
      </c>
      <c r="J51" s="261"/>
      <c r="K51" s="262">
        <v>2023</v>
      </c>
      <c r="L51" s="263"/>
      <c r="M51" s="264"/>
    </row>
    <row r="52" spans="2:15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2:15" x14ac:dyDescent="0.25">
      <c r="B53" s="116" t="s">
        <v>129</v>
      </c>
      <c r="C53" s="208">
        <v>0.63819999999999999</v>
      </c>
      <c r="D53" s="118"/>
      <c r="E53" s="208">
        <v>0.72870000000000001</v>
      </c>
      <c r="F53" s="118">
        <v>0.14180507677843934</v>
      </c>
      <c r="G53" s="208">
        <v>0.17370000000000002</v>
      </c>
      <c r="H53" s="118">
        <v>0.76163030053519998</v>
      </c>
      <c r="I53" s="208">
        <v>0.58499999999999996</v>
      </c>
      <c r="J53" s="118">
        <v>2.3678756476683933</v>
      </c>
      <c r="K53" s="208">
        <v>0.754</v>
      </c>
      <c r="L53" s="118">
        <v>0.28888888888888897</v>
      </c>
      <c r="M53" s="118">
        <v>0.18144782199937337</v>
      </c>
    </row>
    <row r="54" spans="2:15" x14ac:dyDescent="0.25">
      <c r="B54" s="116" t="s">
        <v>131</v>
      </c>
      <c r="C54" s="208">
        <v>0.6984999999999999</v>
      </c>
      <c r="D54" s="118"/>
      <c r="E54" s="208">
        <v>0.69769999999999999</v>
      </c>
      <c r="F54" s="118">
        <v>1.14531138153173E-3</v>
      </c>
      <c r="G54" s="208">
        <v>0.2268</v>
      </c>
      <c r="H54" s="118">
        <v>0.67493191916296402</v>
      </c>
      <c r="I54" s="208">
        <v>0.75040000000000007</v>
      </c>
      <c r="J54" s="118">
        <v>2.3086419753086425</v>
      </c>
      <c r="K54" s="208">
        <v>0.89610000000000001</v>
      </c>
      <c r="L54" s="118">
        <v>0.19416311300639655</v>
      </c>
      <c r="M54" s="118">
        <v>0.2828919112383681</v>
      </c>
    </row>
    <row r="55" spans="2:15" x14ac:dyDescent="0.25">
      <c r="B55" s="116" t="s">
        <v>133</v>
      </c>
      <c r="C55" s="208">
        <v>0.69010000000000005</v>
      </c>
      <c r="D55" s="118"/>
      <c r="E55" s="208">
        <v>0.36009999999999998</v>
      </c>
      <c r="F55" s="118">
        <v>0.478191566439647</v>
      </c>
      <c r="G55" s="208">
        <v>0.26700000000000002</v>
      </c>
      <c r="H55" s="118">
        <v>0.258539294640378</v>
      </c>
      <c r="I55" s="208">
        <v>0.77629999999999999</v>
      </c>
      <c r="J55" s="118">
        <v>1.9074906367041198</v>
      </c>
      <c r="K55" s="208"/>
      <c r="L55" s="118"/>
      <c r="M55" s="118"/>
    </row>
    <row r="56" spans="2:15" x14ac:dyDescent="0.25">
      <c r="B56" s="116" t="s">
        <v>135</v>
      </c>
      <c r="C56" s="208">
        <v>0.67500000000000004</v>
      </c>
      <c r="D56" s="118"/>
      <c r="E56" s="208">
        <v>0</v>
      </c>
      <c r="F56" s="118">
        <v>1</v>
      </c>
      <c r="G56" s="208">
        <v>0.34520000000000001</v>
      </c>
      <c r="H56" s="118"/>
      <c r="I56" s="208">
        <v>0.8073999999999999</v>
      </c>
      <c r="J56" s="118">
        <v>1.3389339513325607</v>
      </c>
      <c r="K56" s="208"/>
      <c r="L56" s="118"/>
      <c r="M56" s="118"/>
    </row>
    <row r="57" spans="2:15" x14ac:dyDescent="0.25">
      <c r="B57" s="116" t="s">
        <v>137</v>
      </c>
      <c r="C57" s="208">
        <v>0.59719999999999995</v>
      </c>
      <c r="D57" s="118"/>
      <c r="E57" s="208">
        <v>0</v>
      </c>
      <c r="F57" s="118">
        <v>1</v>
      </c>
      <c r="G57" s="208">
        <v>0.34939999999999999</v>
      </c>
      <c r="H57" s="118"/>
      <c r="I57" s="208">
        <v>0.73560000000000003</v>
      </c>
      <c r="J57" s="118">
        <v>1.1053234115626789</v>
      </c>
      <c r="K57" s="208"/>
      <c r="L57" s="118"/>
      <c r="M57" s="118"/>
    </row>
    <row r="58" spans="2:15" x14ac:dyDescent="0.25">
      <c r="B58" s="116" t="s">
        <v>139</v>
      </c>
      <c r="C58" s="208">
        <v>0.59289999999999998</v>
      </c>
      <c r="D58" s="118"/>
      <c r="E58" s="208">
        <v>0</v>
      </c>
      <c r="F58" s="118">
        <v>1</v>
      </c>
      <c r="G58" s="208">
        <v>0.31840000000000002</v>
      </c>
      <c r="H58" s="118"/>
      <c r="I58" s="208">
        <v>0.6715000000000001</v>
      </c>
      <c r="J58" s="118">
        <v>1.1089824120603016</v>
      </c>
      <c r="K58" s="208"/>
      <c r="L58" s="118"/>
      <c r="M58" s="118"/>
    </row>
    <row r="59" spans="2:15" x14ac:dyDescent="0.25">
      <c r="B59" s="116" t="s">
        <v>141</v>
      </c>
      <c r="C59" s="208">
        <v>0.71879999999999999</v>
      </c>
      <c r="D59" s="118"/>
      <c r="E59" s="208">
        <v>0</v>
      </c>
      <c r="F59" s="118">
        <v>1</v>
      </c>
      <c r="G59" s="208">
        <v>0.47130000000000005</v>
      </c>
      <c r="H59" s="118"/>
      <c r="I59" s="208">
        <v>0.90139999999999998</v>
      </c>
      <c r="J59" s="118">
        <v>0.91258221939316764</v>
      </c>
      <c r="K59" s="208"/>
      <c r="L59" s="118"/>
      <c r="M59" s="118"/>
    </row>
    <row r="60" spans="2:15" x14ac:dyDescent="0.25">
      <c r="B60" s="116" t="s">
        <v>143</v>
      </c>
      <c r="C60" s="208">
        <v>0.75970000000000004</v>
      </c>
      <c r="D60" s="118"/>
      <c r="E60" s="208">
        <v>0</v>
      </c>
      <c r="F60" s="118">
        <v>1</v>
      </c>
      <c r="G60" s="208">
        <v>0.62680000000000002</v>
      </c>
      <c r="H60" s="118"/>
      <c r="I60" s="208">
        <v>0.93019999999999992</v>
      </c>
      <c r="J60" s="118">
        <v>0.48404594767070819</v>
      </c>
      <c r="K60" s="208"/>
      <c r="L60" s="118"/>
      <c r="M60" s="118"/>
    </row>
    <row r="61" spans="2:15" x14ac:dyDescent="0.25">
      <c r="B61" s="116" t="s">
        <v>145</v>
      </c>
      <c r="C61" s="208">
        <v>0.6331</v>
      </c>
      <c r="D61" s="118"/>
      <c r="E61" s="208">
        <v>0</v>
      </c>
      <c r="F61" s="118">
        <v>1</v>
      </c>
      <c r="G61" s="208">
        <v>0.62439999999999996</v>
      </c>
      <c r="H61" s="118"/>
      <c r="I61" s="208">
        <v>0.74159999999999993</v>
      </c>
      <c r="J61" s="118">
        <v>0.18770019218449718</v>
      </c>
      <c r="K61" s="208"/>
      <c r="L61" s="118"/>
      <c r="M61" s="118"/>
    </row>
    <row r="62" spans="2:15" x14ac:dyDescent="0.25">
      <c r="B62" s="116" t="s">
        <v>147</v>
      </c>
      <c r="C62" s="208">
        <v>0.71189999999999998</v>
      </c>
      <c r="D62" s="118"/>
      <c r="E62" s="208">
        <v>0</v>
      </c>
      <c r="F62" s="118">
        <v>1</v>
      </c>
      <c r="G62" s="208">
        <v>0.78150000000000008</v>
      </c>
      <c r="H62" s="118"/>
      <c r="I62" s="208">
        <v>0.84709999999999996</v>
      </c>
      <c r="J62" s="118">
        <v>8.3941138835572415E-2</v>
      </c>
      <c r="K62" s="208"/>
      <c r="L62" s="118"/>
      <c r="M62" s="118"/>
    </row>
    <row r="63" spans="2:15" x14ac:dyDescent="0.25">
      <c r="B63" s="116" t="s">
        <v>149</v>
      </c>
      <c r="C63" s="208">
        <v>0.64910000000000001</v>
      </c>
      <c r="D63" s="118"/>
      <c r="E63" s="208">
        <v>0</v>
      </c>
      <c r="F63" s="118">
        <v>1</v>
      </c>
      <c r="G63" s="208">
        <v>0.73560000000000003</v>
      </c>
      <c r="H63" s="118"/>
      <c r="I63" s="208">
        <v>0.79579999999999995</v>
      </c>
      <c r="J63" s="118">
        <v>8.1837955410549057E-2</v>
      </c>
      <c r="K63" s="208"/>
      <c r="L63" s="118"/>
      <c r="M63" s="118"/>
    </row>
    <row r="64" spans="2:15" x14ac:dyDescent="0.25">
      <c r="B64" s="116" t="s">
        <v>151</v>
      </c>
      <c r="C64" s="208">
        <v>0.61209999999999998</v>
      </c>
      <c r="D64" s="118"/>
      <c r="E64" s="208">
        <v>0</v>
      </c>
      <c r="F64" s="118">
        <v>1</v>
      </c>
      <c r="G64" s="208">
        <v>0.61549999999999994</v>
      </c>
      <c r="H64" s="118"/>
      <c r="I64" s="208">
        <v>0.78099999999999992</v>
      </c>
      <c r="J64" s="118">
        <v>0.26888708367181158</v>
      </c>
      <c r="K64" s="208"/>
      <c r="L64" s="118"/>
      <c r="M64" s="118"/>
    </row>
    <row r="65" spans="2:15" ht="15.75" x14ac:dyDescent="0.25">
      <c r="B65" s="119" t="s">
        <v>111</v>
      </c>
      <c r="C65" s="210">
        <v>0.66489999999999994</v>
      </c>
      <c r="D65" s="121"/>
      <c r="E65" s="210">
        <v>0</v>
      </c>
      <c r="F65" s="121">
        <v>1</v>
      </c>
      <c r="G65" s="210">
        <v>0.51219999999999999</v>
      </c>
      <c r="H65" s="121"/>
      <c r="I65" s="210">
        <v>0.77670000000000006</v>
      </c>
      <c r="J65" s="121">
        <v>0.51639984381101156</v>
      </c>
      <c r="K65" s="210">
        <v>0.81918362812987844</v>
      </c>
      <c r="L65" s="121">
        <v>0.23921565975389969</v>
      </c>
      <c r="M65" s="121">
        <v>0.22847969462718098</v>
      </c>
    </row>
    <row r="66" spans="2:15" ht="6" customHeight="1" x14ac:dyDescent="0.25"/>
    <row r="67" spans="2:15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5" x14ac:dyDescent="0.25">
      <c r="C68" s="212"/>
      <c r="I68" s="212"/>
      <c r="J68" s="212"/>
    </row>
    <row r="70" spans="2:15" ht="21.75" customHeight="1" thickBot="1" x14ac:dyDescent="0.3">
      <c r="B70" s="247" t="s">
        <v>451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O70" s="1" t="s">
        <v>572</v>
      </c>
    </row>
    <row r="71" spans="2:15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O71" s="1" t="s">
        <v>452</v>
      </c>
    </row>
    <row r="72" spans="2:15" ht="22.5" thickTop="1" thickBot="1" x14ac:dyDescent="0.3">
      <c r="B72" s="13"/>
      <c r="C72" s="257" t="s">
        <v>244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2:15" ht="22.5" thickTop="1" thickBot="1" x14ac:dyDescent="0.3">
      <c r="B73" s="13"/>
      <c r="C73" s="260">
        <v>2019</v>
      </c>
      <c r="D73" s="261"/>
      <c r="E73" s="262" t="s">
        <v>238</v>
      </c>
      <c r="F73" s="261"/>
      <c r="G73" s="262" t="s">
        <v>237</v>
      </c>
      <c r="H73" s="261"/>
      <c r="I73" s="262">
        <v>2022</v>
      </c>
      <c r="J73" s="261"/>
      <c r="K73" s="262">
        <v>2023</v>
      </c>
      <c r="L73" s="263"/>
      <c r="M73" s="264"/>
    </row>
    <row r="74" spans="2:15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2:15" x14ac:dyDescent="0.25">
      <c r="B75" s="116" t="s">
        <v>129</v>
      </c>
      <c r="C75" s="208">
        <v>0.7944</v>
      </c>
      <c r="D75" s="118"/>
      <c r="E75" s="208">
        <v>0.72870000000000001</v>
      </c>
      <c r="F75" s="118">
        <v>8.2703927492447205E-2</v>
      </c>
      <c r="G75" s="208">
        <v>0.15060000000000001</v>
      </c>
      <c r="H75" s="118">
        <v>0.79333058871963802</v>
      </c>
      <c r="I75" s="208">
        <v>0.5403</v>
      </c>
      <c r="J75" s="118">
        <v>2.5876494023904382</v>
      </c>
      <c r="K75" s="208">
        <v>0.84870000000000001</v>
      </c>
      <c r="L75" s="118">
        <v>0.57079400333148245</v>
      </c>
      <c r="M75" s="118">
        <v>6.8353474320241636E-2</v>
      </c>
    </row>
    <row r="76" spans="2:15" x14ac:dyDescent="0.25">
      <c r="B76" s="116" t="s">
        <v>131</v>
      </c>
      <c r="C76" s="208">
        <v>0.78909999999999991</v>
      </c>
      <c r="D76" s="118"/>
      <c r="E76" s="208">
        <v>0.69769999999999999</v>
      </c>
      <c r="F76" s="118">
        <v>0.115828158661766</v>
      </c>
      <c r="G76" s="208">
        <v>0.2455</v>
      </c>
      <c r="H76" s="118">
        <v>0.64812956858248505</v>
      </c>
      <c r="I76" s="208">
        <v>0.69409999999999994</v>
      </c>
      <c r="J76" s="118">
        <v>1.8272912423625254</v>
      </c>
      <c r="K76" s="208">
        <v>0.86599999999999999</v>
      </c>
      <c r="L76" s="118">
        <v>0.24765883878403705</v>
      </c>
      <c r="M76" s="118">
        <v>9.7452794322646197E-2</v>
      </c>
    </row>
    <row r="77" spans="2:15" x14ac:dyDescent="0.25">
      <c r="B77" s="116" t="s">
        <v>133</v>
      </c>
      <c r="C77" s="208">
        <v>0.78420000000000001</v>
      </c>
      <c r="D77" s="118"/>
      <c r="E77" s="208">
        <v>0.36009999999999998</v>
      </c>
      <c r="F77" s="118">
        <v>0.54080591685794399</v>
      </c>
      <c r="G77" s="208">
        <v>0.2727</v>
      </c>
      <c r="H77" s="118">
        <v>0.242710358233824</v>
      </c>
      <c r="I77" s="208">
        <v>0.76069999999999993</v>
      </c>
      <c r="J77" s="118">
        <v>1.7895122845617895</v>
      </c>
      <c r="K77" s="208"/>
      <c r="L77" s="118"/>
      <c r="M77" s="118"/>
    </row>
    <row r="78" spans="2:15" x14ac:dyDescent="0.25">
      <c r="B78" s="116" t="s">
        <v>135</v>
      </c>
      <c r="C78" s="208">
        <v>0.77890000000000004</v>
      </c>
      <c r="D78" s="118"/>
      <c r="E78" s="208">
        <v>0</v>
      </c>
      <c r="F78" s="118">
        <v>1</v>
      </c>
      <c r="G78" s="208">
        <v>0.31980000000000003</v>
      </c>
      <c r="H78" s="118"/>
      <c r="I78" s="208">
        <v>0.78290000000000004</v>
      </c>
      <c r="J78" s="118">
        <v>1.4480925578486552</v>
      </c>
      <c r="K78" s="208"/>
      <c r="L78" s="118"/>
      <c r="M78" s="118"/>
    </row>
    <row r="79" spans="2:15" x14ac:dyDescent="0.25">
      <c r="B79" s="116" t="s">
        <v>137</v>
      </c>
      <c r="C79" s="208">
        <v>0.73219999999999996</v>
      </c>
      <c r="D79" s="118"/>
      <c r="E79" s="208">
        <v>0</v>
      </c>
      <c r="F79" s="118">
        <v>1</v>
      </c>
      <c r="G79" s="208">
        <v>0.39229999999999998</v>
      </c>
      <c r="H79" s="118"/>
      <c r="I79" s="208">
        <v>0.71560000000000001</v>
      </c>
      <c r="J79" s="118">
        <v>0.82411419831761412</v>
      </c>
      <c r="K79" s="208"/>
      <c r="L79" s="118"/>
      <c r="M79" s="118"/>
    </row>
    <row r="80" spans="2:15" x14ac:dyDescent="0.25">
      <c r="B80" s="116" t="s">
        <v>139</v>
      </c>
      <c r="C80" s="208">
        <v>0.81590000000000007</v>
      </c>
      <c r="D80" s="118"/>
      <c r="E80" s="208">
        <v>0</v>
      </c>
      <c r="F80" s="118">
        <v>1</v>
      </c>
      <c r="G80" s="208">
        <v>0.34250000000000003</v>
      </c>
      <c r="H80" s="118"/>
      <c r="I80" s="208">
        <v>0.7802</v>
      </c>
      <c r="J80" s="118">
        <v>1.2779562043795618</v>
      </c>
      <c r="K80" s="208"/>
      <c r="L80" s="118"/>
      <c r="M80" s="118"/>
    </row>
    <row r="81" spans="2:15" x14ac:dyDescent="0.25">
      <c r="B81" s="116" t="s">
        <v>141</v>
      </c>
      <c r="C81" s="208">
        <v>0.84599999999999997</v>
      </c>
      <c r="D81" s="118"/>
      <c r="E81" s="208">
        <v>0</v>
      </c>
      <c r="F81" s="118">
        <v>1</v>
      </c>
      <c r="G81" s="208">
        <v>0.4894</v>
      </c>
      <c r="H81" s="118"/>
      <c r="I81" s="208">
        <v>0.84849999999999992</v>
      </c>
      <c r="J81" s="118">
        <v>0.7337556191254595</v>
      </c>
      <c r="K81" s="208"/>
      <c r="L81" s="118"/>
      <c r="M81" s="118"/>
    </row>
    <row r="82" spans="2:15" x14ac:dyDescent="0.25">
      <c r="B82" s="116" t="s">
        <v>143</v>
      </c>
      <c r="C82" s="208">
        <v>0.89849999999999997</v>
      </c>
      <c r="D82" s="118"/>
      <c r="E82" s="208">
        <v>0</v>
      </c>
      <c r="F82" s="118">
        <v>1</v>
      </c>
      <c r="G82" s="208">
        <v>0.66819999999999991</v>
      </c>
      <c r="H82" s="118"/>
      <c r="I82" s="208">
        <v>0.89549999999999996</v>
      </c>
      <c r="J82" s="118">
        <v>0.34016761448668076</v>
      </c>
      <c r="K82" s="208"/>
      <c r="L82" s="118"/>
      <c r="M82" s="118"/>
    </row>
    <row r="83" spans="2:15" x14ac:dyDescent="0.25">
      <c r="B83" s="116" t="s">
        <v>145</v>
      </c>
      <c r="C83" s="208">
        <v>0.82609999999999995</v>
      </c>
      <c r="D83" s="118"/>
      <c r="E83" s="208">
        <v>0</v>
      </c>
      <c r="F83" s="118">
        <v>1</v>
      </c>
      <c r="G83" s="208">
        <v>0.63950000000000007</v>
      </c>
      <c r="H83" s="118"/>
      <c r="I83" s="208">
        <v>0.80840000000000001</v>
      </c>
      <c r="J83" s="118">
        <v>0.26411258795934311</v>
      </c>
      <c r="K83" s="208"/>
      <c r="L83" s="118"/>
      <c r="M83" s="118"/>
    </row>
    <row r="84" spans="2:15" x14ac:dyDescent="0.25">
      <c r="B84" s="116" t="s">
        <v>147</v>
      </c>
      <c r="C84" s="208">
        <v>0.80400000000000005</v>
      </c>
      <c r="D84" s="118"/>
      <c r="E84" s="208">
        <v>0</v>
      </c>
      <c r="F84" s="118">
        <v>1</v>
      </c>
      <c r="G84" s="208">
        <v>0.73019999999999996</v>
      </c>
      <c r="H84" s="118"/>
      <c r="I84" s="208">
        <v>0.82620000000000005</v>
      </c>
      <c r="J84" s="118">
        <v>0.1314708299096139</v>
      </c>
      <c r="K84" s="208"/>
      <c r="L84" s="118"/>
      <c r="M84" s="118"/>
    </row>
    <row r="85" spans="2:15" x14ac:dyDescent="0.25">
      <c r="B85" s="116" t="s">
        <v>149</v>
      </c>
      <c r="C85" s="208">
        <v>0.77939999999999998</v>
      </c>
      <c r="D85" s="118"/>
      <c r="E85" s="208">
        <v>0</v>
      </c>
      <c r="F85" s="118">
        <v>1</v>
      </c>
      <c r="G85" s="208">
        <v>0.72849999999999993</v>
      </c>
      <c r="H85" s="118"/>
      <c r="I85" s="208">
        <v>0.82440000000000002</v>
      </c>
      <c r="J85" s="118">
        <v>0.13164035689773512</v>
      </c>
      <c r="K85" s="208"/>
      <c r="L85" s="118"/>
      <c r="M85" s="118"/>
    </row>
    <row r="86" spans="2:15" x14ac:dyDescent="0.25">
      <c r="B86" s="116" t="s">
        <v>151</v>
      </c>
      <c r="C86" s="208">
        <v>0.78189999999999993</v>
      </c>
      <c r="D86" s="118"/>
      <c r="E86" s="208">
        <v>0</v>
      </c>
      <c r="F86" s="118">
        <v>1</v>
      </c>
      <c r="G86" s="208">
        <v>0.60609999999999997</v>
      </c>
      <c r="H86" s="118"/>
      <c r="I86" s="208">
        <v>0.79760000000000009</v>
      </c>
      <c r="J86" s="118">
        <v>0.31595446295990781</v>
      </c>
      <c r="K86" s="208"/>
      <c r="L86" s="118"/>
      <c r="M86" s="118"/>
    </row>
    <row r="87" spans="2:15" ht="15.75" x14ac:dyDescent="0.25">
      <c r="B87" s="119" t="s">
        <v>111</v>
      </c>
      <c r="C87" s="210">
        <v>0.80279999999999996</v>
      </c>
      <c r="D87" s="121"/>
      <c r="E87" s="210">
        <v>0</v>
      </c>
      <c r="F87" s="121">
        <v>1</v>
      </c>
      <c r="G87" s="210">
        <v>0.5524</v>
      </c>
      <c r="H87" s="121"/>
      <c r="I87" s="210">
        <v>0.77379999999999993</v>
      </c>
      <c r="J87" s="121">
        <v>0.400796524257784</v>
      </c>
      <c r="K87" s="210">
        <v>0.85692685175418826</v>
      </c>
      <c r="L87" s="121">
        <v>0.39722904637104195</v>
      </c>
      <c r="M87" s="121">
        <v>8.2131268773207644E-2</v>
      </c>
    </row>
    <row r="88" spans="2:15" ht="6" customHeight="1" x14ac:dyDescent="0.25"/>
    <row r="89" spans="2:15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2:15" ht="21.75" customHeight="1" thickBot="1" x14ac:dyDescent="0.3">
      <c r="B92" s="247" t="s">
        <v>453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O92" s="1" t="s">
        <v>573</v>
      </c>
    </row>
    <row r="93" spans="2:15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O93" s="1" t="s">
        <v>454</v>
      </c>
    </row>
    <row r="94" spans="2:15" ht="22.5" thickTop="1" thickBot="1" x14ac:dyDescent="0.3">
      <c r="B94" s="13"/>
      <c r="C94" s="257" t="s">
        <v>246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2:15" ht="22.5" thickTop="1" thickBot="1" x14ac:dyDescent="0.3">
      <c r="B95" s="13"/>
      <c r="C95" s="260">
        <v>2019</v>
      </c>
      <c r="D95" s="261"/>
      <c r="E95" s="262" t="s">
        <v>238</v>
      </c>
      <c r="F95" s="261"/>
      <c r="G95" s="262" t="s">
        <v>237</v>
      </c>
      <c r="H95" s="261"/>
      <c r="I95" s="262">
        <v>2022</v>
      </c>
      <c r="J95" s="261"/>
      <c r="K95" s="262">
        <v>2023</v>
      </c>
      <c r="L95" s="263"/>
      <c r="M95" s="264"/>
    </row>
    <row r="96" spans="2:15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208">
        <v>0.70499999999999996</v>
      </c>
      <c r="D97" s="118"/>
      <c r="E97" s="208">
        <v>0.72870000000000001</v>
      </c>
      <c r="F97" s="118">
        <v>3.3617021276595827E-2</v>
      </c>
      <c r="G97" s="208">
        <v>0.16829999999999998</v>
      </c>
      <c r="H97" s="118">
        <v>0.76904075751337997</v>
      </c>
      <c r="I97" s="208">
        <v>0.49219999999999997</v>
      </c>
      <c r="J97" s="118">
        <v>1.9245395127748073</v>
      </c>
      <c r="K97" s="208">
        <v>0.65670000000000006</v>
      </c>
      <c r="L97" s="118">
        <v>0.33421373425436829</v>
      </c>
      <c r="M97" s="118">
        <v>-6.8510638297872184E-2</v>
      </c>
    </row>
    <row r="98" spans="2:13" x14ac:dyDescent="0.25">
      <c r="B98" s="116" t="s">
        <v>131</v>
      </c>
      <c r="C98" s="208">
        <v>0.7034999999999999</v>
      </c>
      <c r="D98" s="118"/>
      <c r="E98" s="208">
        <v>0.69769999999999999</v>
      </c>
      <c r="F98" s="118">
        <v>8.2444918265812701E-3</v>
      </c>
      <c r="G98" s="208">
        <v>0.17620000000000002</v>
      </c>
      <c r="H98" s="118">
        <v>0.747455926616024</v>
      </c>
      <c r="I98" s="208">
        <v>0.63170000000000004</v>
      </c>
      <c r="J98" s="118">
        <v>2.5851305334846764</v>
      </c>
      <c r="K98" s="208">
        <v>0.73430000000000006</v>
      </c>
      <c r="L98" s="118">
        <v>0.16241886971663777</v>
      </c>
      <c r="M98" s="118">
        <v>4.378109452736334E-2</v>
      </c>
    </row>
    <row r="99" spans="2:13" x14ac:dyDescent="0.25">
      <c r="B99" s="116" t="s">
        <v>133</v>
      </c>
      <c r="C99" s="208">
        <v>0.69269999999999998</v>
      </c>
      <c r="D99" s="118"/>
      <c r="E99" s="208">
        <v>0.36009999999999998</v>
      </c>
      <c r="F99" s="118">
        <v>0.48015013714450699</v>
      </c>
      <c r="G99" s="208">
        <v>0.26950000000000002</v>
      </c>
      <c r="H99" s="118">
        <v>0.251596778672591</v>
      </c>
      <c r="I99" s="208">
        <v>0.63300000000000001</v>
      </c>
      <c r="J99" s="118">
        <v>1.3487940630797772</v>
      </c>
      <c r="K99" s="208"/>
      <c r="L99" s="118"/>
      <c r="M99" s="118"/>
    </row>
    <row r="100" spans="2:13" x14ac:dyDescent="0.25">
      <c r="B100" s="116" t="s">
        <v>135</v>
      </c>
      <c r="C100" s="208">
        <v>0.62809999999999999</v>
      </c>
      <c r="D100" s="118"/>
      <c r="E100" s="208">
        <v>0</v>
      </c>
      <c r="F100" s="118">
        <v>1</v>
      </c>
      <c r="G100" s="208">
        <v>0.26600000000000001</v>
      </c>
      <c r="H100" s="118"/>
      <c r="I100" s="208">
        <v>0.61180000000000001</v>
      </c>
      <c r="J100" s="118">
        <v>1.2999999999999998</v>
      </c>
      <c r="K100" s="208"/>
      <c r="L100" s="118"/>
      <c r="M100" s="118"/>
    </row>
    <row r="101" spans="2:13" x14ac:dyDescent="0.25">
      <c r="B101" s="116" t="s">
        <v>137</v>
      </c>
      <c r="C101" s="208">
        <v>0.5837</v>
      </c>
      <c r="D101" s="118"/>
      <c r="E101" s="208">
        <v>0</v>
      </c>
      <c r="F101" s="118">
        <v>1</v>
      </c>
      <c r="G101" s="208">
        <v>0.33960000000000001</v>
      </c>
      <c r="H101" s="118"/>
      <c r="I101" s="208">
        <v>0.5423</v>
      </c>
      <c r="J101" s="118">
        <v>0.59687868080094231</v>
      </c>
      <c r="K101" s="208"/>
      <c r="L101" s="118"/>
      <c r="M101" s="118"/>
    </row>
    <row r="102" spans="2:13" x14ac:dyDescent="0.25">
      <c r="B102" s="116" t="s">
        <v>139</v>
      </c>
      <c r="C102" s="208">
        <v>0.69450000000000001</v>
      </c>
      <c r="D102" s="118"/>
      <c r="E102" s="208">
        <v>0</v>
      </c>
      <c r="F102" s="118">
        <v>1</v>
      </c>
      <c r="G102" s="208">
        <v>0.29350000000000004</v>
      </c>
      <c r="H102" s="118"/>
      <c r="I102" s="208">
        <v>0.5756</v>
      </c>
      <c r="J102" s="118">
        <v>0.96115843270868795</v>
      </c>
      <c r="K102" s="208"/>
      <c r="L102" s="118"/>
      <c r="M102" s="118"/>
    </row>
    <row r="103" spans="2:13" x14ac:dyDescent="0.25">
      <c r="B103" s="116" t="s">
        <v>141</v>
      </c>
      <c r="C103" s="208">
        <v>0.72329999999999994</v>
      </c>
      <c r="D103" s="118"/>
      <c r="E103" s="208">
        <v>0</v>
      </c>
      <c r="F103" s="118">
        <v>1</v>
      </c>
      <c r="G103" s="208">
        <v>0.34029999999999999</v>
      </c>
      <c r="H103" s="118"/>
      <c r="I103" s="208">
        <v>0.63270000000000004</v>
      </c>
      <c r="J103" s="118">
        <v>0.85924184543050264</v>
      </c>
      <c r="K103" s="208"/>
      <c r="L103" s="118"/>
      <c r="M103" s="118"/>
    </row>
    <row r="104" spans="2:13" x14ac:dyDescent="0.25">
      <c r="B104" s="116" t="s">
        <v>143</v>
      </c>
      <c r="C104" s="208">
        <v>0.70790000000000008</v>
      </c>
      <c r="D104" s="118"/>
      <c r="E104" s="208">
        <v>0</v>
      </c>
      <c r="F104" s="118">
        <v>1</v>
      </c>
      <c r="G104" s="208">
        <v>0.50109999999999999</v>
      </c>
      <c r="H104" s="118"/>
      <c r="I104" s="208">
        <v>0.72010000000000007</v>
      </c>
      <c r="J104" s="118">
        <v>0.43703851526641402</v>
      </c>
      <c r="K104" s="208"/>
      <c r="L104" s="118"/>
      <c r="M104" s="118"/>
    </row>
    <row r="105" spans="2:13" x14ac:dyDescent="0.25">
      <c r="B105" s="116" t="s">
        <v>145</v>
      </c>
      <c r="C105" s="208">
        <v>0.65390000000000004</v>
      </c>
      <c r="D105" s="118"/>
      <c r="E105" s="208">
        <v>0</v>
      </c>
      <c r="F105" s="118">
        <v>1</v>
      </c>
      <c r="G105" s="208">
        <v>0.45030000000000003</v>
      </c>
      <c r="H105" s="118"/>
      <c r="I105" s="208">
        <v>0.60599999999999998</v>
      </c>
      <c r="J105" s="118">
        <v>0.34576948700866073</v>
      </c>
      <c r="K105" s="208"/>
      <c r="L105" s="118"/>
      <c r="M105" s="118"/>
    </row>
    <row r="106" spans="2:13" x14ac:dyDescent="0.25">
      <c r="B106" s="116" t="s">
        <v>147</v>
      </c>
      <c r="C106" s="208">
        <v>0.61609999999999998</v>
      </c>
      <c r="D106" s="118"/>
      <c r="E106" s="208">
        <v>0</v>
      </c>
      <c r="F106" s="118">
        <v>1</v>
      </c>
      <c r="G106" s="208">
        <v>0.55590000000000006</v>
      </c>
      <c r="H106" s="118"/>
      <c r="I106" s="208">
        <v>0.63700000000000001</v>
      </c>
      <c r="J106" s="118">
        <v>0.14588954847994229</v>
      </c>
      <c r="K106" s="208"/>
      <c r="L106" s="118"/>
      <c r="M106" s="118"/>
    </row>
    <row r="107" spans="2:13" x14ac:dyDescent="0.25">
      <c r="B107" s="116" t="s">
        <v>149</v>
      </c>
      <c r="C107" s="208">
        <v>0.67459999999999998</v>
      </c>
      <c r="D107" s="118"/>
      <c r="E107" s="208">
        <v>0</v>
      </c>
      <c r="F107" s="118">
        <v>1</v>
      </c>
      <c r="G107" s="208">
        <v>0.62290000000000001</v>
      </c>
      <c r="H107" s="118"/>
      <c r="I107" s="208">
        <v>0.65410000000000001</v>
      </c>
      <c r="J107" s="118">
        <v>5.0088296676834121E-2</v>
      </c>
      <c r="K107" s="208"/>
      <c r="L107" s="118"/>
      <c r="M107" s="118"/>
    </row>
    <row r="108" spans="2:13" x14ac:dyDescent="0.25">
      <c r="B108" s="116" t="s">
        <v>151</v>
      </c>
      <c r="C108" s="208">
        <v>0.67130000000000001</v>
      </c>
      <c r="D108" s="118"/>
      <c r="E108" s="208">
        <v>0</v>
      </c>
      <c r="F108" s="118">
        <v>1</v>
      </c>
      <c r="G108" s="208">
        <v>0.53170000000000006</v>
      </c>
      <c r="H108" s="118"/>
      <c r="I108" s="208">
        <v>0.63149999999999995</v>
      </c>
      <c r="J108" s="118">
        <v>0.18769983073161534</v>
      </c>
      <c r="K108" s="208"/>
      <c r="L108" s="118"/>
      <c r="M108" s="118"/>
    </row>
    <row r="109" spans="2:13" ht="15.75" x14ac:dyDescent="0.25">
      <c r="B109" s="119" t="s">
        <v>111</v>
      </c>
      <c r="C109" s="210">
        <v>0.67099999999999993</v>
      </c>
      <c r="D109" s="121"/>
      <c r="E109" s="210">
        <v>0</v>
      </c>
      <c r="F109" s="121">
        <v>1</v>
      </c>
      <c r="G109" s="210">
        <v>0.42249999999999999</v>
      </c>
      <c r="H109" s="121"/>
      <c r="I109" s="210">
        <v>0.61450000000000005</v>
      </c>
      <c r="J109" s="121">
        <v>0.45443786982248535</v>
      </c>
      <c r="K109" s="210">
        <v>0.69257862961102334</v>
      </c>
      <c r="L109" s="121">
        <v>0.24021076745768877</v>
      </c>
      <c r="M109" s="121">
        <v>-1.6640489802782765E-2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2:15" ht="21.75" customHeight="1" thickBot="1" x14ac:dyDescent="0.3">
      <c r="B114" s="247" t="s">
        <v>455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O114" s="1" t="s">
        <v>574</v>
      </c>
    </row>
    <row r="115" spans="2:15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O115" s="1" t="s">
        <v>456</v>
      </c>
    </row>
    <row r="116" spans="2:15" ht="22.5" thickTop="1" thickBot="1" x14ac:dyDescent="0.3">
      <c r="B116" s="13"/>
      <c r="C116" s="257" t="s">
        <v>248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2:15" ht="22.5" thickTop="1" thickBot="1" x14ac:dyDescent="0.3">
      <c r="B117" s="13"/>
      <c r="C117" s="260">
        <v>2019</v>
      </c>
      <c r="D117" s="261"/>
      <c r="E117" s="262" t="s">
        <v>238</v>
      </c>
      <c r="F117" s="261"/>
      <c r="G117" s="262" t="s">
        <v>237</v>
      </c>
      <c r="H117" s="261"/>
      <c r="I117" s="262">
        <v>2022</v>
      </c>
      <c r="J117" s="261"/>
      <c r="K117" s="262">
        <v>2023</v>
      </c>
      <c r="L117" s="263"/>
      <c r="M117" s="264"/>
    </row>
    <row r="118" spans="2:15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2:15" x14ac:dyDescent="0.25">
      <c r="B119" s="116" t="s">
        <v>129</v>
      </c>
      <c r="C119" s="208">
        <v>0.61750000000000005</v>
      </c>
      <c r="D119" s="118"/>
      <c r="E119" s="208">
        <v>0.72870000000000001</v>
      </c>
      <c r="F119" s="118">
        <v>0.18008097165991899</v>
      </c>
      <c r="G119" s="208">
        <v>0.624</v>
      </c>
      <c r="H119" s="118">
        <v>0.14368052696583</v>
      </c>
      <c r="I119" s="208">
        <v>0.51300000000000001</v>
      </c>
      <c r="J119" s="118">
        <v>0.177884615384615</v>
      </c>
      <c r="K119" s="208">
        <v>0.62680000000000002</v>
      </c>
      <c r="L119" s="118">
        <v>0.22183235867446394</v>
      </c>
      <c r="M119" s="118">
        <v>1.5060728744939134E-2</v>
      </c>
    </row>
    <row r="120" spans="2:15" x14ac:dyDescent="0.25">
      <c r="B120" s="116" t="s">
        <v>131</v>
      </c>
      <c r="C120" s="208">
        <v>0.63170000000000004</v>
      </c>
      <c r="D120" s="118"/>
      <c r="E120" s="208">
        <v>0.69769999999999999</v>
      </c>
      <c r="F120" s="118">
        <v>0.10447997467152126</v>
      </c>
      <c r="G120" s="208">
        <v>0.73430000000000006</v>
      </c>
      <c r="H120" s="118">
        <v>5.245807653719381E-2</v>
      </c>
      <c r="I120" s="208">
        <v>0.58329999999999993</v>
      </c>
      <c r="J120" s="118">
        <v>0.205638022606564</v>
      </c>
      <c r="K120" s="208">
        <v>0.62419999999999998</v>
      </c>
      <c r="L120" s="118">
        <v>7.0118292473855703E-2</v>
      </c>
      <c r="M120" s="118">
        <v>-1.1872724394491163E-2</v>
      </c>
    </row>
    <row r="121" spans="2:15" x14ac:dyDescent="0.25">
      <c r="B121" s="116" t="s">
        <v>133</v>
      </c>
      <c r="C121" s="208">
        <v>0.59219999999999995</v>
      </c>
      <c r="D121" s="118"/>
      <c r="E121" s="208">
        <v>0.36009999999999998</v>
      </c>
      <c r="F121" s="118">
        <v>0.39192840256669997</v>
      </c>
      <c r="G121" s="208">
        <v>0.63479999999999992</v>
      </c>
      <c r="H121" s="118">
        <v>0.76284365454040537</v>
      </c>
      <c r="I121" s="208">
        <v>0.57320000000000004</v>
      </c>
      <c r="J121" s="118">
        <v>9.7038437303087394E-2</v>
      </c>
      <c r="K121" s="208"/>
      <c r="L121" s="118"/>
      <c r="M121" s="118"/>
    </row>
    <row r="122" spans="2:15" x14ac:dyDescent="0.25">
      <c r="B122" s="116" t="s">
        <v>135</v>
      </c>
      <c r="C122" s="208">
        <v>0.53859999999999997</v>
      </c>
      <c r="D122" s="118"/>
      <c r="E122" s="208">
        <v>0</v>
      </c>
      <c r="F122" s="118">
        <v>1</v>
      </c>
      <c r="G122" s="208">
        <v>0.50749999999999995</v>
      </c>
      <c r="H122" s="118"/>
      <c r="I122" s="208">
        <v>0.51200000000000001</v>
      </c>
      <c r="J122" s="118">
        <v>8.8669950738917702E-3</v>
      </c>
      <c r="K122" s="208"/>
      <c r="L122" s="118"/>
      <c r="M122" s="118"/>
    </row>
    <row r="123" spans="2:15" x14ac:dyDescent="0.25">
      <c r="B123" s="116" t="s">
        <v>137</v>
      </c>
      <c r="C123" s="208">
        <v>0.59060000000000001</v>
      </c>
      <c r="D123" s="118"/>
      <c r="E123" s="208">
        <v>0</v>
      </c>
      <c r="F123" s="118">
        <v>1</v>
      </c>
      <c r="G123" s="208">
        <v>0.68359999999999999</v>
      </c>
      <c r="H123" s="118"/>
      <c r="I123" s="208">
        <v>0.4178</v>
      </c>
      <c r="J123" s="118">
        <v>0.38882387361029802</v>
      </c>
      <c r="K123" s="208"/>
      <c r="L123" s="118"/>
      <c r="M123" s="118"/>
    </row>
    <row r="124" spans="2:15" x14ac:dyDescent="0.25">
      <c r="B124" s="116" t="s">
        <v>139</v>
      </c>
      <c r="C124" s="208">
        <v>0.63219999999999998</v>
      </c>
      <c r="D124" s="118"/>
      <c r="E124" s="208">
        <v>0</v>
      </c>
      <c r="F124" s="118">
        <v>1</v>
      </c>
      <c r="G124" s="208">
        <v>0.36869999999999997</v>
      </c>
      <c r="H124" s="118"/>
      <c r="I124" s="208">
        <v>0.43450000000000005</v>
      </c>
      <c r="J124" s="118">
        <v>0.17846487659343668</v>
      </c>
      <c r="K124" s="208"/>
      <c r="L124" s="118"/>
      <c r="M124" s="118"/>
    </row>
    <row r="125" spans="2:15" x14ac:dyDescent="0.25">
      <c r="B125" s="116" t="s">
        <v>141</v>
      </c>
      <c r="C125" s="208">
        <v>0.50939999999999996</v>
      </c>
      <c r="D125" s="118"/>
      <c r="E125" s="208">
        <v>0</v>
      </c>
      <c r="F125" s="118">
        <v>1</v>
      </c>
      <c r="G125" s="208">
        <v>0.28389999999999999</v>
      </c>
      <c r="H125" s="118"/>
      <c r="I125" s="208">
        <v>0.4788</v>
      </c>
      <c r="J125" s="118">
        <v>0.68650933427263139</v>
      </c>
      <c r="K125" s="208"/>
      <c r="L125" s="118"/>
      <c r="M125" s="118"/>
    </row>
    <row r="126" spans="2:15" x14ac:dyDescent="0.25">
      <c r="B126" s="116" t="s">
        <v>143</v>
      </c>
      <c r="C126" s="208">
        <v>0.47340000000000004</v>
      </c>
      <c r="D126" s="118"/>
      <c r="E126" s="208">
        <v>0</v>
      </c>
      <c r="F126" s="118">
        <v>1</v>
      </c>
      <c r="G126" s="208">
        <v>0.48430000000000001</v>
      </c>
      <c r="H126" s="118"/>
      <c r="I126" s="208">
        <v>0.53129999999999999</v>
      </c>
      <c r="J126" s="118">
        <v>9.7047284740862994E-2</v>
      </c>
      <c r="K126" s="208"/>
      <c r="L126" s="118"/>
      <c r="M126" s="118"/>
    </row>
    <row r="127" spans="2:15" x14ac:dyDescent="0.25">
      <c r="B127" s="116" t="s">
        <v>145</v>
      </c>
      <c r="C127" s="208">
        <v>0.43200000000000005</v>
      </c>
      <c r="D127" s="118"/>
      <c r="E127" s="208">
        <v>0</v>
      </c>
      <c r="F127" s="118">
        <v>1</v>
      </c>
      <c r="G127" s="208">
        <v>0.40649999999999997</v>
      </c>
      <c r="H127" s="118"/>
      <c r="I127" s="208">
        <v>0.48009999999999997</v>
      </c>
      <c r="J127" s="118">
        <v>0.18105781057810577</v>
      </c>
      <c r="K127" s="208"/>
      <c r="L127" s="118"/>
      <c r="M127" s="118"/>
    </row>
    <row r="128" spans="2:15" x14ac:dyDescent="0.25">
      <c r="B128" s="116" t="s">
        <v>147</v>
      </c>
      <c r="C128" s="208">
        <v>0.51180000000000003</v>
      </c>
      <c r="D128" s="118"/>
      <c r="E128" s="208">
        <v>0</v>
      </c>
      <c r="F128" s="118">
        <v>1</v>
      </c>
      <c r="G128" s="208">
        <v>0.45169999999999999</v>
      </c>
      <c r="H128" s="118"/>
      <c r="I128" s="208">
        <v>0.55169999999999997</v>
      </c>
      <c r="J128" s="118">
        <v>0.22138587558113798</v>
      </c>
      <c r="K128" s="208"/>
      <c r="L128" s="118"/>
      <c r="M128" s="118"/>
    </row>
    <row r="129" spans="2:15" x14ac:dyDescent="0.25">
      <c r="B129" s="116" t="s">
        <v>149</v>
      </c>
      <c r="C129" s="208">
        <v>0.50340000000000007</v>
      </c>
      <c r="D129" s="118"/>
      <c r="E129" s="208">
        <v>0</v>
      </c>
      <c r="F129" s="118">
        <v>1</v>
      </c>
      <c r="G129" s="208">
        <v>0.51890000000000003</v>
      </c>
      <c r="H129" s="118"/>
      <c r="I129" s="208">
        <v>0.60870000000000002</v>
      </c>
      <c r="J129" s="118">
        <v>0.17305839275390245</v>
      </c>
      <c r="K129" s="208"/>
      <c r="L129" s="118"/>
      <c r="M129" s="118"/>
    </row>
    <row r="130" spans="2:15" x14ac:dyDescent="0.25">
      <c r="B130" s="116" t="s">
        <v>151</v>
      </c>
      <c r="C130" s="208">
        <v>0.51840000000000008</v>
      </c>
      <c r="D130" s="118"/>
      <c r="E130" s="208">
        <v>0</v>
      </c>
      <c r="F130" s="118">
        <v>1</v>
      </c>
      <c r="G130" s="208">
        <v>0.48039999999999999</v>
      </c>
      <c r="H130" s="118"/>
      <c r="I130" s="208">
        <v>0.61360000000000003</v>
      </c>
      <c r="J130" s="118">
        <v>0.27726894254787693</v>
      </c>
      <c r="K130" s="208"/>
      <c r="L130" s="118"/>
      <c r="M130" s="118"/>
    </row>
    <row r="131" spans="2:15" ht="15.75" x14ac:dyDescent="0.25">
      <c r="B131" s="119" t="s">
        <v>111</v>
      </c>
      <c r="C131" s="210">
        <v>0.54720000000000002</v>
      </c>
      <c r="D131" s="121"/>
      <c r="E131" s="210">
        <v>0</v>
      </c>
      <c r="F131" s="121">
        <v>1</v>
      </c>
      <c r="G131" s="210">
        <v>0.44990000000000002</v>
      </c>
      <c r="H131" s="121"/>
      <c r="I131" s="210">
        <v>0.52500000000000002</v>
      </c>
      <c r="J131" s="121">
        <v>0.16692598355190036</v>
      </c>
      <c r="K131" s="210">
        <v>0.62558076189735012</v>
      </c>
      <c r="L131" s="121">
        <v>0.14422407826735295</v>
      </c>
      <c r="M131" s="121">
        <v>2.1723482320754606E-3</v>
      </c>
    </row>
    <row r="132" spans="2:15" ht="6" customHeight="1" x14ac:dyDescent="0.25"/>
    <row r="133" spans="2:15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6" spans="2:15" ht="21.75" customHeight="1" thickBot="1" x14ac:dyDescent="0.3">
      <c r="B136" s="247" t="s">
        <v>457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O136" s="1" t="s">
        <v>575</v>
      </c>
    </row>
    <row r="137" spans="2:15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O137" s="1" t="s">
        <v>576</v>
      </c>
    </row>
    <row r="138" spans="2:15" ht="22.5" thickTop="1" thickBot="1" x14ac:dyDescent="0.3">
      <c r="B138" s="13"/>
      <c r="C138" s="257" t="s">
        <v>250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5" ht="22.5" thickTop="1" thickBot="1" x14ac:dyDescent="0.3">
      <c r="B139" s="13"/>
      <c r="C139" s="260">
        <v>2019</v>
      </c>
      <c r="D139" s="261"/>
      <c r="E139" s="262" t="s">
        <v>238</v>
      </c>
      <c r="F139" s="261"/>
      <c r="G139" s="262" t="s">
        <v>237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5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5" x14ac:dyDescent="0.25">
      <c r="B141" s="116" t="s">
        <v>129</v>
      </c>
      <c r="C141" s="208">
        <v>0.61740000000000006</v>
      </c>
      <c r="D141" s="118"/>
      <c r="E141" s="208">
        <v>0.72870000000000001</v>
      </c>
      <c r="F141" s="118">
        <v>0.18027210884353728</v>
      </c>
      <c r="G141" s="208">
        <v>0.47119999999999995</v>
      </c>
      <c r="H141" s="118">
        <v>0.35336901331137599</v>
      </c>
      <c r="I141" s="208">
        <v>0.60939999999999994</v>
      </c>
      <c r="J141" s="118">
        <v>0.29329371816638372</v>
      </c>
      <c r="K141" s="208">
        <v>0.75129999999999997</v>
      </c>
      <c r="L141" s="118">
        <v>0.23285198555956677</v>
      </c>
      <c r="M141" s="118">
        <v>0.21687722708130863</v>
      </c>
      <c r="N141" s="213"/>
    </row>
    <row r="142" spans="2:15" x14ac:dyDescent="0.25">
      <c r="B142" s="116" t="s">
        <v>131</v>
      </c>
      <c r="C142" s="208">
        <v>0.66590000000000005</v>
      </c>
      <c r="D142" s="118"/>
      <c r="E142" s="208">
        <v>0.69769999999999999</v>
      </c>
      <c r="F142" s="118">
        <v>4.7754918155879178E-2</v>
      </c>
      <c r="G142" s="208">
        <v>0.44819999999999999</v>
      </c>
      <c r="H142" s="118">
        <v>0.35760355453633402</v>
      </c>
      <c r="I142" s="208">
        <v>0.53249999999999997</v>
      </c>
      <c r="J142" s="118">
        <v>0.18808567603748316</v>
      </c>
      <c r="K142" s="208">
        <v>0.75580000000000003</v>
      </c>
      <c r="L142" s="118">
        <v>0.41934272300469488</v>
      </c>
      <c r="M142" s="118">
        <v>0.13500525604445102</v>
      </c>
      <c r="N142" s="213"/>
    </row>
    <row r="143" spans="2:15" x14ac:dyDescent="0.25">
      <c r="B143" s="116" t="s">
        <v>133</v>
      </c>
      <c r="C143" s="208">
        <v>0.64370000000000005</v>
      </c>
      <c r="D143" s="118"/>
      <c r="E143" s="208">
        <v>0.36009999999999998</v>
      </c>
      <c r="F143" s="118">
        <v>0.440577908963803</v>
      </c>
      <c r="G143" s="208">
        <v>0.5746</v>
      </c>
      <c r="H143" s="118">
        <v>0.59566787003610111</v>
      </c>
      <c r="I143" s="208">
        <v>0.68079999999999996</v>
      </c>
      <c r="J143" s="118">
        <v>0.18482422554820732</v>
      </c>
      <c r="K143" s="208"/>
      <c r="L143" s="118"/>
      <c r="M143" s="118"/>
      <c r="N143" s="213"/>
    </row>
    <row r="144" spans="2:15" x14ac:dyDescent="0.25">
      <c r="B144" s="116" t="s">
        <v>135</v>
      </c>
      <c r="C144" s="208">
        <v>0.61719999999999997</v>
      </c>
      <c r="D144" s="118"/>
      <c r="E144" s="208">
        <v>0</v>
      </c>
      <c r="F144" s="118">
        <v>1</v>
      </c>
      <c r="G144" s="208">
        <v>0.29960000000000003</v>
      </c>
      <c r="H144" s="118"/>
      <c r="I144" s="208">
        <v>0.58340000000000003</v>
      </c>
      <c r="J144" s="118">
        <v>0.94726301735647511</v>
      </c>
      <c r="K144" s="208"/>
      <c r="L144" s="118"/>
      <c r="M144" s="118"/>
      <c r="N144" s="213"/>
    </row>
    <row r="145" spans="2:15" x14ac:dyDescent="0.25">
      <c r="B145" s="116" t="s">
        <v>137</v>
      </c>
      <c r="C145" s="208">
        <v>0.55559999999999998</v>
      </c>
      <c r="D145" s="118"/>
      <c r="E145" s="208">
        <v>0</v>
      </c>
      <c r="F145" s="118">
        <v>1</v>
      </c>
      <c r="G145" s="208">
        <v>0.60699999999999998</v>
      </c>
      <c r="H145" s="118"/>
      <c r="I145" s="208">
        <v>0.48399999999999999</v>
      </c>
      <c r="J145" s="118">
        <v>0.202635914332784</v>
      </c>
      <c r="K145" s="208"/>
      <c r="L145" s="118"/>
      <c r="M145" s="118"/>
      <c r="N145" s="213"/>
    </row>
    <row r="146" spans="2:15" x14ac:dyDescent="0.25">
      <c r="B146" s="116" t="s">
        <v>139</v>
      </c>
      <c r="C146" s="208">
        <v>0.57330000000000003</v>
      </c>
      <c r="D146" s="118"/>
      <c r="E146" s="208">
        <v>0</v>
      </c>
      <c r="F146" s="118">
        <v>1</v>
      </c>
      <c r="G146" s="208">
        <v>0.49209999999999998</v>
      </c>
      <c r="H146" s="118"/>
      <c r="I146" s="208">
        <v>0.52359999999999995</v>
      </c>
      <c r="J146" s="118">
        <v>6.4011379800853474E-2</v>
      </c>
      <c r="K146" s="208"/>
      <c r="L146" s="118"/>
      <c r="M146" s="118"/>
      <c r="N146" s="213"/>
    </row>
    <row r="147" spans="2:15" x14ac:dyDescent="0.25">
      <c r="B147" s="116" t="s">
        <v>141</v>
      </c>
      <c r="C147" s="208">
        <v>0.6069</v>
      </c>
      <c r="D147" s="118"/>
      <c r="E147" s="208">
        <v>0</v>
      </c>
      <c r="F147" s="118">
        <v>1</v>
      </c>
      <c r="G147" s="208">
        <v>0.32590000000000002</v>
      </c>
      <c r="H147" s="118"/>
      <c r="I147" s="208">
        <v>0.6835</v>
      </c>
      <c r="J147" s="118">
        <v>1.0972691009512117</v>
      </c>
      <c r="K147" s="208"/>
      <c r="L147" s="118"/>
      <c r="M147" s="118"/>
      <c r="N147" s="213"/>
    </row>
    <row r="148" spans="2:15" x14ac:dyDescent="0.25">
      <c r="B148" s="116" t="s">
        <v>143</v>
      </c>
      <c r="C148" s="208">
        <v>0.65280000000000005</v>
      </c>
      <c r="D148" s="118"/>
      <c r="E148" s="208">
        <v>0</v>
      </c>
      <c r="F148" s="118">
        <v>1</v>
      </c>
      <c r="G148" s="208">
        <v>0.32850000000000001</v>
      </c>
      <c r="H148" s="118"/>
      <c r="I148" s="208">
        <v>0.63739999999999997</v>
      </c>
      <c r="J148" s="118">
        <v>0.94033485540334838</v>
      </c>
      <c r="K148" s="208"/>
      <c r="L148" s="118"/>
      <c r="M148" s="118"/>
      <c r="N148" s="213"/>
    </row>
    <row r="149" spans="2:15" x14ac:dyDescent="0.25">
      <c r="B149" s="116" t="s">
        <v>145</v>
      </c>
      <c r="C149" s="208">
        <v>0.61159999999999992</v>
      </c>
      <c r="D149" s="118"/>
      <c r="E149" s="208">
        <v>0</v>
      </c>
      <c r="F149" s="118">
        <v>1</v>
      </c>
      <c r="G149" s="208">
        <v>0.49880000000000002</v>
      </c>
      <c r="H149" s="118"/>
      <c r="I149" s="208">
        <v>0.61159999999999992</v>
      </c>
      <c r="J149" s="118">
        <v>0.22614274258219713</v>
      </c>
      <c r="K149" s="208"/>
      <c r="L149" s="118"/>
      <c r="M149" s="118"/>
      <c r="N149" s="213"/>
    </row>
    <row r="150" spans="2:15" x14ac:dyDescent="0.25">
      <c r="B150" s="116" t="s">
        <v>147</v>
      </c>
      <c r="C150" s="208">
        <v>0.58650000000000002</v>
      </c>
      <c r="D150" s="118"/>
      <c r="E150" s="208">
        <v>0</v>
      </c>
      <c r="F150" s="118">
        <v>1</v>
      </c>
      <c r="G150" s="208">
        <v>0.59729999999999994</v>
      </c>
      <c r="H150" s="118"/>
      <c r="I150" s="208">
        <v>0.67049999999999998</v>
      </c>
      <c r="J150" s="118">
        <v>0.12255148166750396</v>
      </c>
      <c r="K150" s="208"/>
      <c r="L150" s="118"/>
      <c r="M150" s="118"/>
      <c r="N150" s="213"/>
    </row>
    <row r="151" spans="2:15" x14ac:dyDescent="0.25">
      <c r="B151" s="116" t="s">
        <v>149</v>
      </c>
      <c r="C151" s="208">
        <v>0.6573</v>
      </c>
      <c r="D151" s="118"/>
      <c r="E151" s="208">
        <v>0</v>
      </c>
      <c r="F151" s="118">
        <v>1</v>
      </c>
      <c r="G151" s="208">
        <v>0.63890000000000002</v>
      </c>
      <c r="H151" s="118"/>
      <c r="I151" s="208">
        <v>0.71510000000000007</v>
      </c>
      <c r="J151" s="118">
        <v>0.11926749100015654</v>
      </c>
      <c r="K151" s="208"/>
      <c r="L151" s="118"/>
      <c r="M151" s="118"/>
      <c r="N151" s="213"/>
    </row>
    <row r="152" spans="2:15" x14ac:dyDescent="0.25">
      <c r="B152" s="116" t="s">
        <v>151</v>
      </c>
      <c r="C152" s="208">
        <v>0.66520000000000001</v>
      </c>
      <c r="D152" s="118"/>
      <c r="E152" s="208">
        <v>0</v>
      </c>
      <c r="F152" s="118">
        <v>1</v>
      </c>
      <c r="G152" s="208">
        <v>0.66269999999999996</v>
      </c>
      <c r="H152" s="118"/>
      <c r="I152" s="208">
        <v>0.67530000000000001</v>
      </c>
      <c r="J152" s="118">
        <v>1.9013128112268074E-2</v>
      </c>
      <c r="K152" s="208"/>
      <c r="L152" s="118"/>
      <c r="M152" s="118"/>
      <c r="N152" s="213"/>
    </row>
    <row r="153" spans="2:15" ht="15.75" x14ac:dyDescent="0.25">
      <c r="B153" s="119" t="s">
        <v>111</v>
      </c>
      <c r="C153" s="210">
        <v>0.62109999999999999</v>
      </c>
      <c r="D153" s="121"/>
      <c r="E153" s="210">
        <v>0</v>
      </c>
      <c r="F153" s="121">
        <v>1</v>
      </c>
      <c r="G153" s="210">
        <v>0.49630000000000002</v>
      </c>
      <c r="H153" s="121"/>
      <c r="I153" s="210">
        <v>0.61929999999999996</v>
      </c>
      <c r="J153" s="121">
        <v>0.24783397138827312</v>
      </c>
      <c r="K153" s="210">
        <v>0.75341156019122124</v>
      </c>
      <c r="L153" s="121">
        <v>0.34589667665472112</v>
      </c>
      <c r="M153" s="121">
        <v>0.17647413663097566</v>
      </c>
    </row>
    <row r="154" spans="2:15" ht="6" customHeight="1" x14ac:dyDescent="0.25"/>
    <row r="155" spans="2:15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2:15" x14ac:dyDescent="0.25">
      <c r="M156" s="212"/>
    </row>
    <row r="158" spans="2:15" ht="21.75" customHeight="1" thickBot="1" x14ac:dyDescent="0.3">
      <c r="B158" s="247" t="s">
        <v>458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O158" s="1" t="s">
        <v>577</v>
      </c>
    </row>
    <row r="159" spans="2:15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O159" s="1" t="s">
        <v>578</v>
      </c>
    </row>
    <row r="160" spans="2:15" ht="22.5" thickTop="1" thickBot="1" x14ac:dyDescent="0.3">
      <c r="B160" s="13"/>
      <c r="C160" s="257" t="s">
        <v>113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 t="s">
        <v>238</v>
      </c>
      <c r="F161" s="261"/>
      <c r="G161" s="262" t="s">
        <v>237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208">
        <v>0.65590000000000004</v>
      </c>
      <c r="D163" s="118"/>
      <c r="E163" s="208">
        <v>0.72870000000000001</v>
      </c>
      <c r="F163" s="118">
        <v>0.11099252934898618</v>
      </c>
      <c r="G163" s="208">
        <v>0.1094</v>
      </c>
      <c r="H163" s="118">
        <v>0.84986963084945799</v>
      </c>
      <c r="I163" s="208">
        <v>0.53590000000000004</v>
      </c>
      <c r="J163" s="118">
        <v>3.8985374771480812</v>
      </c>
      <c r="K163" s="208">
        <v>0.61649999999999994</v>
      </c>
      <c r="L163" s="118">
        <v>0.15040119425265885</v>
      </c>
      <c r="M163" s="118">
        <v>-6.0070132642171203E-2</v>
      </c>
    </row>
    <row r="164" spans="2:13" x14ac:dyDescent="0.25">
      <c r="B164" s="116" t="s">
        <v>131</v>
      </c>
      <c r="C164" s="208">
        <v>0.66930000000000012</v>
      </c>
      <c r="D164" s="118"/>
      <c r="E164" s="208">
        <v>0.69769999999999999</v>
      </c>
      <c r="F164" s="118">
        <v>4.2432392051396706E-2</v>
      </c>
      <c r="G164" s="208">
        <v>0.13150000000000001</v>
      </c>
      <c r="H164" s="118">
        <v>0.81152357746882597</v>
      </c>
      <c r="I164" s="208">
        <v>0.60719999999999996</v>
      </c>
      <c r="J164" s="118">
        <v>3.6174904942965771</v>
      </c>
      <c r="K164" s="208">
        <v>0.68030000000000002</v>
      </c>
      <c r="L164" s="118">
        <v>0.12038866930171288</v>
      </c>
      <c r="M164" s="118">
        <v>1.6435081428357812E-2</v>
      </c>
    </row>
    <row r="165" spans="2:13" x14ac:dyDescent="0.25">
      <c r="B165" s="116" t="s">
        <v>133</v>
      </c>
      <c r="C165" s="208">
        <v>0.63529999999999998</v>
      </c>
      <c r="D165" s="118"/>
      <c r="E165" s="208">
        <v>0.36009999999999998</v>
      </c>
      <c r="F165" s="118">
        <v>0.43318117424838698</v>
      </c>
      <c r="G165" s="208">
        <v>0.14410000000000001</v>
      </c>
      <c r="H165" s="118">
        <v>0.59983337961677297</v>
      </c>
      <c r="I165" s="208">
        <v>0.59439999999999993</v>
      </c>
      <c r="J165" s="118">
        <v>3.1249132546842464</v>
      </c>
      <c r="K165" s="208"/>
      <c r="L165" s="118"/>
      <c r="M165" s="118"/>
    </row>
    <row r="166" spans="2:13" x14ac:dyDescent="0.25">
      <c r="B166" s="116" t="s">
        <v>135</v>
      </c>
      <c r="C166" s="208">
        <v>0.57579999999999998</v>
      </c>
      <c r="D166" s="118"/>
      <c r="E166" s="208">
        <v>0</v>
      </c>
      <c r="F166" s="118">
        <v>1</v>
      </c>
      <c r="G166" s="208">
        <v>0.1641</v>
      </c>
      <c r="H166" s="118"/>
      <c r="I166" s="208">
        <v>0.57950000000000002</v>
      </c>
      <c r="J166" s="118">
        <v>2.5313833028641075</v>
      </c>
      <c r="K166" s="208"/>
      <c r="L166" s="118"/>
      <c r="M166" s="118"/>
    </row>
    <row r="167" spans="2:13" x14ac:dyDescent="0.25">
      <c r="B167" s="116" t="s">
        <v>137</v>
      </c>
      <c r="C167" s="208">
        <v>0.5323</v>
      </c>
      <c r="D167" s="118"/>
      <c r="E167" s="208">
        <v>0</v>
      </c>
      <c r="F167" s="118">
        <v>1</v>
      </c>
      <c r="G167" s="208">
        <v>0.15640000000000001</v>
      </c>
      <c r="H167" s="118"/>
      <c r="I167" s="208">
        <v>0.47889999999999999</v>
      </c>
      <c r="J167" s="118">
        <v>2.0620204603580561</v>
      </c>
      <c r="K167" s="208"/>
      <c r="L167" s="118"/>
      <c r="M167" s="118"/>
    </row>
    <row r="168" spans="2:13" x14ac:dyDescent="0.25">
      <c r="B168" s="116" t="s">
        <v>139</v>
      </c>
      <c r="C168" s="208">
        <v>0.61460000000000004</v>
      </c>
      <c r="D168" s="118"/>
      <c r="E168" s="208">
        <v>0</v>
      </c>
      <c r="F168" s="118">
        <v>1</v>
      </c>
      <c r="G168" s="208">
        <v>0.20629999999999998</v>
      </c>
      <c r="H168" s="118"/>
      <c r="I168" s="208">
        <v>0.50590000000000002</v>
      </c>
      <c r="J168" s="118">
        <v>1.4522539990305385</v>
      </c>
      <c r="K168" s="208"/>
      <c r="L168" s="118"/>
      <c r="M168" s="118"/>
    </row>
    <row r="169" spans="2:13" x14ac:dyDescent="0.25">
      <c r="B169" s="116" t="s">
        <v>141</v>
      </c>
      <c r="C169" s="208">
        <v>0.68200000000000005</v>
      </c>
      <c r="D169" s="118"/>
      <c r="E169" s="208">
        <v>0</v>
      </c>
      <c r="F169" s="118">
        <v>1</v>
      </c>
      <c r="G169" s="208">
        <v>0.33909999999999996</v>
      </c>
      <c r="H169" s="118"/>
      <c r="I169" s="208">
        <v>0.65410000000000001</v>
      </c>
      <c r="J169" s="118">
        <v>0.92892951931583623</v>
      </c>
      <c r="K169" s="208"/>
      <c r="L169" s="118"/>
      <c r="M169" s="118"/>
    </row>
    <row r="170" spans="2:13" x14ac:dyDescent="0.25">
      <c r="B170" s="116" t="s">
        <v>143</v>
      </c>
      <c r="C170" s="208">
        <v>0.7339</v>
      </c>
      <c r="D170" s="118"/>
      <c r="E170" s="208">
        <v>0</v>
      </c>
      <c r="F170" s="118">
        <v>1</v>
      </c>
      <c r="G170" s="208">
        <v>0.44990000000000002</v>
      </c>
      <c r="H170" s="118"/>
      <c r="I170" s="208">
        <v>0.66689999999999994</v>
      </c>
      <c r="J170" s="118">
        <v>0.4823294065347854</v>
      </c>
      <c r="K170" s="208"/>
      <c r="L170" s="118"/>
      <c r="M170" s="118"/>
    </row>
    <row r="171" spans="2:13" x14ac:dyDescent="0.25">
      <c r="B171" s="116" t="s">
        <v>145</v>
      </c>
      <c r="C171" s="208">
        <v>0.58590000000000009</v>
      </c>
      <c r="D171" s="118"/>
      <c r="E171" s="208">
        <v>0</v>
      </c>
      <c r="F171" s="118">
        <v>1</v>
      </c>
      <c r="G171" s="208">
        <v>0.41609999999999997</v>
      </c>
      <c r="H171" s="118"/>
      <c r="I171" s="208">
        <v>0.53010000000000002</v>
      </c>
      <c r="J171" s="118">
        <v>0.27397260273972623</v>
      </c>
      <c r="K171" s="208"/>
      <c r="L171" s="118"/>
      <c r="M171" s="118"/>
    </row>
    <row r="172" spans="2:13" x14ac:dyDescent="0.25">
      <c r="B172" s="116" t="s">
        <v>147</v>
      </c>
      <c r="C172" s="208">
        <v>0.58329999999999993</v>
      </c>
      <c r="D172" s="118"/>
      <c r="E172" s="208">
        <v>0</v>
      </c>
      <c r="F172" s="118">
        <v>1</v>
      </c>
      <c r="G172" s="208">
        <v>0.50619999999999998</v>
      </c>
      <c r="H172" s="118"/>
      <c r="I172" s="208">
        <v>0.57169999999999999</v>
      </c>
      <c r="J172" s="118">
        <v>0.12939549585144206</v>
      </c>
      <c r="K172" s="208"/>
      <c r="L172" s="118"/>
      <c r="M172" s="118"/>
    </row>
    <row r="173" spans="2:13" x14ac:dyDescent="0.25">
      <c r="B173" s="116" t="s">
        <v>149</v>
      </c>
      <c r="C173" s="208">
        <v>0.60599999999999998</v>
      </c>
      <c r="D173" s="118"/>
      <c r="E173" s="208">
        <v>0</v>
      </c>
      <c r="F173" s="118">
        <v>1</v>
      </c>
      <c r="G173" s="208">
        <v>0.56119999999999992</v>
      </c>
      <c r="H173" s="118"/>
      <c r="I173" s="208">
        <v>0.61399999999999999</v>
      </c>
      <c r="J173" s="118">
        <v>9.4084105488239533E-2</v>
      </c>
      <c r="K173" s="208"/>
      <c r="L173" s="118"/>
      <c r="M173" s="118"/>
    </row>
    <row r="174" spans="2:13" x14ac:dyDescent="0.25">
      <c r="B174" s="116" t="s">
        <v>151</v>
      </c>
      <c r="C174" s="208">
        <v>0.62280000000000002</v>
      </c>
      <c r="D174" s="118"/>
      <c r="E174" s="208">
        <v>0</v>
      </c>
      <c r="F174" s="118">
        <v>1</v>
      </c>
      <c r="G174" s="208">
        <v>0.50529999999999997</v>
      </c>
      <c r="H174" s="118"/>
      <c r="I174" s="208">
        <v>0.59660000000000002</v>
      </c>
      <c r="J174" s="118">
        <v>0.18068474173758164</v>
      </c>
      <c r="K174" s="208"/>
      <c r="L174" s="118"/>
      <c r="M174" s="118"/>
    </row>
    <row r="175" spans="2:13" ht="15.75" x14ac:dyDescent="0.25">
      <c r="B175" s="119" t="s">
        <v>111</v>
      </c>
      <c r="C175" s="210">
        <v>0.40519166666666662</v>
      </c>
      <c r="D175" s="121"/>
      <c r="E175" s="210">
        <v>8.3908333333333335E-2</v>
      </c>
      <c r="F175" s="121">
        <v>0.79291693231598204</v>
      </c>
      <c r="G175" s="210">
        <v>0.16240833333333332</v>
      </c>
      <c r="H175" s="121">
        <v>0.93554474128513232</v>
      </c>
      <c r="I175" s="210">
        <v>0.30474166666666663</v>
      </c>
      <c r="J175" s="121">
        <v>0.8763918107650468</v>
      </c>
      <c r="K175" s="210">
        <v>0.6467730719990642</v>
      </c>
      <c r="L175" s="121">
        <v>0.13571782732801707</v>
      </c>
      <c r="M175" s="121">
        <v>-2.3438663033572782E-2</v>
      </c>
    </row>
    <row r="176" spans="2:13" ht="6" customHeight="1" x14ac:dyDescent="0.25"/>
    <row r="177" spans="2:15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2:15" x14ac:dyDescent="0.25">
      <c r="C178" s="212"/>
      <c r="I178" s="212"/>
      <c r="J178" s="212"/>
      <c r="M178" s="212"/>
    </row>
    <row r="180" spans="2:15" ht="21.75" customHeight="1" thickBot="1" x14ac:dyDescent="0.3">
      <c r="B180" s="247" t="s">
        <v>459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O180" s="1" t="s">
        <v>579</v>
      </c>
    </row>
    <row r="181" spans="2:15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O181" s="1" t="s">
        <v>460</v>
      </c>
    </row>
    <row r="182" spans="2:15" ht="22.5" thickTop="1" thickBot="1" x14ac:dyDescent="0.3">
      <c r="B182" s="13"/>
      <c r="C182" s="257" t="s">
        <v>461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2:15" ht="22.5" thickTop="1" thickBot="1" x14ac:dyDescent="0.3">
      <c r="B183" s="13"/>
      <c r="C183" s="260">
        <v>2019</v>
      </c>
      <c r="D183" s="261"/>
      <c r="E183" s="262" t="s">
        <v>238</v>
      </c>
      <c r="F183" s="261"/>
      <c r="G183" s="262" t="s">
        <v>237</v>
      </c>
      <c r="H183" s="261"/>
      <c r="I183" s="262">
        <v>2022</v>
      </c>
      <c r="J183" s="261"/>
      <c r="K183" s="262">
        <v>2023</v>
      </c>
      <c r="L183" s="263"/>
      <c r="M183" s="264"/>
    </row>
    <row r="184" spans="2:15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2:15" x14ac:dyDescent="0.25">
      <c r="B185" s="116" t="s">
        <v>129</v>
      </c>
      <c r="C185" s="208">
        <v>0.7229000000000001</v>
      </c>
      <c r="D185" s="118"/>
      <c r="E185" s="208">
        <v>0.72870000000000001</v>
      </c>
      <c r="F185" s="118">
        <v>8.0232397288697577E-3</v>
      </c>
      <c r="G185" s="208">
        <v>0.11699999999999999</v>
      </c>
      <c r="H185" s="118">
        <v>0.83944009880609305</v>
      </c>
      <c r="I185" s="208">
        <v>0.75379999999999991</v>
      </c>
      <c r="J185" s="118">
        <v>5.4427350427350421</v>
      </c>
      <c r="K185" s="208">
        <v>0.66099999999999992</v>
      </c>
      <c r="L185" s="118">
        <v>-0.12310957813743695</v>
      </c>
      <c r="M185" s="118">
        <v>-8.5627334347766149E-2</v>
      </c>
    </row>
    <row r="186" spans="2:15" x14ac:dyDescent="0.25">
      <c r="B186" s="116" t="s">
        <v>131</v>
      </c>
      <c r="C186" s="208">
        <v>0.74709999999999999</v>
      </c>
      <c r="D186" s="118"/>
      <c r="E186" s="208">
        <v>0.69769999999999999</v>
      </c>
      <c r="F186" s="118">
        <v>6.6122339713559103E-2</v>
      </c>
      <c r="G186" s="208">
        <v>0.20850000000000002</v>
      </c>
      <c r="H186" s="118">
        <v>0.70116095743156104</v>
      </c>
      <c r="I186" s="208">
        <v>0.6409999999999999</v>
      </c>
      <c r="J186" s="118">
        <v>2.0743405275779367</v>
      </c>
      <c r="K186" s="208">
        <v>0.70290000000000008</v>
      </c>
      <c r="L186" s="118">
        <v>9.656786271450879E-2</v>
      </c>
      <c r="M186" s="118">
        <v>-5.9162093427921225E-2</v>
      </c>
    </row>
    <row r="187" spans="2:15" x14ac:dyDescent="0.25">
      <c r="B187" s="116" t="s">
        <v>133</v>
      </c>
      <c r="C187" s="208">
        <v>0.69480000000000008</v>
      </c>
      <c r="D187" s="118"/>
      <c r="E187" s="208">
        <v>0.36009999999999998</v>
      </c>
      <c r="F187" s="118">
        <v>0.481721358664364</v>
      </c>
      <c r="G187" s="208">
        <v>0.21179999999999999</v>
      </c>
      <c r="H187" s="118">
        <v>0.41183004720910898</v>
      </c>
      <c r="I187" s="208">
        <v>0.63139999999999996</v>
      </c>
      <c r="J187" s="118">
        <v>1.9811142587346553</v>
      </c>
      <c r="K187" s="208"/>
      <c r="L187" s="118"/>
      <c r="M187" s="118"/>
    </row>
    <row r="188" spans="2:15" x14ac:dyDescent="0.25">
      <c r="B188" s="116" t="s">
        <v>135</v>
      </c>
      <c r="C188" s="208">
        <v>0.67280000000000006</v>
      </c>
      <c r="D188" s="118"/>
      <c r="E188" s="208">
        <v>0</v>
      </c>
      <c r="F188" s="118">
        <v>1</v>
      </c>
      <c r="G188" s="208">
        <v>0.24309999999999998</v>
      </c>
      <c r="H188" s="118"/>
      <c r="I188" s="208">
        <v>0.70450000000000002</v>
      </c>
      <c r="J188" s="118">
        <v>1.8979843685726041</v>
      </c>
      <c r="K188" s="208"/>
      <c r="L188" s="118"/>
      <c r="M188" s="118"/>
    </row>
    <row r="189" spans="2:15" x14ac:dyDescent="0.25">
      <c r="B189" s="116" t="s">
        <v>137</v>
      </c>
      <c r="C189" s="208">
        <v>0.60530000000000006</v>
      </c>
      <c r="D189" s="118"/>
      <c r="E189" s="208">
        <v>0</v>
      </c>
      <c r="F189" s="118">
        <v>1</v>
      </c>
      <c r="G189" s="208">
        <v>0.23350000000000001</v>
      </c>
      <c r="H189" s="118"/>
      <c r="I189" s="208">
        <v>0.54479999999999995</v>
      </c>
      <c r="J189" s="118">
        <v>1.3331905781584581</v>
      </c>
      <c r="K189" s="208"/>
      <c r="L189" s="118"/>
      <c r="M189" s="118"/>
    </row>
    <row r="190" spans="2:15" x14ac:dyDescent="0.25">
      <c r="B190" s="116" t="s">
        <v>139</v>
      </c>
      <c r="C190" s="208">
        <v>0.74269999999999992</v>
      </c>
      <c r="D190" s="118"/>
      <c r="E190" s="208">
        <v>0</v>
      </c>
      <c r="F190" s="118">
        <v>1</v>
      </c>
      <c r="G190" s="208">
        <v>0.21129999999999999</v>
      </c>
      <c r="H190" s="118"/>
      <c r="I190" s="208">
        <v>0.61319999999999997</v>
      </c>
      <c r="J190" s="118">
        <v>1.9020350212967343</v>
      </c>
      <c r="K190" s="208"/>
      <c r="L190" s="118"/>
      <c r="M190" s="118"/>
    </row>
    <row r="191" spans="2:15" x14ac:dyDescent="0.25">
      <c r="B191" s="116" t="s">
        <v>141</v>
      </c>
      <c r="C191" s="208">
        <v>0.90549999999999997</v>
      </c>
      <c r="D191" s="118"/>
      <c r="E191" s="208">
        <v>0</v>
      </c>
      <c r="F191" s="118">
        <v>1</v>
      </c>
      <c r="G191" s="208">
        <v>0.36719999999999997</v>
      </c>
      <c r="H191" s="118"/>
      <c r="I191" s="208">
        <v>0.73530000000000006</v>
      </c>
      <c r="J191" s="118">
        <v>1.0024509803921573</v>
      </c>
      <c r="K191" s="208"/>
      <c r="L191" s="118"/>
      <c r="M191" s="118"/>
    </row>
    <row r="192" spans="2:15" x14ac:dyDescent="0.25">
      <c r="B192" s="116" t="s">
        <v>143</v>
      </c>
      <c r="C192" s="208">
        <v>0.9484999999999999</v>
      </c>
      <c r="D192" s="118"/>
      <c r="E192" s="208">
        <v>0</v>
      </c>
      <c r="F192" s="118">
        <v>1</v>
      </c>
      <c r="G192" s="208">
        <v>0.32899999999999996</v>
      </c>
      <c r="H192" s="118"/>
      <c r="I192" s="208">
        <v>0.76919999999999999</v>
      </c>
      <c r="J192" s="118">
        <v>1.3379939209726448</v>
      </c>
      <c r="K192" s="208"/>
      <c r="L192" s="118"/>
      <c r="M192" s="118"/>
    </row>
    <row r="193" spans="2:15" x14ac:dyDescent="0.25">
      <c r="B193" s="116" t="s">
        <v>145</v>
      </c>
      <c r="C193" s="208">
        <v>0.70979999999999999</v>
      </c>
      <c r="D193" s="118"/>
      <c r="E193" s="208">
        <v>0</v>
      </c>
      <c r="F193" s="118">
        <v>1</v>
      </c>
      <c r="G193" s="208">
        <v>0.41539999999999999</v>
      </c>
      <c r="H193" s="118"/>
      <c r="I193" s="208">
        <v>0.56930000000000003</v>
      </c>
      <c r="J193" s="118">
        <v>0.37048627828598946</v>
      </c>
      <c r="K193" s="208"/>
      <c r="L193" s="118"/>
      <c r="M193" s="118"/>
    </row>
    <row r="194" spans="2:15" x14ac:dyDescent="0.25">
      <c r="B194" s="116" t="s">
        <v>147</v>
      </c>
      <c r="C194" s="208">
        <v>0.79310000000000003</v>
      </c>
      <c r="D194" s="118"/>
      <c r="E194" s="208">
        <v>0</v>
      </c>
      <c r="F194" s="118">
        <v>1</v>
      </c>
      <c r="G194" s="208">
        <v>0.68650000000000011</v>
      </c>
      <c r="H194" s="118"/>
      <c r="I194" s="208">
        <v>0.68040000000000012</v>
      </c>
      <c r="J194" s="118">
        <v>8.8856518572468807E-3</v>
      </c>
      <c r="K194" s="208"/>
      <c r="L194" s="118"/>
      <c r="M194" s="118"/>
    </row>
    <row r="195" spans="2:15" x14ac:dyDescent="0.25">
      <c r="B195" s="116" t="s">
        <v>149</v>
      </c>
      <c r="C195" s="208">
        <v>0.74170000000000003</v>
      </c>
      <c r="D195" s="118"/>
      <c r="E195" s="208">
        <v>0</v>
      </c>
      <c r="F195" s="118">
        <v>1</v>
      </c>
      <c r="G195" s="208">
        <v>0.77349999999999997</v>
      </c>
      <c r="H195" s="118"/>
      <c r="I195" s="208">
        <v>0.6149</v>
      </c>
      <c r="J195" s="118">
        <v>0.20504201680672299</v>
      </c>
      <c r="K195" s="208"/>
      <c r="L195" s="118"/>
      <c r="M195" s="118"/>
    </row>
    <row r="196" spans="2:15" x14ac:dyDescent="0.25">
      <c r="B196" s="116" t="s">
        <v>151</v>
      </c>
      <c r="C196" s="208">
        <v>0.77659999999999996</v>
      </c>
      <c r="D196" s="118"/>
      <c r="E196" s="208">
        <v>0</v>
      </c>
      <c r="F196" s="118">
        <v>1</v>
      </c>
      <c r="G196" s="208">
        <v>0.59530000000000005</v>
      </c>
      <c r="H196" s="118"/>
      <c r="I196" s="208">
        <v>0.62259999999999993</v>
      </c>
      <c r="J196" s="118">
        <v>4.5859230640013182E-2</v>
      </c>
      <c r="K196" s="208"/>
      <c r="L196" s="118"/>
      <c r="M196" s="118"/>
    </row>
    <row r="197" spans="2:15" ht="15.75" x14ac:dyDescent="0.25">
      <c r="B197" s="119" t="s">
        <v>111</v>
      </c>
      <c r="C197" s="210">
        <v>0.49159166666666665</v>
      </c>
      <c r="D197" s="121"/>
      <c r="E197" s="210">
        <v>9.8241666666666672E-2</v>
      </c>
      <c r="F197" s="121">
        <v>0.80015595599328704</v>
      </c>
      <c r="G197" s="210">
        <v>0.18468333333333334</v>
      </c>
      <c r="H197" s="121">
        <v>0.87988803121553993</v>
      </c>
      <c r="I197" s="210">
        <v>0.34525833333333333</v>
      </c>
      <c r="J197" s="121">
        <v>0.86946123996029234</v>
      </c>
      <c r="K197" s="210">
        <v>0.6808723569489924</v>
      </c>
      <c r="L197" s="121">
        <v>-2.7694705496570937E-2</v>
      </c>
      <c r="M197" s="121">
        <v>-7.2862792308883928E-2</v>
      </c>
    </row>
    <row r="198" spans="2:15" ht="6" customHeight="1" x14ac:dyDescent="0.25"/>
    <row r="199" spans="2:15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5" x14ac:dyDescent="0.25">
      <c r="M200" s="212"/>
    </row>
    <row r="202" spans="2:15" ht="21.75" customHeight="1" thickBot="1" x14ac:dyDescent="0.3">
      <c r="B202" s="247" t="s">
        <v>462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O202" s="1" t="s">
        <v>580</v>
      </c>
    </row>
    <row r="203" spans="2:15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O203" s="1" t="s">
        <v>581</v>
      </c>
    </row>
    <row r="204" spans="2:15" ht="22.5" thickTop="1" thickBot="1" x14ac:dyDescent="0.3">
      <c r="B204" s="13"/>
      <c r="C204" s="257" t="s">
        <v>246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5" ht="22.5" thickTop="1" thickBot="1" x14ac:dyDescent="0.3">
      <c r="B205" s="13"/>
      <c r="C205" s="260">
        <v>2019</v>
      </c>
      <c r="D205" s="261"/>
      <c r="E205" s="262" t="s">
        <v>238</v>
      </c>
      <c r="F205" s="261"/>
      <c r="G205" s="262" t="s">
        <v>237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5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5" x14ac:dyDescent="0.25">
      <c r="B207" s="116" t="s">
        <v>129</v>
      </c>
      <c r="C207" s="208">
        <v>0.67209999999999992</v>
      </c>
      <c r="D207" s="118"/>
      <c r="E207" s="208">
        <v>0.72870000000000001</v>
      </c>
      <c r="F207" s="118">
        <v>8.4213658681743908E-2</v>
      </c>
      <c r="G207" s="208">
        <v>0.1241</v>
      </c>
      <c r="H207" s="118">
        <v>0.82969672018663398</v>
      </c>
      <c r="I207" s="208">
        <v>0.5081</v>
      </c>
      <c r="J207" s="118">
        <v>3.0942788074133762</v>
      </c>
      <c r="K207" s="208">
        <v>0.60539999999999994</v>
      </c>
      <c r="L207" s="118">
        <v>0.19149773666601044</v>
      </c>
      <c r="M207" s="118">
        <v>-9.9241184347567346E-2</v>
      </c>
    </row>
    <row r="208" spans="2:15" x14ac:dyDescent="0.25">
      <c r="B208" s="116" t="s">
        <v>131</v>
      </c>
      <c r="C208" s="208">
        <v>0.67599999999999993</v>
      </c>
      <c r="D208" s="118"/>
      <c r="E208" s="208">
        <v>0.69769999999999999</v>
      </c>
      <c r="F208" s="118">
        <v>3.2100591715976456E-2</v>
      </c>
      <c r="G208" s="208">
        <v>0.14849999999999999</v>
      </c>
      <c r="H208" s="118">
        <v>0.78715780421384596</v>
      </c>
      <c r="I208" s="208">
        <v>0.59570000000000001</v>
      </c>
      <c r="J208" s="118">
        <v>3.0114478114478116</v>
      </c>
      <c r="K208" s="208">
        <v>0.69200000000000006</v>
      </c>
      <c r="L208" s="118">
        <v>0.16165855296290088</v>
      </c>
      <c r="M208" s="118">
        <v>2.3668639053254559E-2</v>
      </c>
    </row>
    <row r="209" spans="2:15" x14ac:dyDescent="0.25">
      <c r="B209" s="116" t="s">
        <v>133</v>
      </c>
      <c r="C209" s="208">
        <v>0.63</v>
      </c>
      <c r="D209" s="118"/>
      <c r="E209" s="208">
        <v>0.36009999999999998</v>
      </c>
      <c r="F209" s="118">
        <v>0.42841269841269802</v>
      </c>
      <c r="G209" s="208">
        <v>0.1678</v>
      </c>
      <c r="H209" s="118">
        <v>0.534018328242155</v>
      </c>
      <c r="I209" s="208">
        <v>0.59630000000000005</v>
      </c>
      <c r="J209" s="118">
        <v>2.5536352800953517</v>
      </c>
      <c r="K209" s="208"/>
      <c r="L209" s="118"/>
      <c r="M209" s="118"/>
    </row>
    <row r="210" spans="2:15" x14ac:dyDescent="0.25">
      <c r="B210" s="116" t="s">
        <v>135</v>
      </c>
      <c r="C210" s="208">
        <v>0.57179999999999997</v>
      </c>
      <c r="D210" s="118"/>
      <c r="E210" s="208">
        <v>0</v>
      </c>
      <c r="F210" s="118">
        <v>1</v>
      </c>
      <c r="G210" s="208">
        <v>0.17960000000000001</v>
      </c>
      <c r="H210" s="118"/>
      <c r="I210" s="208">
        <v>0.59289999999999998</v>
      </c>
      <c r="J210" s="118">
        <v>2.3012249443207122</v>
      </c>
      <c r="K210" s="208"/>
      <c r="L210" s="118"/>
      <c r="M210" s="118"/>
    </row>
    <row r="211" spans="2:15" x14ac:dyDescent="0.25">
      <c r="B211" s="116" t="s">
        <v>137</v>
      </c>
      <c r="C211" s="208">
        <v>0.54909999999999992</v>
      </c>
      <c r="D211" s="118"/>
      <c r="E211" s="208">
        <v>0</v>
      </c>
      <c r="F211" s="118">
        <v>1</v>
      </c>
      <c r="G211" s="208">
        <v>0.17949999999999999</v>
      </c>
      <c r="H211" s="118"/>
      <c r="I211" s="208">
        <v>0.52770000000000006</v>
      </c>
      <c r="J211" s="118">
        <v>1.9398328690807802</v>
      </c>
      <c r="K211" s="208"/>
      <c r="L211" s="118"/>
      <c r="M211" s="118"/>
    </row>
    <row r="212" spans="2:15" x14ac:dyDescent="0.25">
      <c r="B212" s="116" t="s">
        <v>139</v>
      </c>
      <c r="C212" s="208">
        <v>0.62350000000000005</v>
      </c>
      <c r="D212" s="118"/>
      <c r="E212" s="208">
        <v>0</v>
      </c>
      <c r="F212" s="118">
        <v>1</v>
      </c>
      <c r="G212" s="208">
        <v>0.24359999999999998</v>
      </c>
      <c r="H212" s="118"/>
      <c r="I212" s="208">
        <v>0.54220000000000002</v>
      </c>
      <c r="J212" s="118">
        <v>1.2257799671592777</v>
      </c>
      <c r="K212" s="208"/>
      <c r="L212" s="118"/>
      <c r="M212" s="118"/>
    </row>
    <row r="213" spans="2:15" x14ac:dyDescent="0.25">
      <c r="B213" s="116" t="s">
        <v>141</v>
      </c>
      <c r="C213" s="208">
        <v>0.69420000000000004</v>
      </c>
      <c r="D213" s="118"/>
      <c r="E213" s="208">
        <v>0</v>
      </c>
      <c r="F213" s="118">
        <v>1</v>
      </c>
      <c r="G213" s="208">
        <v>0.3785</v>
      </c>
      <c r="H213" s="118"/>
      <c r="I213" s="208">
        <v>0.70860000000000001</v>
      </c>
      <c r="J213" s="118">
        <v>0.8721268163804492</v>
      </c>
      <c r="K213" s="208"/>
      <c r="L213" s="118"/>
      <c r="M213" s="118"/>
    </row>
    <row r="214" spans="2:15" x14ac:dyDescent="0.25">
      <c r="B214" s="116" t="s">
        <v>143</v>
      </c>
      <c r="C214" s="208">
        <v>0.76090000000000002</v>
      </c>
      <c r="D214" s="118"/>
      <c r="E214" s="208">
        <v>0</v>
      </c>
      <c r="F214" s="118">
        <v>1</v>
      </c>
      <c r="G214" s="208">
        <v>0.49380000000000002</v>
      </c>
      <c r="H214" s="118"/>
      <c r="I214" s="208">
        <v>0.68640000000000001</v>
      </c>
      <c r="J214" s="118">
        <v>0.39003645200486026</v>
      </c>
      <c r="K214" s="208"/>
      <c r="L214" s="118"/>
      <c r="M214" s="118"/>
    </row>
    <row r="215" spans="2:15" x14ac:dyDescent="0.25">
      <c r="B215" s="116" t="s">
        <v>145</v>
      </c>
      <c r="C215" s="208">
        <v>0.60770000000000002</v>
      </c>
      <c r="D215" s="118"/>
      <c r="E215" s="208">
        <v>0</v>
      </c>
      <c r="F215" s="118">
        <v>1</v>
      </c>
      <c r="G215" s="208">
        <v>0.45409999999999995</v>
      </c>
      <c r="H215" s="118"/>
      <c r="I215" s="208">
        <v>0.54920000000000002</v>
      </c>
      <c r="J215" s="118">
        <v>0.20942523673199753</v>
      </c>
      <c r="K215" s="208"/>
      <c r="L215" s="118"/>
      <c r="M215" s="118"/>
    </row>
    <row r="216" spans="2:15" x14ac:dyDescent="0.25">
      <c r="B216" s="116" t="s">
        <v>147</v>
      </c>
      <c r="C216" s="208">
        <v>0.58820000000000006</v>
      </c>
      <c r="D216" s="118"/>
      <c r="E216" s="208">
        <v>0</v>
      </c>
      <c r="F216" s="118">
        <v>1</v>
      </c>
      <c r="G216" s="208">
        <v>0.51800000000000002</v>
      </c>
      <c r="H216" s="118"/>
      <c r="I216" s="208">
        <v>0.5786</v>
      </c>
      <c r="J216" s="118">
        <v>0.116988416988417</v>
      </c>
      <c r="K216" s="208"/>
      <c r="L216" s="118"/>
      <c r="M216" s="118"/>
    </row>
    <row r="217" spans="2:15" x14ac:dyDescent="0.25">
      <c r="B217" s="116" t="s">
        <v>149</v>
      </c>
      <c r="C217" s="208">
        <v>0.60389999999999999</v>
      </c>
      <c r="D217" s="118"/>
      <c r="E217" s="208">
        <v>0</v>
      </c>
      <c r="F217" s="118">
        <v>1</v>
      </c>
      <c r="G217" s="208">
        <v>0.5524</v>
      </c>
      <c r="H217" s="118"/>
      <c r="I217" s="208">
        <v>0.62270000000000003</v>
      </c>
      <c r="J217" s="118">
        <v>0.12726285300506879</v>
      </c>
      <c r="K217" s="208"/>
      <c r="L217" s="118"/>
      <c r="M217" s="118"/>
    </row>
    <row r="218" spans="2:15" x14ac:dyDescent="0.25">
      <c r="B218" s="116" t="s">
        <v>151</v>
      </c>
      <c r="C218" s="208">
        <v>0.62639999999999996</v>
      </c>
      <c r="D218" s="118"/>
      <c r="E218" s="208">
        <v>0</v>
      </c>
      <c r="F218" s="118">
        <v>1</v>
      </c>
      <c r="G218" s="208">
        <v>0.49990000000000001</v>
      </c>
      <c r="H218" s="118"/>
      <c r="I218" s="208">
        <v>0.59770000000000001</v>
      </c>
      <c r="J218" s="118">
        <v>0.19563912782556514</v>
      </c>
      <c r="K218" s="208"/>
      <c r="L218" s="118"/>
      <c r="M218" s="118"/>
    </row>
    <row r="219" spans="2:15" ht="15.75" x14ac:dyDescent="0.25">
      <c r="B219" s="119" t="s">
        <v>111</v>
      </c>
      <c r="C219" s="210">
        <v>0.63419999999999999</v>
      </c>
      <c r="D219" s="121"/>
      <c r="E219" s="210">
        <v>0</v>
      </c>
      <c r="F219" s="121">
        <v>1</v>
      </c>
      <c r="G219" s="210">
        <v>0.35729999999999995</v>
      </c>
      <c r="H219" s="121"/>
      <c r="I219" s="210">
        <v>0.59299999999999997</v>
      </c>
      <c r="J219" s="121">
        <v>0.65966974531206279</v>
      </c>
      <c r="K219" s="210">
        <v>0.64650777341552146</v>
      </c>
      <c r="L219" s="121">
        <v>0.1773368652184526</v>
      </c>
      <c r="M219" s="121">
        <v>-4.0774836634599576E-2</v>
      </c>
    </row>
    <row r="220" spans="2:15" ht="6" customHeight="1" x14ac:dyDescent="0.25"/>
    <row r="221" spans="2:15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5" x14ac:dyDescent="0.25">
      <c r="M222" s="212"/>
    </row>
    <row r="224" spans="2:15" ht="21.75" customHeight="1" thickBot="1" x14ac:dyDescent="0.3">
      <c r="B224" s="247" t="s">
        <v>463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O224" s="1" t="s">
        <v>582</v>
      </c>
    </row>
    <row r="225" spans="2:15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O225" s="1" t="s">
        <v>583</v>
      </c>
    </row>
    <row r="226" spans="2:15" ht="22.5" thickTop="1" thickBot="1" x14ac:dyDescent="0.3">
      <c r="B226" s="13"/>
      <c r="C226" s="257" t="s">
        <v>248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5" ht="22.5" thickTop="1" thickBot="1" x14ac:dyDescent="0.3">
      <c r="B227" s="13"/>
      <c r="C227" s="260">
        <v>2019</v>
      </c>
      <c r="D227" s="261"/>
      <c r="E227" s="262" t="s">
        <v>238</v>
      </c>
      <c r="F227" s="261"/>
      <c r="G227" s="262" t="s">
        <v>237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5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5" x14ac:dyDescent="0.25">
      <c r="B229" s="116" t="s">
        <v>129</v>
      </c>
      <c r="C229" s="208">
        <v>0.62570000000000003</v>
      </c>
      <c r="D229" s="118"/>
      <c r="E229" s="208">
        <v>0.72870000000000001</v>
      </c>
      <c r="F229" s="118">
        <v>0.16461563049384687</v>
      </c>
      <c r="G229" s="208">
        <v>8.1600000000000006E-2</v>
      </c>
      <c r="H229" s="118">
        <v>0.88801976121860804</v>
      </c>
      <c r="I229" s="208">
        <v>0.51739999999999997</v>
      </c>
      <c r="J229" s="118">
        <v>5.3406862745098032</v>
      </c>
      <c r="K229" s="208">
        <v>0.61039999999999994</v>
      </c>
      <c r="L229" s="118">
        <v>0.17974487823734053</v>
      </c>
      <c r="M229" s="118">
        <v>-2.4452613073357998E-2</v>
      </c>
    </row>
    <row r="230" spans="2:15" x14ac:dyDescent="0.25">
      <c r="B230" s="116" t="s">
        <v>131</v>
      </c>
      <c r="C230" s="208">
        <v>0.64290000000000003</v>
      </c>
      <c r="D230" s="118"/>
      <c r="E230" s="208">
        <v>0.69769999999999999</v>
      </c>
      <c r="F230" s="118">
        <v>8.5238761860320311E-2</v>
      </c>
      <c r="G230" s="208">
        <v>8.3499999999999991E-2</v>
      </c>
      <c r="H230" s="118">
        <v>0.88032105489465395</v>
      </c>
      <c r="I230" s="208">
        <v>0.60560000000000003</v>
      </c>
      <c r="J230" s="118">
        <v>6.2526946107784438</v>
      </c>
      <c r="K230" s="208">
        <v>0.63880000000000003</v>
      </c>
      <c r="L230" s="118">
        <v>5.482166446499348E-2</v>
      </c>
      <c r="M230" s="118">
        <v>-6.3773526209364162E-3</v>
      </c>
    </row>
    <row r="231" spans="2:15" x14ac:dyDescent="0.25">
      <c r="B231" s="116" t="s">
        <v>133</v>
      </c>
      <c r="C231" s="208">
        <v>0.61850000000000005</v>
      </c>
      <c r="D231" s="118"/>
      <c r="E231" s="208">
        <v>0.36009999999999998</v>
      </c>
      <c r="F231" s="118">
        <v>0.41778496362166501</v>
      </c>
      <c r="G231" s="208">
        <v>7.0499999999999993E-2</v>
      </c>
      <c r="H231" s="118">
        <v>0.80422104970841402</v>
      </c>
      <c r="I231" s="208">
        <v>0.56779999999999997</v>
      </c>
      <c r="J231" s="118">
        <v>7.0539007092198585</v>
      </c>
      <c r="K231" s="208"/>
      <c r="L231" s="118"/>
      <c r="M231" s="118"/>
    </row>
    <row r="232" spans="2:15" x14ac:dyDescent="0.25">
      <c r="B232" s="116" t="s">
        <v>135</v>
      </c>
      <c r="C232" s="208">
        <v>0.59109999999999996</v>
      </c>
      <c r="D232" s="118"/>
      <c r="E232" s="208">
        <v>0</v>
      </c>
      <c r="F232" s="118">
        <v>1</v>
      </c>
      <c r="G232" s="208">
        <v>0.1076</v>
      </c>
      <c r="H232" s="118"/>
      <c r="I232" s="208">
        <v>0.52739999999999998</v>
      </c>
      <c r="J232" s="118">
        <v>3.9014869888475836</v>
      </c>
      <c r="K232" s="208"/>
      <c r="L232" s="118"/>
      <c r="M232" s="118"/>
    </row>
    <row r="233" spans="2:15" x14ac:dyDescent="0.25">
      <c r="B233" s="116" t="s">
        <v>137</v>
      </c>
      <c r="C233" s="208">
        <v>0.51869999999999994</v>
      </c>
      <c r="D233" s="118"/>
      <c r="E233" s="208">
        <v>0</v>
      </c>
      <c r="F233" s="118">
        <v>1</v>
      </c>
      <c r="G233" s="208">
        <v>8.9499999999999996E-2</v>
      </c>
      <c r="H233" s="118"/>
      <c r="I233" s="208">
        <v>0.39419999999999999</v>
      </c>
      <c r="J233" s="118">
        <v>3.4044692737430164</v>
      </c>
      <c r="K233" s="208"/>
      <c r="L233" s="118"/>
      <c r="M233" s="118"/>
    </row>
    <row r="234" spans="2:15" x14ac:dyDescent="0.25">
      <c r="B234" s="116" t="s">
        <v>139</v>
      </c>
      <c r="C234" s="208">
        <v>0.60750000000000004</v>
      </c>
      <c r="D234" s="118"/>
      <c r="E234" s="208">
        <v>0</v>
      </c>
      <c r="F234" s="118">
        <v>1</v>
      </c>
      <c r="G234" s="208">
        <v>0.1338</v>
      </c>
      <c r="H234" s="118"/>
      <c r="I234" s="208">
        <v>0.42840000000000006</v>
      </c>
      <c r="J234" s="118">
        <v>2.2017937219730945</v>
      </c>
      <c r="K234" s="208"/>
      <c r="L234" s="118"/>
      <c r="M234" s="118"/>
    </row>
    <row r="235" spans="2:15" x14ac:dyDescent="0.25">
      <c r="B235" s="116" t="s">
        <v>141</v>
      </c>
      <c r="C235" s="208">
        <v>0.64840000000000009</v>
      </c>
      <c r="D235" s="118"/>
      <c r="E235" s="208">
        <v>0</v>
      </c>
      <c r="F235" s="118">
        <v>1</v>
      </c>
      <c r="G235" s="208">
        <v>0.25670000000000004</v>
      </c>
      <c r="H235" s="118"/>
      <c r="I235" s="208">
        <v>0.54530000000000001</v>
      </c>
      <c r="J235" s="118">
        <v>1.1242695753798206</v>
      </c>
      <c r="K235" s="208"/>
      <c r="L235" s="118"/>
      <c r="M235" s="118"/>
    </row>
    <row r="236" spans="2:15" x14ac:dyDescent="0.25">
      <c r="B236" s="116" t="s">
        <v>143</v>
      </c>
      <c r="C236" s="208">
        <v>0.66810000000000003</v>
      </c>
      <c r="D236" s="118"/>
      <c r="E236" s="208">
        <v>0</v>
      </c>
      <c r="F236" s="118">
        <v>1</v>
      </c>
      <c r="G236" s="208">
        <v>0.37759999999999999</v>
      </c>
      <c r="H236" s="118"/>
      <c r="I236" s="208">
        <v>0.60560000000000003</v>
      </c>
      <c r="J236" s="118">
        <v>0.60381355932203395</v>
      </c>
      <c r="K236" s="208"/>
      <c r="L236" s="118"/>
      <c r="M236" s="118"/>
    </row>
    <row r="237" spans="2:15" x14ac:dyDescent="0.25">
      <c r="B237" s="116" t="s">
        <v>145</v>
      </c>
      <c r="C237" s="208">
        <v>0.52739999999999998</v>
      </c>
      <c r="D237" s="118"/>
      <c r="E237" s="208">
        <v>0</v>
      </c>
      <c r="F237" s="118">
        <v>1</v>
      </c>
      <c r="G237" s="208">
        <v>0.33889999999999998</v>
      </c>
      <c r="H237" s="118"/>
      <c r="I237" s="208">
        <v>0.4763</v>
      </c>
      <c r="J237" s="118">
        <v>0.40542933018589555</v>
      </c>
      <c r="K237" s="208"/>
      <c r="L237" s="118"/>
      <c r="M237" s="118"/>
    </row>
    <row r="238" spans="2:15" x14ac:dyDescent="0.25">
      <c r="B238" s="116" t="s">
        <v>147</v>
      </c>
      <c r="C238" s="208">
        <v>0.5575</v>
      </c>
      <c r="D238" s="118"/>
      <c r="E238" s="208">
        <v>0</v>
      </c>
      <c r="F238" s="118">
        <v>1</v>
      </c>
      <c r="G238" s="208">
        <v>0.42780000000000001</v>
      </c>
      <c r="H238" s="118"/>
      <c r="I238" s="208">
        <v>0.52890000000000004</v>
      </c>
      <c r="J238" s="118">
        <v>0.23632538569424977</v>
      </c>
      <c r="K238" s="208"/>
      <c r="L238" s="118"/>
      <c r="M238" s="118"/>
    </row>
    <row r="239" spans="2:15" x14ac:dyDescent="0.25">
      <c r="B239" s="116" t="s">
        <v>149</v>
      </c>
      <c r="C239" s="208">
        <v>0.57669999999999999</v>
      </c>
      <c r="D239" s="118"/>
      <c r="E239" s="208">
        <v>0</v>
      </c>
      <c r="F239" s="118">
        <v>1</v>
      </c>
      <c r="G239" s="208">
        <v>0.51380000000000003</v>
      </c>
      <c r="H239" s="118"/>
      <c r="I239" s="208">
        <v>0.5847</v>
      </c>
      <c r="J239" s="118">
        <v>0.13799143635655886</v>
      </c>
      <c r="K239" s="208"/>
      <c r="L239" s="118"/>
      <c r="M239" s="118"/>
    </row>
    <row r="240" spans="2:15" x14ac:dyDescent="0.25">
      <c r="B240" s="116" t="s">
        <v>151</v>
      </c>
      <c r="C240" s="208">
        <v>0.56999999999999995</v>
      </c>
      <c r="D240" s="118"/>
      <c r="E240" s="208">
        <v>0</v>
      </c>
      <c r="F240" s="118">
        <v>1</v>
      </c>
      <c r="G240" s="208">
        <v>0.48420000000000002</v>
      </c>
      <c r="H240" s="118"/>
      <c r="I240" s="208">
        <v>0.58189999999999997</v>
      </c>
      <c r="J240" s="118">
        <v>0.20177612556794711</v>
      </c>
      <c r="K240" s="208"/>
      <c r="L240" s="118"/>
      <c r="M240" s="118"/>
    </row>
    <row r="241" spans="2:15" ht="15.75" x14ac:dyDescent="0.25">
      <c r="B241" s="119" t="s">
        <v>111</v>
      </c>
      <c r="C241" s="210">
        <v>0.59589999999999999</v>
      </c>
      <c r="D241" s="121"/>
      <c r="E241" s="210">
        <v>0</v>
      </c>
      <c r="F241" s="121">
        <v>1</v>
      </c>
      <c r="G241" s="210">
        <v>0.27750000000000002</v>
      </c>
      <c r="H241" s="121"/>
      <c r="I241" s="210">
        <v>0.52910000000000001</v>
      </c>
      <c r="J241" s="121">
        <v>0.90666666666666651</v>
      </c>
      <c r="K241" s="210">
        <v>0.62391602671877133</v>
      </c>
      <c r="L241" s="121">
        <v>0.11552984756846074</v>
      </c>
      <c r="M241" s="121">
        <v>-1.5637337274389873E-2</v>
      </c>
    </row>
    <row r="242" spans="2:15" ht="6" customHeight="1" x14ac:dyDescent="0.25"/>
    <row r="243" spans="2:15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5" x14ac:dyDescent="0.25">
      <c r="M244" s="212"/>
    </row>
    <row r="246" spans="2:15" ht="21.75" customHeight="1" thickBot="1" x14ac:dyDescent="0.3">
      <c r="B246" s="247" t="s">
        <v>464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O246" s="1" t="s">
        <v>584</v>
      </c>
    </row>
    <row r="247" spans="2:15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O247" s="1" t="s">
        <v>585</v>
      </c>
    </row>
    <row r="248" spans="2:15" ht="22.5" thickTop="1" thickBot="1" x14ac:dyDescent="0.3">
      <c r="B248" s="13"/>
      <c r="C248" s="257" t="s">
        <v>250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5" ht="22.5" thickTop="1" thickBot="1" x14ac:dyDescent="0.3">
      <c r="B249" s="13"/>
      <c r="C249" s="260">
        <v>2019</v>
      </c>
      <c r="D249" s="261"/>
      <c r="E249" s="262" t="s">
        <v>238</v>
      </c>
      <c r="F249" s="261"/>
      <c r="G249" s="262" t="s">
        <v>237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5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5" x14ac:dyDescent="0.25">
      <c r="B251" s="116" t="s">
        <v>129</v>
      </c>
      <c r="C251" s="208">
        <v>0.63060000000000005</v>
      </c>
      <c r="D251" s="118"/>
      <c r="E251" s="208">
        <v>0.72870000000000001</v>
      </c>
      <c r="F251" s="118">
        <v>0.15556612749762122</v>
      </c>
      <c r="G251" s="208">
        <v>9.2200000000000004E-2</v>
      </c>
      <c r="H251" s="118">
        <v>0.87347330863181005</v>
      </c>
      <c r="I251" s="208">
        <v>0.60040000000000004</v>
      </c>
      <c r="J251" s="118">
        <v>5.511930585683297</v>
      </c>
      <c r="K251" s="208">
        <v>0.67559999999999998</v>
      </c>
      <c r="L251" s="118">
        <v>0.12524983344437035</v>
      </c>
      <c r="M251" s="118">
        <v>7.136060894386298E-2</v>
      </c>
    </row>
    <row r="252" spans="2:15" x14ac:dyDescent="0.25">
      <c r="B252" s="116" t="s">
        <v>131</v>
      </c>
      <c r="C252" s="208">
        <v>0.67260000000000009</v>
      </c>
      <c r="D252" s="118"/>
      <c r="E252" s="208">
        <v>0.69769999999999999</v>
      </c>
      <c r="F252" s="118">
        <v>3.7317870948557763E-2</v>
      </c>
      <c r="G252" s="208">
        <v>9.2100000000000015E-2</v>
      </c>
      <c r="H252" s="118">
        <v>0.86799484018919304</v>
      </c>
      <c r="I252" s="208">
        <v>0.65810000000000002</v>
      </c>
      <c r="J252" s="118">
        <v>6.1454940282301838</v>
      </c>
      <c r="K252" s="208">
        <v>0.70530000000000004</v>
      </c>
      <c r="L252" s="118">
        <v>7.1721622853669675E-2</v>
      </c>
      <c r="M252" s="118">
        <v>4.8617305976806247E-2</v>
      </c>
    </row>
    <row r="253" spans="2:15" x14ac:dyDescent="0.25">
      <c r="B253" s="116" t="s">
        <v>133</v>
      </c>
      <c r="C253" s="208">
        <v>0.67510000000000003</v>
      </c>
      <c r="D253" s="118"/>
      <c r="E253" s="208">
        <v>0.36009999999999998</v>
      </c>
      <c r="F253" s="118">
        <v>0.466597541105021</v>
      </c>
      <c r="G253" s="208">
        <v>0.1207</v>
      </c>
      <c r="H253" s="118">
        <v>0.66481532907525698</v>
      </c>
      <c r="I253" s="208">
        <v>0.62380000000000002</v>
      </c>
      <c r="J253" s="118">
        <v>4.1681855840927922</v>
      </c>
      <c r="K253" s="208"/>
      <c r="L253" s="118"/>
      <c r="M253" s="118"/>
    </row>
    <row r="254" spans="2:15" x14ac:dyDescent="0.25">
      <c r="B254" s="116" t="s">
        <v>135</v>
      </c>
      <c r="C254" s="208">
        <v>0.52510000000000001</v>
      </c>
      <c r="D254" s="118"/>
      <c r="E254" s="208">
        <v>0</v>
      </c>
      <c r="F254" s="118">
        <v>1</v>
      </c>
      <c r="G254" s="208">
        <v>0.14169999999999999</v>
      </c>
      <c r="H254" s="118"/>
      <c r="I254" s="208">
        <v>0.54590000000000005</v>
      </c>
      <c r="J254" s="118">
        <v>2.8525052928722658</v>
      </c>
      <c r="K254" s="208"/>
      <c r="L254" s="118"/>
      <c r="M254" s="118"/>
    </row>
    <row r="255" spans="2:15" x14ac:dyDescent="0.25">
      <c r="B255" s="116" t="s">
        <v>137</v>
      </c>
      <c r="C255" s="208">
        <v>0.4607</v>
      </c>
      <c r="D255" s="118"/>
      <c r="E255" s="208">
        <v>0</v>
      </c>
      <c r="F255" s="118">
        <v>1</v>
      </c>
      <c r="G255" s="208">
        <v>0.13269999999999998</v>
      </c>
      <c r="H255" s="118"/>
      <c r="I255" s="208">
        <v>0.36</v>
      </c>
      <c r="J255" s="118">
        <v>1.7128862094951018</v>
      </c>
      <c r="K255" s="208"/>
      <c r="L255" s="118"/>
      <c r="M255" s="118"/>
    </row>
    <row r="256" spans="2:15" x14ac:dyDescent="0.25">
      <c r="B256" s="116" t="s">
        <v>139</v>
      </c>
      <c r="C256" s="208">
        <v>0.54069999999999996</v>
      </c>
      <c r="D256" s="118"/>
      <c r="E256" s="208">
        <v>0</v>
      </c>
      <c r="F256" s="118">
        <v>1</v>
      </c>
      <c r="G256" s="208">
        <v>0.17079999999999998</v>
      </c>
      <c r="H256" s="118"/>
      <c r="I256" s="208">
        <v>0.41220000000000001</v>
      </c>
      <c r="J256" s="118">
        <v>1.413348946135832</v>
      </c>
      <c r="K256" s="208"/>
      <c r="L256" s="118"/>
      <c r="M256" s="118"/>
    </row>
    <row r="257" spans="2:13" x14ac:dyDescent="0.25">
      <c r="B257" s="116" t="s">
        <v>141</v>
      </c>
      <c r="C257" s="208">
        <v>0.62139999999999995</v>
      </c>
      <c r="D257" s="118"/>
      <c r="E257" s="208">
        <v>0</v>
      </c>
      <c r="F257" s="118">
        <v>1</v>
      </c>
      <c r="G257" s="208">
        <v>0.27940000000000004</v>
      </c>
      <c r="H257" s="118"/>
      <c r="I257" s="208">
        <v>0.54490000000000005</v>
      </c>
      <c r="J257" s="118">
        <v>0.95025053686471006</v>
      </c>
      <c r="K257" s="208"/>
      <c r="L257" s="118"/>
      <c r="M257" s="118"/>
    </row>
    <row r="258" spans="2:13" x14ac:dyDescent="0.25">
      <c r="B258" s="116" t="s">
        <v>143</v>
      </c>
      <c r="C258" s="208">
        <v>0.68400000000000005</v>
      </c>
      <c r="D258" s="118"/>
      <c r="E258" s="208">
        <v>0</v>
      </c>
      <c r="F258" s="118">
        <v>1</v>
      </c>
      <c r="G258" s="208">
        <v>0.45659999999999995</v>
      </c>
      <c r="H258" s="118"/>
      <c r="I258" s="208">
        <v>0.64069999999999994</v>
      </c>
      <c r="J258" s="118">
        <v>0.40319754708716604</v>
      </c>
      <c r="K258" s="208"/>
      <c r="L258" s="118"/>
      <c r="M258" s="118"/>
    </row>
    <row r="259" spans="2:13" x14ac:dyDescent="0.25">
      <c r="B259" s="116" t="s">
        <v>145</v>
      </c>
      <c r="C259" s="208">
        <v>0.57590000000000008</v>
      </c>
      <c r="D259" s="118"/>
      <c r="E259" s="208">
        <v>0</v>
      </c>
      <c r="F259" s="118">
        <v>1</v>
      </c>
      <c r="G259" s="208">
        <v>0.38319999999999999</v>
      </c>
      <c r="H259" s="118"/>
      <c r="I259" s="208">
        <v>0.53049999999999997</v>
      </c>
      <c r="J259" s="118">
        <v>0.38439457202505212</v>
      </c>
      <c r="K259" s="208"/>
      <c r="L259" s="118"/>
      <c r="M259" s="118"/>
    </row>
    <row r="260" spans="2:13" x14ac:dyDescent="0.25">
      <c r="B260" s="116" t="s">
        <v>147</v>
      </c>
      <c r="C260" s="208">
        <v>0.54449999999999998</v>
      </c>
      <c r="D260" s="118"/>
      <c r="E260" s="208">
        <v>0</v>
      </c>
      <c r="F260" s="118">
        <v>1</v>
      </c>
      <c r="G260" s="208">
        <v>0.4985</v>
      </c>
      <c r="H260" s="118"/>
      <c r="I260" s="208">
        <v>0.57389999999999997</v>
      </c>
      <c r="J260" s="118">
        <v>0.1512537612838516</v>
      </c>
      <c r="K260" s="208"/>
      <c r="L260" s="118"/>
      <c r="M260" s="118"/>
    </row>
    <row r="261" spans="2:13" x14ac:dyDescent="0.25">
      <c r="B261" s="116" t="s">
        <v>149</v>
      </c>
      <c r="C261" s="208">
        <v>0.63470000000000004</v>
      </c>
      <c r="D261" s="118"/>
      <c r="E261" s="208">
        <v>0</v>
      </c>
      <c r="F261" s="118">
        <v>1</v>
      </c>
      <c r="G261" s="208">
        <v>0.57999999999999996</v>
      </c>
      <c r="H261" s="118"/>
      <c r="I261" s="208">
        <v>0.64370000000000005</v>
      </c>
      <c r="J261" s="118">
        <v>0.1098275862068967</v>
      </c>
      <c r="K261" s="208"/>
      <c r="L261" s="118"/>
      <c r="M261" s="118"/>
    </row>
    <row r="262" spans="2:13" x14ac:dyDescent="0.25">
      <c r="B262" s="116" t="s">
        <v>151</v>
      </c>
      <c r="C262" s="208">
        <v>0.67549999999999999</v>
      </c>
      <c r="D262" s="118"/>
      <c r="E262" s="208">
        <v>0</v>
      </c>
      <c r="F262" s="118">
        <v>1</v>
      </c>
      <c r="G262" s="208">
        <v>0.52710000000000001</v>
      </c>
      <c r="H262" s="118"/>
      <c r="I262" s="208">
        <v>0.6149</v>
      </c>
      <c r="J262" s="118">
        <v>0.16657180800607096</v>
      </c>
      <c r="K262" s="208"/>
      <c r="L262" s="118"/>
      <c r="M262" s="118"/>
    </row>
    <row r="263" spans="2:13" ht="15.75" x14ac:dyDescent="0.25">
      <c r="B263" s="119" t="s">
        <v>111</v>
      </c>
      <c r="C263" s="210">
        <v>0.60409999999999997</v>
      </c>
      <c r="D263" s="121"/>
      <c r="E263" s="210">
        <v>0</v>
      </c>
      <c r="F263" s="121">
        <v>1</v>
      </c>
      <c r="G263" s="210">
        <v>0.309</v>
      </c>
      <c r="H263" s="121"/>
      <c r="I263" s="210">
        <v>0.56230000000000002</v>
      </c>
      <c r="J263" s="121">
        <v>0.81974110032362479</v>
      </c>
      <c r="K263" s="210">
        <v>0.68976599327435562</v>
      </c>
      <c r="L263" s="121">
        <v>9.8748117130046165E-2</v>
      </c>
      <c r="M263" s="121">
        <v>6.0318892684752212E-2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M266" s="212"/>
    </row>
  </sheetData>
  <mergeCells count="85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5D2D5-0283-43D5-B507-3594BE491C3C}">
  <dimension ref="B1:BB29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2" width="11" customWidth="1"/>
    <col min="14" max="14" width="11.42578125" customWidth="1"/>
    <col min="18" max="18" width="13.85546875" customWidth="1"/>
    <col min="19" max="21" width="11.28515625" customWidth="1"/>
    <col min="22" max="22" width="12.42578125" customWidth="1"/>
    <col min="24" max="24" width="9.42578125" customWidth="1"/>
    <col min="25" max="25" width="10" customWidth="1"/>
    <col min="26" max="28" width="11.42578125" customWidth="1"/>
    <col min="29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1.85546875" customWidth="1"/>
    <col min="44" max="44" width="7.85546875" customWidth="1"/>
    <col min="45" max="49" width="14.42578125" customWidth="1"/>
    <col min="50" max="50" width="9.85546875" customWidth="1"/>
    <col min="51" max="51" width="13" customWidth="1"/>
    <col min="52" max="52" width="9.5703125" customWidth="1"/>
    <col min="53" max="53" width="11.85546875" customWidth="1"/>
    <col min="54" max="54" width="9" customWidth="1"/>
  </cols>
  <sheetData>
    <row r="1" spans="2:54" ht="42.75" customHeight="1" x14ac:dyDescent="0.25"/>
    <row r="3" spans="2:54" x14ac:dyDescent="0.25">
      <c r="O3" s="214"/>
    </row>
    <row r="5" spans="2:54" ht="50.25" customHeight="1" thickBot="1" x14ac:dyDescent="0.3">
      <c r="B5" s="247" t="s">
        <v>465</v>
      </c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R5" s="247" t="s">
        <v>466</v>
      </c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H5" s="247" t="s">
        <v>467</v>
      </c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</row>
    <row r="6" spans="2:54" ht="6" customHeight="1" thickBot="1" x14ac:dyDescent="0.3">
      <c r="B6" s="128"/>
      <c r="C6" s="128"/>
      <c r="D6" s="128"/>
      <c r="E6" s="128"/>
      <c r="F6" s="128"/>
      <c r="G6" s="128"/>
      <c r="H6" s="128"/>
      <c r="I6" s="15"/>
      <c r="J6" s="128"/>
      <c r="K6" s="128"/>
      <c r="L6" s="128"/>
      <c r="M6" s="128"/>
      <c r="N6" s="15"/>
      <c r="O6" s="15"/>
      <c r="P6" s="15"/>
      <c r="R6" s="128"/>
      <c r="S6" s="128"/>
      <c r="T6" s="128"/>
      <c r="U6" s="128"/>
      <c r="V6" s="128"/>
      <c r="W6" s="128"/>
      <c r="X6" s="128"/>
      <c r="Y6" s="15"/>
      <c r="Z6" s="128"/>
      <c r="AA6" s="128"/>
      <c r="AB6" s="128"/>
      <c r="AC6" s="128"/>
      <c r="AD6" s="15"/>
      <c r="AE6" s="15"/>
      <c r="AF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2:54" ht="45.75" thickBot="1" x14ac:dyDescent="0.3">
      <c r="B7" s="16"/>
      <c r="C7" s="215" t="s">
        <v>503</v>
      </c>
      <c r="D7" s="215" t="s">
        <v>508</v>
      </c>
      <c r="E7" s="215" t="s">
        <v>504</v>
      </c>
      <c r="F7" s="216" t="s">
        <v>505</v>
      </c>
      <c r="G7" s="216" t="s">
        <v>506</v>
      </c>
      <c r="H7" s="53" t="str">
        <f>CONCATENATE("var. ",RIGHT(G7,2),"/",RIGHT(F7,2))</f>
        <v>var. 23/22</v>
      </c>
      <c r="I7" s="217" t="str">
        <f>CONCATENATE("var. ",RIGHT(G7,2),"/",RIGHT(C7,2))</f>
        <v>var. 23/19</v>
      </c>
      <c r="J7" s="215" t="s">
        <v>493</v>
      </c>
      <c r="K7" s="218" t="s">
        <v>489</v>
      </c>
      <c r="L7" s="218" t="s">
        <v>490</v>
      </c>
      <c r="M7" s="52" t="s">
        <v>491</v>
      </c>
      <c r="N7" s="52" t="s">
        <v>492</v>
      </c>
      <c r="O7" s="53" t="str">
        <f>CONCATENATE("var. ",RIGHT(N7,2),"/",RIGHT(M7,2))</f>
        <v>var. 23/22</v>
      </c>
      <c r="P7" s="53" t="str">
        <f>CONCATENATE("var. ",RIGHT(N7,2),"/",RIGHT(J7,2))</f>
        <v>var. 23/19</v>
      </c>
      <c r="R7" s="16"/>
      <c r="S7" s="215" t="s">
        <v>503</v>
      </c>
      <c r="T7" s="218" t="s">
        <v>508</v>
      </c>
      <c r="U7" s="218" t="s">
        <v>504</v>
      </c>
      <c r="V7" s="216" t="s">
        <v>505</v>
      </c>
      <c r="W7" s="216" t="s">
        <v>506</v>
      </c>
      <c r="X7" s="53" t="str">
        <f>CONCATENATE("var. ",RIGHT(W7,2),"/",RIGHT(V7,2))</f>
        <v>var. 23/22</v>
      </c>
      <c r="Y7" s="217" t="str">
        <f>CONCATENATE("var. ",RIGHT(W7,2),"/",RIGHT(S7,2))</f>
        <v>var. 23/19</v>
      </c>
      <c r="Z7" s="215" t="s">
        <v>493</v>
      </c>
      <c r="AA7" s="215" t="s">
        <v>489</v>
      </c>
      <c r="AB7" s="215" t="s">
        <v>490</v>
      </c>
      <c r="AC7" s="52" t="s">
        <v>491</v>
      </c>
      <c r="AD7" s="52" t="s">
        <v>492</v>
      </c>
      <c r="AE7" s="53" t="str">
        <f>CONCATENATE("var. ",RIGHT(AD7,2),"/",RIGHT(AC7,2))</f>
        <v>var. 23/22</v>
      </c>
      <c r="AF7" s="53" t="str">
        <f>CONCATENATE("var. ",RIGHT(AD7,2),"/",RIGHT(Z7,2))</f>
        <v>var. 23/19</v>
      </c>
      <c r="AH7" s="16"/>
      <c r="AI7" s="215" t="s">
        <v>503</v>
      </c>
      <c r="AJ7" s="218" t="s">
        <v>508</v>
      </c>
      <c r="AK7" s="218" t="s">
        <v>504</v>
      </c>
      <c r="AL7" s="216" t="s">
        <v>505</v>
      </c>
      <c r="AM7" s="216" t="s">
        <v>506</v>
      </c>
      <c r="AN7" s="53" t="str">
        <f>CONCATENATE("var. ",RIGHT(AM7,2),"/",RIGHT(AL7,2))</f>
        <v>var. 23/22</v>
      </c>
      <c r="AO7" s="217" t="str">
        <f>CONCATENATE("dif. ",RIGHT(AM7,2),"/",RIGHT(AL7,2))</f>
        <v>dif. 23/22</v>
      </c>
      <c r="AP7" s="217" t="str">
        <f>CONCATENATE("var. ",RIGHT(AM7,2),"/",RIGHT(AI7,2))</f>
        <v>var. 23/19</v>
      </c>
      <c r="AQ7" s="217" t="str">
        <f>CONCATENATE("dif. ",RIGHT(AM7,2),"/",RIGHT(AI7,2))</f>
        <v>dif. 23/19</v>
      </c>
      <c r="AR7" s="219" t="str">
        <f>CONCATENATE("cuota ",RIGHT(AM7,2))</f>
        <v>cuota 23</v>
      </c>
      <c r="AS7" s="215" t="s">
        <v>493</v>
      </c>
      <c r="AT7" s="218" t="s">
        <v>489</v>
      </c>
      <c r="AU7" s="218" t="s">
        <v>490</v>
      </c>
      <c r="AV7" s="52" t="s">
        <v>491</v>
      </c>
      <c r="AW7" s="52" t="s">
        <v>492</v>
      </c>
      <c r="AX7" s="53" t="str">
        <f>CONCATENATE("var. ",RIGHT(AW7,2),"/",RIGHT(AV7,2))</f>
        <v>var. 23/22</v>
      </c>
      <c r="AY7" s="217" t="str">
        <f>CONCATENATE("dif. ",RIGHT(AW7,2),"/",RIGHT(AV7,2))</f>
        <v>dif. 23/22</v>
      </c>
      <c r="AZ7" s="217" t="str">
        <f>CONCATENATE("var. ",RIGHT(AW7,2),"/",RIGHT(AS7,2))</f>
        <v>var. 23/19</v>
      </c>
      <c r="BA7" s="217" t="str">
        <f>CONCATENATE("dif. ",RIGHT(AW7,2),"/",RIGHT(AS7,2))</f>
        <v>dif. 23/19</v>
      </c>
      <c r="BB7" s="219" t="str">
        <f>CONCATENATE("cuota ",RIGHT(AW7,2))</f>
        <v>cuota 23</v>
      </c>
    </row>
    <row r="8" spans="2:54" ht="15.75" x14ac:dyDescent="0.25">
      <c r="B8" s="129" t="s">
        <v>98</v>
      </c>
      <c r="C8" s="220">
        <v>88.411858527866499</v>
      </c>
      <c r="D8" s="221">
        <v>91.378607787407461</v>
      </c>
      <c r="E8" s="221">
        <v>80.520245582587819</v>
      </c>
      <c r="F8" s="222">
        <v>101.43120676073585</v>
      </c>
      <c r="G8" s="221">
        <v>110.174276348517</v>
      </c>
      <c r="H8" s="223">
        <f>G8/F8-1</f>
        <v>8.619703804180312E-2</v>
      </c>
      <c r="I8" s="223">
        <f>G8/C8-1</f>
        <v>0.24614817721302851</v>
      </c>
      <c r="J8" s="220">
        <v>89.17</v>
      </c>
      <c r="K8" s="224">
        <v>92.43</v>
      </c>
      <c r="L8" s="224">
        <v>80.75</v>
      </c>
      <c r="M8" s="224">
        <v>89.2</v>
      </c>
      <c r="N8" s="224">
        <v>107</v>
      </c>
      <c r="O8" s="223">
        <f t="shared" ref="O8:O17" si="0">N8/M8-1</f>
        <v>0.19955156950672648</v>
      </c>
      <c r="P8" s="225">
        <f t="shared" ref="P8:P17" si="1">N8/J8-1</f>
        <v>0.19995514186385543</v>
      </c>
      <c r="R8" s="129" t="s">
        <v>98</v>
      </c>
      <c r="S8" s="220">
        <v>71.847576901569184</v>
      </c>
      <c r="T8" s="222">
        <v>74.268308438342814</v>
      </c>
      <c r="U8" s="222">
        <v>16.905580590146144</v>
      </c>
      <c r="V8" s="222">
        <v>66.444506606273507</v>
      </c>
      <c r="W8" s="222">
        <v>93.496994580776345</v>
      </c>
      <c r="X8" s="223">
        <f t="shared" ref="X8:X17" si="2">W8/V8-1</f>
        <v>0.40714408694169779</v>
      </c>
      <c r="Y8" s="223">
        <f t="shared" ref="Y8:Y17" si="3">W8/S8-1</f>
        <v>0.30132425633319215</v>
      </c>
      <c r="Z8" s="220">
        <v>72.31</v>
      </c>
      <c r="AA8" s="224">
        <v>75.27</v>
      </c>
      <c r="AB8" s="224">
        <v>18.64</v>
      </c>
      <c r="AC8" s="224">
        <v>73.790000000000006</v>
      </c>
      <c r="AD8" s="224">
        <v>95.99</v>
      </c>
      <c r="AE8" s="223">
        <f t="shared" ref="AE8:AE17" si="4">AD8/AC8-1</f>
        <v>0.30085377422414949</v>
      </c>
      <c r="AF8" s="223">
        <f t="shared" ref="AF8:AF17" si="5">AD8/Z8-1</f>
        <v>0.32747891024754527</v>
      </c>
      <c r="AH8" s="129" t="s">
        <v>98</v>
      </c>
      <c r="AI8" s="226">
        <v>700225248.11000001</v>
      </c>
      <c r="AJ8" s="227">
        <v>723084916</v>
      </c>
      <c r="AK8" s="227">
        <v>63158383.429999992</v>
      </c>
      <c r="AL8" s="227">
        <v>560778793.35000002</v>
      </c>
      <c r="AM8" s="227">
        <v>840511117.63</v>
      </c>
      <c r="AN8" s="223">
        <f>AM8/AL8-1</f>
        <v>0.4988282859430635</v>
      </c>
      <c r="AO8" s="227">
        <f>AM8-AL8</f>
        <v>279732324.27999997</v>
      </c>
      <c r="AP8" s="223">
        <f>AM8/AI8-1</f>
        <v>0.2003439177588211</v>
      </c>
      <c r="AQ8" s="227">
        <f>AM8-AI8</f>
        <v>140285869.51999998</v>
      </c>
      <c r="AR8" s="228">
        <f>AM8/AM$8</f>
        <v>1</v>
      </c>
      <c r="AS8" s="229">
        <v>334408876.75</v>
      </c>
      <c r="AT8" s="230">
        <v>354447222.67000002</v>
      </c>
      <c r="AU8" s="230">
        <v>27845128.02</v>
      </c>
      <c r="AV8" s="230">
        <v>43925282.700000003</v>
      </c>
      <c r="AW8" s="230">
        <v>340436857</v>
      </c>
      <c r="AX8" s="223">
        <f>AW8/AV8-1</f>
        <v>6.7503623442815082</v>
      </c>
      <c r="AY8" s="227">
        <f>AW8-AV8</f>
        <v>296511574.30000001</v>
      </c>
      <c r="AZ8" s="223">
        <f>AW8/AS8-1</f>
        <v>1.802577822868745E-2</v>
      </c>
      <c r="BA8" s="227">
        <f>AW8-AS8</f>
        <v>6027980.25</v>
      </c>
      <c r="BB8" s="228">
        <f>AW8/AW$8</f>
        <v>1</v>
      </c>
    </row>
    <row r="9" spans="2:54" ht="15.75" hidden="1" x14ac:dyDescent="0.25">
      <c r="B9" s="32" t="s">
        <v>99</v>
      </c>
      <c r="C9" s="231">
        <v>94.7668942264783</v>
      </c>
      <c r="D9" s="232">
        <v>94.7668942264783</v>
      </c>
      <c r="E9" s="232">
        <v>94.7668942264783</v>
      </c>
      <c r="F9" s="232">
        <v>94.7668942264783</v>
      </c>
      <c r="G9" s="232">
        <v>94.7668942264783</v>
      </c>
      <c r="H9" s="34">
        <f t="shared" ref="H9:H17" si="6">G9/F9-1</f>
        <v>0</v>
      </c>
      <c r="I9" s="34">
        <f t="shared" ref="I9:I17" si="7">G9/C9-1</f>
        <v>0</v>
      </c>
      <c r="J9" s="231">
        <v>89.17</v>
      </c>
      <c r="K9" s="232">
        <v>92.43</v>
      </c>
      <c r="L9" s="232">
        <v>80.75</v>
      </c>
      <c r="M9" s="232">
        <v>104.22</v>
      </c>
      <c r="N9" s="232">
        <v>119.6</v>
      </c>
      <c r="O9" s="34">
        <f t="shared" si="0"/>
        <v>0.14757244290923044</v>
      </c>
      <c r="P9" s="233">
        <f t="shared" si="1"/>
        <v>0.34125827071885162</v>
      </c>
      <c r="R9" s="32" t="s">
        <v>99</v>
      </c>
      <c r="S9" s="231">
        <v>74.898926601021003</v>
      </c>
      <c r="T9" s="232">
        <v>74.898926601021003</v>
      </c>
      <c r="U9" s="232">
        <v>74.898926601021003</v>
      </c>
      <c r="V9" s="232">
        <v>74.898926601021003</v>
      </c>
      <c r="W9" s="232">
        <v>74.898926601021003</v>
      </c>
      <c r="X9" s="34">
        <f t="shared" si="2"/>
        <v>0</v>
      </c>
      <c r="Y9" s="34">
        <f t="shared" si="3"/>
        <v>0</v>
      </c>
      <c r="Z9" s="231">
        <v>89.17</v>
      </c>
      <c r="AA9" s="232">
        <v>92.43</v>
      </c>
      <c r="AB9" s="232">
        <v>80.75</v>
      </c>
      <c r="AC9" s="232">
        <v>103.43</v>
      </c>
      <c r="AD9" s="232">
        <v>112.13</v>
      </c>
      <c r="AE9" s="34">
        <f t="shared" si="4"/>
        <v>8.4114860291984783E-2</v>
      </c>
      <c r="AF9" s="34">
        <f t="shared" si="5"/>
        <v>0.25748570146910388</v>
      </c>
      <c r="AH9" s="32" t="s">
        <v>99</v>
      </c>
      <c r="AI9" s="234">
        <v>3135709008.4700003</v>
      </c>
      <c r="AJ9" s="33">
        <v>3135709008.4700003</v>
      </c>
      <c r="AK9" s="33">
        <v>3135709008.4700003</v>
      </c>
      <c r="AL9" s="33">
        <v>3135709008.4700003</v>
      </c>
      <c r="AM9" s="33">
        <v>3135709008.4700003</v>
      </c>
      <c r="AN9" s="34">
        <f t="shared" ref="AN9:AN17" si="8">AM9/AL9-1</f>
        <v>0</v>
      </c>
      <c r="AO9" s="33">
        <v>568822925.02000022</v>
      </c>
      <c r="AP9" s="34">
        <v>-0.48700612608984384</v>
      </c>
      <c r="AQ9" s="33">
        <v>-1527109496.7600002</v>
      </c>
      <c r="AR9" s="34">
        <f t="shared" ref="AR9:AR17" si="9">AM9/AM$8</f>
        <v>3.7307168729805733</v>
      </c>
      <c r="AS9" s="235">
        <v>294021878.75</v>
      </c>
      <c r="AT9" s="236">
        <v>294021878.75</v>
      </c>
      <c r="AU9" s="236">
        <v>294021878.75</v>
      </c>
      <c r="AV9" s="236">
        <v>62545549.5</v>
      </c>
      <c r="AW9" s="236">
        <v>265741571.80000001</v>
      </c>
      <c r="AX9" s="34">
        <v>3.2487686801760374</v>
      </c>
      <c r="AY9" s="33">
        <v>203196022.30000001</v>
      </c>
      <c r="AZ9" s="34">
        <v>-9.6184362436667725E-2</v>
      </c>
      <c r="BA9" s="33">
        <v>-28280306.949999988</v>
      </c>
      <c r="BB9" s="34">
        <v>0.84540687441839257</v>
      </c>
    </row>
    <row r="10" spans="2:54" ht="15.75" hidden="1" x14ac:dyDescent="0.25">
      <c r="B10" s="32" t="s">
        <v>100</v>
      </c>
      <c r="C10" s="231">
        <v>60.412313639852904</v>
      </c>
      <c r="D10" s="232">
        <v>60.412313639852904</v>
      </c>
      <c r="E10" s="232">
        <v>60.412313639852904</v>
      </c>
      <c r="F10" s="232">
        <v>60.412313639852904</v>
      </c>
      <c r="G10" s="232">
        <v>60.412313639852904</v>
      </c>
      <c r="H10" s="34">
        <f t="shared" si="6"/>
        <v>0</v>
      </c>
      <c r="I10" s="34">
        <f t="shared" si="7"/>
        <v>0</v>
      </c>
      <c r="J10" s="231">
        <v>89.17</v>
      </c>
      <c r="K10" s="232">
        <v>92.43</v>
      </c>
      <c r="L10" s="232">
        <v>80.75</v>
      </c>
      <c r="M10" s="232">
        <v>57.76</v>
      </c>
      <c r="N10" s="232">
        <v>72.510000000000005</v>
      </c>
      <c r="O10" s="34">
        <f t="shared" si="0"/>
        <v>0.25536703601108046</v>
      </c>
      <c r="P10" s="233">
        <f t="shared" si="1"/>
        <v>-0.1868341370416059</v>
      </c>
      <c r="R10" s="32" t="s">
        <v>100</v>
      </c>
      <c r="S10" s="231">
        <v>42.187357942637114</v>
      </c>
      <c r="T10" s="232">
        <v>42.187357942637114</v>
      </c>
      <c r="U10" s="232">
        <v>42.187357942637114</v>
      </c>
      <c r="V10" s="232">
        <v>42.187357942637114</v>
      </c>
      <c r="W10" s="232">
        <v>42.187357942637114</v>
      </c>
      <c r="X10" s="34">
        <f t="shared" si="2"/>
        <v>0</v>
      </c>
      <c r="Y10" s="34">
        <f t="shared" si="3"/>
        <v>0</v>
      </c>
      <c r="Z10" s="231">
        <v>89.17</v>
      </c>
      <c r="AA10" s="232">
        <v>92.43</v>
      </c>
      <c r="AB10" s="232">
        <v>80.75</v>
      </c>
      <c r="AC10" s="232">
        <v>103.43</v>
      </c>
      <c r="AD10" s="232">
        <v>112.13</v>
      </c>
      <c r="AE10" s="34">
        <f t="shared" si="4"/>
        <v>8.4114860291984783E-2</v>
      </c>
      <c r="AF10" s="34">
        <f t="shared" si="5"/>
        <v>0.25748570146910388</v>
      </c>
      <c r="AH10" s="32" t="s">
        <v>100</v>
      </c>
      <c r="AI10" s="234">
        <v>869950052.11999989</v>
      </c>
      <c r="AJ10" s="33">
        <v>869950052.11999989</v>
      </c>
      <c r="AK10" s="33">
        <v>869950052.11999989</v>
      </c>
      <c r="AL10" s="33">
        <v>869950052.11999989</v>
      </c>
      <c r="AM10" s="33">
        <v>869950052.11999989</v>
      </c>
      <c r="AN10" s="34">
        <f t="shared" si="8"/>
        <v>0</v>
      </c>
      <c r="AO10" s="33">
        <v>-9140231.8899999559</v>
      </c>
      <c r="AP10" s="34">
        <v>-0.6932520339993149</v>
      </c>
      <c r="AQ10" s="33">
        <v>-603094643.1099999</v>
      </c>
      <c r="AR10" s="34">
        <f t="shared" si="9"/>
        <v>1.0350250387799858</v>
      </c>
      <c r="AS10" s="235">
        <v>86319823.049999997</v>
      </c>
      <c r="AT10" s="236">
        <v>86319823.049999997</v>
      </c>
      <c r="AU10" s="236">
        <v>86319823.049999997</v>
      </c>
      <c r="AV10" s="236">
        <v>9612928.6600000001</v>
      </c>
      <c r="AW10" s="236">
        <v>48594144.759999998</v>
      </c>
      <c r="AX10" s="34">
        <v>4.0550822209056108</v>
      </c>
      <c r="AY10" s="33">
        <v>38981216.099999994</v>
      </c>
      <c r="AZ10" s="34">
        <v>-0.4370453617374509</v>
      </c>
      <c r="BA10" s="33">
        <v>-37725678.289999999</v>
      </c>
      <c r="BB10" s="34">
        <v>0.15459314008839059</v>
      </c>
    </row>
    <row r="11" spans="2:54" x14ac:dyDescent="0.25">
      <c r="B11" s="4" t="s">
        <v>101</v>
      </c>
      <c r="C11" s="237">
        <v>95.909829394316517</v>
      </c>
      <c r="D11" s="238">
        <v>97.860690554634331</v>
      </c>
      <c r="E11" s="238">
        <v>86.092515369776081</v>
      </c>
      <c r="F11" s="238">
        <v>107.42662960551083</v>
      </c>
      <c r="G11" s="238">
        <v>115.97720294608973</v>
      </c>
      <c r="H11" s="105">
        <f>G11/F11-1</f>
        <v>7.9594541613919212E-2</v>
      </c>
      <c r="I11" s="105">
        <f t="shared" si="7"/>
        <v>0.20923166768725765</v>
      </c>
      <c r="J11" s="237">
        <v>96.33</v>
      </c>
      <c r="K11" s="238">
        <v>98.38</v>
      </c>
      <c r="L11" s="238">
        <v>84.28</v>
      </c>
      <c r="M11" s="238">
        <v>92.9</v>
      </c>
      <c r="N11" s="238">
        <v>114.1</v>
      </c>
      <c r="O11" s="105">
        <f t="shared" si="0"/>
        <v>0.2282023681377825</v>
      </c>
      <c r="P11" s="105">
        <f t="shared" si="1"/>
        <v>0.18447005086681201</v>
      </c>
      <c r="R11" s="4" t="s">
        <v>101</v>
      </c>
      <c r="S11" s="237">
        <v>81.575375073976616</v>
      </c>
      <c r="T11" s="238">
        <v>82.411003581389181</v>
      </c>
      <c r="U11" s="238">
        <v>18.462340641567451</v>
      </c>
      <c r="V11" s="238">
        <v>73.087706577330749</v>
      </c>
      <c r="W11" s="238">
        <v>100.82416988105642</v>
      </c>
      <c r="X11" s="105">
        <f t="shared" si="2"/>
        <v>0.37949560333212795</v>
      </c>
      <c r="Y11" s="105">
        <f t="shared" si="3"/>
        <v>0.2359633012980209</v>
      </c>
      <c r="Z11" s="237">
        <v>81.98</v>
      </c>
      <c r="AA11" s="238">
        <v>83.18</v>
      </c>
      <c r="AB11" s="238">
        <v>21.69</v>
      </c>
      <c r="AC11" s="238">
        <v>81.88</v>
      </c>
      <c r="AD11" s="238">
        <v>104.34</v>
      </c>
      <c r="AE11" s="105">
        <f t="shared" si="4"/>
        <v>0.27430385930630208</v>
      </c>
      <c r="AF11" s="105">
        <f t="shared" si="5"/>
        <v>0.27274945108563053</v>
      </c>
      <c r="AH11" s="4" t="s">
        <v>101</v>
      </c>
      <c r="AI11" s="239">
        <v>268511585.25999999</v>
      </c>
      <c r="AJ11" s="41">
        <v>282202353.45999998</v>
      </c>
      <c r="AK11" s="41">
        <v>22574297.390000001</v>
      </c>
      <c r="AL11" s="41">
        <v>217035028.01999998</v>
      </c>
      <c r="AM11" s="41">
        <v>317518559.50999999</v>
      </c>
      <c r="AN11" s="105">
        <f t="shared" si="8"/>
        <v>0.46298301433969624</v>
      </c>
      <c r="AO11" s="41">
        <f t="shared" ref="AO11:AO17" si="10">AM11-AL11</f>
        <v>100483531.49000001</v>
      </c>
      <c r="AP11" s="105">
        <f t="shared" ref="AP11:AP17" si="11">AM11/AI11-1</f>
        <v>0.18251344426180527</v>
      </c>
      <c r="AQ11" s="41">
        <f t="shared" ref="AQ11:AQ17" si="12">AM11-AI11</f>
        <v>49006974.25</v>
      </c>
      <c r="AR11" s="42">
        <f t="shared" si="9"/>
        <v>0.37776842310582537</v>
      </c>
      <c r="AS11" s="240">
        <v>128044242.26000001</v>
      </c>
      <c r="AT11" s="241">
        <v>137830552.78999999</v>
      </c>
      <c r="AU11" s="241">
        <v>11125107.67</v>
      </c>
      <c r="AV11" s="241">
        <v>17250545.100000001</v>
      </c>
      <c r="AW11" s="241">
        <v>134270189.30000001</v>
      </c>
      <c r="AX11" s="105">
        <f t="shared" ref="AX11:AX17" si="13">AW11/AV11-1</f>
        <v>6.7835331302081583</v>
      </c>
      <c r="AY11" s="41">
        <f t="shared" ref="AY11:AY17" si="14">AW11-AV11</f>
        <v>117019644.20000002</v>
      </c>
      <c r="AZ11" s="105">
        <f t="shared" ref="AZ11:AZ17" si="15">AW11/AS11-1</f>
        <v>4.8623404927165215E-2</v>
      </c>
      <c r="BA11" s="41">
        <f t="shared" ref="BA11:BA17" si="16">AW11-AS11</f>
        <v>6225947.0400000066</v>
      </c>
      <c r="BB11" s="42">
        <f t="shared" ref="BB11:BB17" si="17">AW11/AW$8</f>
        <v>0.3944055602064262</v>
      </c>
    </row>
    <row r="12" spans="2:54" x14ac:dyDescent="0.25">
      <c r="B12" s="4" t="s">
        <v>102</v>
      </c>
      <c r="C12" s="237">
        <v>93.555748550638583</v>
      </c>
      <c r="D12" s="238">
        <v>95.336756405236798</v>
      </c>
      <c r="E12" s="238">
        <v>83.702646932041517</v>
      </c>
      <c r="F12" s="238">
        <v>111.10630632753464</v>
      </c>
      <c r="G12" s="238">
        <v>119.88508453509328</v>
      </c>
      <c r="H12" s="105">
        <f t="shared" si="6"/>
        <v>7.9012420606255684E-2</v>
      </c>
      <c r="I12" s="105">
        <f t="shared" si="7"/>
        <v>0.28142937651985678</v>
      </c>
      <c r="J12" s="237">
        <v>95.08</v>
      </c>
      <c r="K12" s="238">
        <v>96.26</v>
      </c>
      <c r="L12" s="238">
        <v>80.81</v>
      </c>
      <c r="M12" s="238">
        <v>90.4</v>
      </c>
      <c r="N12" s="238">
        <v>112</v>
      </c>
      <c r="O12" s="105">
        <f t="shared" si="0"/>
        <v>0.23893805309734506</v>
      </c>
      <c r="P12" s="105">
        <f t="shared" si="1"/>
        <v>0.17795540597391679</v>
      </c>
      <c r="R12" s="4" t="s">
        <v>102</v>
      </c>
      <c r="S12" s="237">
        <v>78.440766128925631</v>
      </c>
      <c r="T12" s="238">
        <v>80.49966148383011</v>
      </c>
      <c r="U12" s="238">
        <v>19.052043086367565</v>
      </c>
      <c r="V12" s="238">
        <v>76.784867384495811</v>
      </c>
      <c r="W12" s="238">
        <v>105.35500269515791</v>
      </c>
      <c r="X12" s="105">
        <f t="shared" si="2"/>
        <v>0.37208028461648279</v>
      </c>
      <c r="Y12" s="105">
        <f t="shared" si="3"/>
        <v>0.34311542192226807</v>
      </c>
      <c r="Z12" s="237">
        <v>79.67</v>
      </c>
      <c r="AA12" s="238">
        <v>80.349999999999994</v>
      </c>
      <c r="AB12" s="238">
        <v>18.04</v>
      </c>
      <c r="AC12" s="238">
        <v>82.15</v>
      </c>
      <c r="AD12" s="238">
        <v>107.12</v>
      </c>
      <c r="AE12" s="105">
        <f t="shared" si="4"/>
        <v>0.30395617772367611</v>
      </c>
      <c r="AF12" s="105">
        <f t="shared" si="5"/>
        <v>0.34454625329484134</v>
      </c>
      <c r="AH12" s="4" t="s">
        <v>102</v>
      </c>
      <c r="AI12" s="239">
        <v>236248772.5</v>
      </c>
      <c r="AJ12" s="41">
        <v>233417974</v>
      </c>
      <c r="AK12" s="41">
        <v>21997895.09</v>
      </c>
      <c r="AL12" s="41">
        <v>182113159.86000001</v>
      </c>
      <c r="AM12" s="41">
        <v>266742438.63999999</v>
      </c>
      <c r="AN12" s="105">
        <f t="shared" si="8"/>
        <v>0.46470710213945532</v>
      </c>
      <c r="AO12" s="41">
        <f t="shared" si="10"/>
        <v>84629278.779999971</v>
      </c>
      <c r="AP12" s="105">
        <f t="shared" si="11"/>
        <v>0.12907438975159113</v>
      </c>
      <c r="AQ12" s="41">
        <f t="shared" si="12"/>
        <v>30493666.139999986</v>
      </c>
      <c r="AR12" s="42">
        <f t="shared" si="9"/>
        <v>0.3173574186527563</v>
      </c>
      <c r="AS12" s="240">
        <v>113901468.09999999</v>
      </c>
      <c r="AT12" s="241">
        <v>112747002.53</v>
      </c>
      <c r="AU12" s="241">
        <v>8851971.7200000007</v>
      </c>
      <c r="AV12" s="241">
        <v>13952629.800000001</v>
      </c>
      <c r="AW12" s="241">
        <v>94379543.200000003</v>
      </c>
      <c r="AX12" s="105">
        <f t="shared" si="13"/>
        <v>5.7642834757932153</v>
      </c>
      <c r="AY12" s="41">
        <f t="shared" si="14"/>
        <v>80426913.400000006</v>
      </c>
      <c r="AZ12" s="105">
        <f t="shared" si="15"/>
        <v>-0.17139309286918658</v>
      </c>
      <c r="BA12" s="41">
        <f t="shared" si="16"/>
        <v>-19521924.899999991</v>
      </c>
      <c r="BB12" s="42">
        <f t="shared" si="17"/>
        <v>0.27723068539550055</v>
      </c>
    </row>
    <row r="13" spans="2:54" x14ac:dyDescent="0.25">
      <c r="B13" s="4" t="s">
        <v>103</v>
      </c>
      <c r="C13" s="237">
        <v>74.645835995401669</v>
      </c>
      <c r="D13" s="238">
        <v>83.925966047144328</v>
      </c>
      <c r="E13" s="238">
        <v>65.037182759368534</v>
      </c>
      <c r="F13" s="238">
        <v>90.044423003857048</v>
      </c>
      <c r="G13" s="238">
        <v>101.79986576639136</v>
      </c>
      <c r="H13" s="105">
        <f t="shared" si="6"/>
        <v>0.13055159187405496</v>
      </c>
      <c r="I13" s="105">
        <f t="shared" si="7"/>
        <v>0.36377152735837059</v>
      </c>
      <c r="J13" s="237">
        <v>76.38</v>
      </c>
      <c r="K13" s="238">
        <v>86.4</v>
      </c>
      <c r="L13" s="238">
        <v>61.37</v>
      </c>
      <c r="M13" s="238">
        <v>68.2</v>
      </c>
      <c r="N13" s="238">
        <v>102</v>
      </c>
      <c r="O13" s="105">
        <f t="shared" si="0"/>
        <v>0.49560117302052786</v>
      </c>
      <c r="P13" s="105">
        <f t="shared" si="1"/>
        <v>0.33542812254516896</v>
      </c>
      <c r="R13" s="4" t="s">
        <v>103</v>
      </c>
      <c r="S13" s="237">
        <v>61.48499381767683</v>
      </c>
      <c r="T13" s="238">
        <v>66.198788188023883</v>
      </c>
      <c r="U13" s="238">
        <v>8.4535079812942726</v>
      </c>
      <c r="V13" s="238">
        <v>59.889380006610835</v>
      </c>
      <c r="W13" s="238">
        <v>88.6584917231323</v>
      </c>
      <c r="X13" s="105">
        <f t="shared" si="2"/>
        <v>0.48037083892579635</v>
      </c>
      <c r="Y13" s="105">
        <f t="shared" si="3"/>
        <v>0.44195333232095302</v>
      </c>
      <c r="Z13" s="237">
        <v>63.2</v>
      </c>
      <c r="AA13" s="238">
        <v>68.44</v>
      </c>
      <c r="AB13" s="238">
        <v>7.97</v>
      </c>
      <c r="AC13" s="238">
        <v>70</v>
      </c>
      <c r="AD13" s="238">
        <v>92.27</v>
      </c>
      <c r="AE13" s="105">
        <f t="shared" si="4"/>
        <v>0.31814285714285706</v>
      </c>
      <c r="AF13" s="105">
        <f t="shared" si="5"/>
        <v>0.45996835443037964</v>
      </c>
      <c r="AH13" s="4" t="s">
        <v>103</v>
      </c>
      <c r="AI13" s="239">
        <v>96900360.480000004</v>
      </c>
      <c r="AJ13" s="41">
        <v>106484917.44</v>
      </c>
      <c r="AK13" s="41">
        <v>5277785.37</v>
      </c>
      <c r="AL13" s="41">
        <v>86969145.090000004</v>
      </c>
      <c r="AM13" s="41">
        <v>136267218.84</v>
      </c>
      <c r="AN13" s="105">
        <f t="shared" si="8"/>
        <v>0.56684555998548558</v>
      </c>
      <c r="AO13" s="41">
        <f t="shared" si="10"/>
        <v>49298073.75</v>
      </c>
      <c r="AP13" s="105">
        <f t="shared" si="11"/>
        <v>0.40626121683133709</v>
      </c>
      <c r="AQ13" s="41">
        <f t="shared" si="12"/>
        <v>39366858.359999999</v>
      </c>
      <c r="AR13" s="42">
        <f t="shared" si="9"/>
        <v>0.16212423129420872</v>
      </c>
      <c r="AS13" s="240">
        <v>47204400.140000001</v>
      </c>
      <c r="AT13" s="241">
        <v>53238638.649999999</v>
      </c>
      <c r="AU13" s="241">
        <v>1724706.56</v>
      </c>
      <c r="AV13" s="241">
        <v>3207123.8</v>
      </c>
      <c r="AW13" s="241">
        <v>60646260.799999997</v>
      </c>
      <c r="AX13" s="105">
        <f t="shared" si="13"/>
        <v>17.909859606916328</v>
      </c>
      <c r="AY13" s="41">
        <f t="shared" si="14"/>
        <v>57439137</v>
      </c>
      <c r="AZ13" s="105">
        <f t="shared" si="15"/>
        <v>0.28475863733325246</v>
      </c>
      <c r="BA13" s="41">
        <f t="shared" si="16"/>
        <v>13441860.659999996</v>
      </c>
      <c r="BB13" s="42">
        <f t="shared" si="17"/>
        <v>0.1781424647566876</v>
      </c>
    </row>
    <row r="14" spans="2:54" x14ac:dyDescent="0.25">
      <c r="B14" s="4" t="s">
        <v>104</v>
      </c>
      <c r="C14" s="237">
        <v>79.312285044153157</v>
      </c>
      <c r="D14" s="238">
        <v>80.123283433638704</v>
      </c>
      <c r="E14" s="238">
        <v>79.038912822994902</v>
      </c>
      <c r="F14" s="238">
        <v>83.3944781272222</v>
      </c>
      <c r="G14" s="238">
        <v>92.385690154004735</v>
      </c>
      <c r="H14" s="105">
        <f t="shared" si="6"/>
        <v>0.10781543608997723</v>
      </c>
      <c r="I14" s="105">
        <f t="shared" si="7"/>
        <v>0.16483455372107381</v>
      </c>
      <c r="J14" s="237">
        <v>77.739999999999995</v>
      </c>
      <c r="K14" s="238">
        <v>81.48</v>
      </c>
      <c r="L14" s="238">
        <v>89.49</v>
      </c>
      <c r="M14" s="238">
        <v>97.2</v>
      </c>
      <c r="N14" s="238">
        <v>92</v>
      </c>
      <c r="O14" s="105">
        <f t="shared" si="0"/>
        <v>-5.3497942386831254E-2</v>
      </c>
      <c r="P14" s="105">
        <f t="shared" si="1"/>
        <v>0.18343195266272194</v>
      </c>
      <c r="R14" s="4" t="s">
        <v>104</v>
      </c>
      <c r="S14" s="237">
        <v>54.638548580391856</v>
      </c>
      <c r="T14" s="238">
        <v>58.421025171110713</v>
      </c>
      <c r="U14" s="238">
        <v>19.465204218205365</v>
      </c>
      <c r="V14" s="238">
        <v>46.215933438451088</v>
      </c>
      <c r="W14" s="238">
        <v>69.807796303535724</v>
      </c>
      <c r="X14" s="105">
        <f t="shared" si="2"/>
        <v>0.51047033154709576</v>
      </c>
      <c r="Y14" s="105">
        <f t="shared" si="3"/>
        <v>0.27762903878796763</v>
      </c>
      <c r="Z14" s="237">
        <v>52.29</v>
      </c>
      <c r="AA14" s="238">
        <v>60.51</v>
      </c>
      <c r="AB14" s="238">
        <v>25.75</v>
      </c>
      <c r="AC14" s="238">
        <v>51.77</v>
      </c>
      <c r="AD14" s="238">
        <v>70.37</v>
      </c>
      <c r="AE14" s="105">
        <f t="shared" si="4"/>
        <v>0.35928143712574845</v>
      </c>
      <c r="AF14" s="105">
        <f t="shared" si="5"/>
        <v>0.34576400841461097</v>
      </c>
      <c r="AH14" s="4" t="s">
        <v>104</v>
      </c>
      <c r="AI14" s="239">
        <v>83041447.760000005</v>
      </c>
      <c r="AJ14" s="41">
        <v>85420507.00999999</v>
      </c>
      <c r="AK14" s="41">
        <v>11102358.280000001</v>
      </c>
      <c r="AL14" s="41">
        <v>65655286.609999999</v>
      </c>
      <c r="AM14" s="41">
        <v>106927251.50999999</v>
      </c>
      <c r="AN14" s="105">
        <f t="shared" si="8"/>
        <v>0.62861601907490305</v>
      </c>
      <c r="AO14" s="41">
        <f t="shared" si="10"/>
        <v>41271964.899999991</v>
      </c>
      <c r="AP14" s="105">
        <f t="shared" si="11"/>
        <v>0.28763713054513329</v>
      </c>
      <c r="AQ14" s="41">
        <f t="shared" si="12"/>
        <v>23885803.749999985</v>
      </c>
      <c r="AR14" s="42">
        <f t="shared" si="9"/>
        <v>0.12721693891629196</v>
      </c>
      <c r="AS14" s="240">
        <v>37717245.420000002</v>
      </c>
      <c r="AT14" s="241">
        <v>42726924.32</v>
      </c>
      <c r="AU14" s="241">
        <v>5041780.58</v>
      </c>
      <c r="AV14" s="241">
        <v>8244419.9000000004</v>
      </c>
      <c r="AW14" s="241">
        <v>46276228.600000001</v>
      </c>
      <c r="AX14" s="105">
        <f t="shared" si="13"/>
        <v>4.6130363520179269</v>
      </c>
      <c r="AY14" s="41">
        <f t="shared" si="14"/>
        <v>38031808.700000003</v>
      </c>
      <c r="AZ14" s="105">
        <f t="shared" si="15"/>
        <v>0.22692492743548809</v>
      </c>
      <c r="BA14" s="41">
        <f t="shared" si="16"/>
        <v>8558983.1799999997</v>
      </c>
      <c r="BB14" s="42">
        <f t="shared" si="17"/>
        <v>0.13593189940653225</v>
      </c>
    </row>
    <row r="15" spans="2:54" x14ac:dyDescent="0.25">
      <c r="B15" s="4" t="s">
        <v>105</v>
      </c>
      <c r="C15" s="237">
        <v>52.825138273665715</v>
      </c>
      <c r="D15" s="238">
        <v>54.224660377717598</v>
      </c>
      <c r="E15" s="238">
        <v>50.449755094875968</v>
      </c>
      <c r="F15" s="238">
        <v>58.468114503522457</v>
      </c>
      <c r="G15" s="238">
        <v>64.851860917989526</v>
      </c>
      <c r="H15" s="105">
        <f t="shared" si="6"/>
        <v>0.10918338086791701</v>
      </c>
      <c r="I15" s="105">
        <f t="shared" si="7"/>
        <v>0.22767044322758268</v>
      </c>
      <c r="J15" s="237">
        <v>53.84</v>
      </c>
      <c r="K15" s="238">
        <v>57.22</v>
      </c>
      <c r="L15" s="238">
        <v>49.5</v>
      </c>
      <c r="M15" s="238">
        <v>54.5</v>
      </c>
      <c r="N15" s="238">
        <v>61.4</v>
      </c>
      <c r="O15" s="105">
        <f t="shared" si="0"/>
        <v>0.12660550458715591</v>
      </c>
      <c r="P15" s="105">
        <f t="shared" si="1"/>
        <v>0.14041604754829118</v>
      </c>
      <c r="R15" s="4" t="s">
        <v>105</v>
      </c>
      <c r="S15" s="237">
        <v>39.957755502396203</v>
      </c>
      <c r="T15" s="238">
        <v>41.818264818562866</v>
      </c>
      <c r="U15" s="238">
        <v>12.55831057813289</v>
      </c>
      <c r="V15" s="238">
        <v>18.737152781969893</v>
      </c>
      <c r="W15" s="238">
        <v>41.596448665956387</v>
      </c>
      <c r="X15" s="105">
        <f t="shared" si="2"/>
        <v>1.2199983716834071</v>
      </c>
      <c r="Y15" s="105">
        <f t="shared" si="3"/>
        <v>4.1010640937074516E-2</v>
      </c>
      <c r="Z15" s="237">
        <v>41.36</v>
      </c>
      <c r="AA15" s="238">
        <v>45.06</v>
      </c>
      <c r="AB15" s="238">
        <v>12.49</v>
      </c>
      <c r="AC15" s="238">
        <v>21.55</v>
      </c>
      <c r="AD15" s="238">
        <v>44.77</v>
      </c>
      <c r="AE15" s="105">
        <f t="shared" si="4"/>
        <v>1.077494199535963</v>
      </c>
      <c r="AF15" s="105">
        <f t="shared" si="5"/>
        <v>8.2446808510638459E-2</v>
      </c>
      <c r="AH15" s="4" t="s">
        <v>105</v>
      </c>
      <c r="AI15" s="239">
        <v>7634540.7300000004</v>
      </c>
      <c r="AJ15" s="41">
        <v>7745834.2199999997</v>
      </c>
      <c r="AK15" s="41">
        <v>863186.34000000008</v>
      </c>
      <c r="AL15" s="41">
        <v>2310358.66</v>
      </c>
      <c r="AM15" s="41">
        <v>5416409.0600000005</v>
      </c>
      <c r="AN15" s="105">
        <f t="shared" si="8"/>
        <v>1.3444018254724139</v>
      </c>
      <c r="AO15" s="41">
        <f t="shared" si="10"/>
        <v>3106050.4000000004</v>
      </c>
      <c r="AP15" s="105">
        <f t="shared" si="11"/>
        <v>-0.2905389791534978</v>
      </c>
      <c r="AQ15" s="41">
        <f t="shared" si="12"/>
        <v>-2218131.67</v>
      </c>
      <c r="AR15" s="42">
        <f t="shared" si="9"/>
        <v>6.4441849089072354E-3</v>
      </c>
      <c r="AS15" s="240">
        <v>3752205.4</v>
      </c>
      <c r="AT15" s="241">
        <v>4031063.94</v>
      </c>
      <c r="AU15" s="241">
        <v>407383.21</v>
      </c>
      <c r="AV15" s="241">
        <v>540900.80000000005</v>
      </c>
      <c r="AW15" s="241">
        <v>2264696.7999999998</v>
      </c>
      <c r="AX15" s="105">
        <f t="shared" si="13"/>
        <v>3.1868985958238545</v>
      </c>
      <c r="AY15" s="41">
        <f t="shared" si="14"/>
        <v>1723795.9999999998</v>
      </c>
      <c r="AZ15" s="105">
        <f t="shared" si="15"/>
        <v>-0.39643581345520162</v>
      </c>
      <c r="BA15" s="41">
        <f t="shared" si="16"/>
        <v>-1487508.6</v>
      </c>
      <c r="BB15" s="42">
        <f t="shared" si="17"/>
        <v>6.6523255441757285E-3</v>
      </c>
    </row>
    <row r="16" spans="2:54" x14ac:dyDescent="0.25">
      <c r="B16" s="4" t="s">
        <v>106</v>
      </c>
      <c r="C16" s="237">
        <v>75.648727525863919</v>
      </c>
      <c r="D16" s="238">
        <v>76.586283702352603</v>
      </c>
      <c r="E16" s="238">
        <v>65.471705522333835</v>
      </c>
      <c r="F16" s="238">
        <v>88.738333779573608</v>
      </c>
      <c r="G16" s="238">
        <v>90.133272554375324</v>
      </c>
      <c r="H16" s="105">
        <f t="shared" si="6"/>
        <v>1.5719686356369333E-2</v>
      </c>
      <c r="I16" s="105">
        <f t="shared" si="7"/>
        <v>0.19147109941220375</v>
      </c>
      <c r="J16" s="237">
        <v>76.489999999999995</v>
      </c>
      <c r="K16" s="238">
        <v>76.430000000000007</v>
      </c>
      <c r="L16" s="238">
        <v>66.45</v>
      </c>
      <c r="M16" s="238">
        <v>71.7</v>
      </c>
      <c r="N16" s="238">
        <v>88.7</v>
      </c>
      <c r="O16" s="105">
        <f t="shared" si="0"/>
        <v>0.23709902370990243</v>
      </c>
      <c r="P16" s="105">
        <f t="shared" si="1"/>
        <v>0.15962870963524645</v>
      </c>
      <c r="R16" s="4" t="s">
        <v>106</v>
      </c>
      <c r="S16" s="237">
        <v>54.147062989697837</v>
      </c>
      <c r="T16" s="238">
        <v>52.37488869674501</v>
      </c>
      <c r="U16" s="238">
        <v>14.397375445288219</v>
      </c>
      <c r="V16" s="238">
        <v>71.993718315446742</v>
      </c>
      <c r="W16" s="238">
        <v>77.883915063779199</v>
      </c>
      <c r="X16" s="105">
        <f t="shared" si="2"/>
        <v>8.1815426208770692E-2</v>
      </c>
      <c r="Y16" s="105">
        <f t="shared" si="3"/>
        <v>0.43837746247839138</v>
      </c>
      <c r="Z16" s="237">
        <v>54.44</v>
      </c>
      <c r="AA16" s="238">
        <v>53.62</v>
      </c>
      <c r="AB16" s="238">
        <v>15.76</v>
      </c>
      <c r="AC16" s="238">
        <v>73.75</v>
      </c>
      <c r="AD16" s="238">
        <v>78.63</v>
      </c>
      <c r="AE16" s="105">
        <f t="shared" si="4"/>
        <v>6.6169491525423618E-2</v>
      </c>
      <c r="AF16" s="105">
        <f t="shared" si="5"/>
        <v>0.44434239529757535</v>
      </c>
      <c r="AH16" s="4" t="s">
        <v>106</v>
      </c>
      <c r="AI16" s="239">
        <v>7547256.4399999995</v>
      </c>
      <c r="AJ16" s="41">
        <v>7384718.1500000004</v>
      </c>
      <c r="AK16" s="41">
        <v>1210135.4100000001</v>
      </c>
      <c r="AL16" s="41">
        <v>6195419.0300000003</v>
      </c>
      <c r="AM16" s="41">
        <v>7218735.25</v>
      </c>
      <c r="AN16" s="105">
        <f t="shared" si="8"/>
        <v>0.16517304399344224</v>
      </c>
      <c r="AO16" s="41">
        <f t="shared" si="10"/>
        <v>1023316.2199999997</v>
      </c>
      <c r="AP16" s="105">
        <f t="shared" si="11"/>
        <v>-4.3528558041152188E-2</v>
      </c>
      <c r="AQ16" s="41">
        <f t="shared" si="12"/>
        <v>-328521.18999999948</v>
      </c>
      <c r="AR16" s="42">
        <f t="shared" si="9"/>
        <v>8.5885065629527427E-3</v>
      </c>
      <c r="AS16" s="240">
        <v>3618745.14</v>
      </c>
      <c r="AT16" s="241">
        <v>3654306.83</v>
      </c>
      <c r="AU16" s="241">
        <v>630427.28</v>
      </c>
      <c r="AV16" s="241">
        <v>626351.19999999995</v>
      </c>
      <c r="AW16" s="241">
        <v>2349415</v>
      </c>
      <c r="AX16" s="105">
        <f t="shared" si="13"/>
        <v>2.7509547359372828</v>
      </c>
      <c r="AY16" s="41">
        <f t="shared" si="14"/>
        <v>1723063.8</v>
      </c>
      <c r="AZ16" s="105">
        <f t="shared" si="15"/>
        <v>-0.35076527660635426</v>
      </c>
      <c r="BA16" s="41">
        <f t="shared" si="16"/>
        <v>-1269330.1400000001</v>
      </c>
      <c r="BB16" s="42">
        <f t="shared" si="17"/>
        <v>6.9011769780262071E-3</v>
      </c>
    </row>
    <row r="17" spans="2:54" x14ac:dyDescent="0.25">
      <c r="B17" s="4" t="s">
        <v>107</v>
      </c>
      <c r="C17" s="237">
        <v>57.004837302711465</v>
      </c>
      <c r="D17" s="238">
        <v>62.177670647629853</v>
      </c>
      <c r="E17" s="238">
        <v>61.676178534293157</v>
      </c>
      <c r="F17" s="238">
        <v>74.634777050798888</v>
      </c>
      <c r="G17" s="238">
        <v>63.470793609723792</v>
      </c>
      <c r="H17" s="105">
        <f t="shared" si="6"/>
        <v>-0.14958152060233965</v>
      </c>
      <c r="I17" s="105">
        <f t="shared" si="7"/>
        <v>0.11342820386761754</v>
      </c>
      <c r="J17" s="237">
        <v>57.09</v>
      </c>
      <c r="K17" s="238">
        <v>60.43</v>
      </c>
      <c r="L17" s="238">
        <v>56.57</v>
      </c>
      <c r="M17" s="238">
        <v>66.8</v>
      </c>
      <c r="N17" s="238">
        <v>74</v>
      </c>
      <c r="O17" s="105">
        <f t="shared" si="0"/>
        <v>0.10778443113772451</v>
      </c>
      <c r="P17" s="105">
        <f t="shared" si="1"/>
        <v>0.29619898406025569</v>
      </c>
      <c r="R17" s="4" t="s">
        <v>107</v>
      </c>
      <c r="S17" s="237">
        <v>20.845266829729944</v>
      </c>
      <c r="T17" s="238">
        <v>28.349128483276587</v>
      </c>
      <c r="U17" s="238">
        <v>12.249987465324505</v>
      </c>
      <c r="V17" s="238">
        <v>30.182359133697947</v>
      </c>
      <c r="W17" s="238">
        <v>25.30217311860077</v>
      </c>
      <c r="X17" s="105">
        <f t="shared" si="2"/>
        <v>-0.16169001215178558</v>
      </c>
      <c r="Y17" s="105">
        <f t="shared" si="3"/>
        <v>0.21380903037970689</v>
      </c>
      <c r="Z17" s="237">
        <v>21.91</v>
      </c>
      <c r="AA17" s="238">
        <v>29.93</v>
      </c>
      <c r="AB17" s="238">
        <v>12.58</v>
      </c>
      <c r="AC17" s="238">
        <v>29.41</v>
      </c>
      <c r="AD17" s="238">
        <v>25.03</v>
      </c>
      <c r="AE17" s="105">
        <f t="shared" si="4"/>
        <v>-0.14892893573614419</v>
      </c>
      <c r="AF17" s="105">
        <f t="shared" si="5"/>
        <v>0.14240073026015532</v>
      </c>
      <c r="AH17" s="4" t="s">
        <v>107</v>
      </c>
      <c r="AI17" s="239">
        <v>341284.92000000004</v>
      </c>
      <c r="AJ17" s="41">
        <v>428611.72</v>
      </c>
      <c r="AK17" s="41">
        <v>132725.53</v>
      </c>
      <c r="AL17" s="41">
        <v>500396.1</v>
      </c>
      <c r="AM17" s="41">
        <v>420504.82999999996</v>
      </c>
      <c r="AN17" s="105">
        <f t="shared" si="8"/>
        <v>-0.15965606046889658</v>
      </c>
      <c r="AO17" s="41">
        <f t="shared" si="10"/>
        <v>-79891.270000000019</v>
      </c>
      <c r="AP17" s="105">
        <f t="shared" si="11"/>
        <v>0.23212250339100793</v>
      </c>
      <c r="AQ17" s="41">
        <f t="shared" si="12"/>
        <v>79219.909999999916</v>
      </c>
      <c r="AR17" s="42">
        <f t="shared" si="9"/>
        <v>5.0029657095518603E-4</v>
      </c>
      <c r="AS17" s="240">
        <v>170570.28</v>
      </c>
      <c r="AT17" s="241">
        <v>218733.61</v>
      </c>
      <c r="AU17" s="241">
        <v>63751</v>
      </c>
      <c r="AV17" s="241">
        <v>103312.1</v>
      </c>
      <c r="AW17" s="241">
        <v>250523.4</v>
      </c>
      <c r="AX17" s="105">
        <f t="shared" si="13"/>
        <v>1.4249182815952826</v>
      </c>
      <c r="AY17" s="41">
        <f t="shared" si="14"/>
        <v>147211.29999999999</v>
      </c>
      <c r="AZ17" s="105">
        <f t="shared" si="15"/>
        <v>0.46874004076208342</v>
      </c>
      <c r="BA17" s="41">
        <f t="shared" si="16"/>
        <v>79953.119999999995</v>
      </c>
      <c r="BB17" s="42">
        <f t="shared" si="17"/>
        <v>7.358880063917403E-4</v>
      </c>
    </row>
    <row r="18" spans="2:54" x14ac:dyDescent="0.25">
      <c r="B18" s="44"/>
      <c r="C18" s="45"/>
      <c r="D18" s="45"/>
      <c r="E18" s="45"/>
      <c r="F18" s="45"/>
      <c r="G18" s="46"/>
      <c r="H18" s="45"/>
      <c r="I18" s="47"/>
      <c r="J18" s="45"/>
      <c r="K18" s="45"/>
      <c r="L18" s="45"/>
      <c r="M18" s="45"/>
      <c r="N18" s="47"/>
      <c r="O18" s="47"/>
      <c r="P18" s="47"/>
      <c r="R18" s="44"/>
      <c r="S18" s="45"/>
      <c r="T18" s="45"/>
      <c r="U18" s="45"/>
      <c r="V18" s="45"/>
      <c r="W18" s="46"/>
      <c r="X18" s="45"/>
      <c r="Y18" s="47"/>
      <c r="Z18" s="45"/>
      <c r="AA18" s="45"/>
      <c r="AB18" s="45"/>
      <c r="AC18" s="45"/>
      <c r="AD18" s="47"/>
      <c r="AE18" s="47"/>
      <c r="AF18" s="47"/>
      <c r="AH18" s="44"/>
      <c r="AI18" s="44"/>
      <c r="AJ18" s="44"/>
      <c r="AK18" s="44"/>
      <c r="AL18" s="45"/>
      <c r="AM18" s="46"/>
      <c r="AN18" s="47"/>
      <c r="AO18" s="47"/>
      <c r="AP18" s="45"/>
      <c r="AQ18" s="45"/>
      <c r="AR18" s="47"/>
      <c r="AS18" s="45"/>
      <c r="AT18" s="45"/>
      <c r="AU18" s="45"/>
      <c r="AV18" s="45"/>
      <c r="AW18" s="47"/>
      <c r="AX18" s="47"/>
      <c r="AY18" s="47"/>
      <c r="AZ18" s="47"/>
      <c r="BA18" s="48"/>
      <c r="BB18" s="47"/>
    </row>
    <row r="19" spans="2:54" x14ac:dyDescent="0.25">
      <c r="B19" s="49" t="s">
        <v>108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R19" s="49" t="s">
        <v>108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H19" s="49" t="s">
        <v>108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ht="39" customHeight="1" x14ac:dyDescent="0.25">
      <c r="B20" s="279" t="s">
        <v>468</v>
      </c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R20" s="279" t="s">
        <v>469</v>
      </c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H20" s="280" t="s">
        <v>470</v>
      </c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</row>
    <row r="21" spans="2:54" ht="24" customHeight="1" x14ac:dyDescent="0.25">
      <c r="B21" s="279" t="s">
        <v>471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281" t="s">
        <v>472</v>
      </c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P21" s="115"/>
      <c r="AQ21" s="115"/>
    </row>
    <row r="22" spans="2:54" x14ac:dyDescent="0.25"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</row>
    <row r="27" spans="2:54" x14ac:dyDescent="0.25">
      <c r="B27" s="243"/>
    </row>
    <row r="28" spans="2:54" x14ac:dyDescent="0.25">
      <c r="B28" s="243"/>
    </row>
    <row r="29" spans="2:54" x14ac:dyDescent="0.25">
      <c r="B29" s="243"/>
    </row>
  </sheetData>
  <mergeCells count="9">
    <mergeCell ref="B22:P22"/>
    <mergeCell ref="B5:P5"/>
    <mergeCell ref="R5:AF5"/>
    <mergeCell ref="AH5:BB5"/>
    <mergeCell ref="B20:P20"/>
    <mergeCell ref="R20:AF20"/>
    <mergeCell ref="AH20:BB20"/>
    <mergeCell ref="B21:P21"/>
    <mergeCell ref="R21:AF2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726F-BE53-4362-A223-B931D620B3BA}">
  <dimension ref="A4:O52"/>
  <sheetViews>
    <sheetView showGridLines="0" topLeftCell="A26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4" spans="2:15" ht="21.75" thickBot="1" x14ac:dyDescent="0.3">
      <c r="B4" s="247" t="s">
        <v>109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51"/>
      <c r="O4" s="51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2" t="s">
        <v>493</v>
      </c>
      <c r="F6" s="52" t="s">
        <v>489</v>
      </c>
      <c r="G6" s="52" t="s">
        <v>490</v>
      </c>
      <c r="H6" s="52" t="s">
        <v>491</v>
      </c>
      <c r="I6" s="52" t="s">
        <v>492</v>
      </c>
      <c r="J6" s="53" t="str">
        <f>CONCATENATE("var. ",RIGHT(I6,2),"/",RIGHT(H6,2))</f>
        <v>var. 23/22</v>
      </c>
      <c r="K6" s="53" t="str">
        <f>CONCATENATE("dif. ",RIGHT(I6,2),"/",RIGHT(H6,2))</f>
        <v>dif. 23/22</v>
      </c>
      <c r="L6" s="53" t="str">
        <f>CONCATENATE("var. ",RIGHT(I6,2),"/",RIGHT(E6,2))</f>
        <v>var. 23/19</v>
      </c>
      <c r="M6" s="53" t="str">
        <f>CONCATENATE("dif. ",RIGHT(I6,2),"/",RIGHT(E6,2))</f>
        <v>dif. 23/19</v>
      </c>
      <c r="N6" s="53" t="s">
        <v>110</v>
      </c>
      <c r="O6" s="53" t="str">
        <f>CONCATENATE("cuota ",I6)</f>
        <v>cuota febrero 2023</v>
      </c>
    </row>
    <row r="7" spans="2:15" x14ac:dyDescent="0.25">
      <c r="B7" s="248" t="s">
        <v>101</v>
      </c>
      <c r="C7" s="251" t="s">
        <v>45</v>
      </c>
      <c r="D7" s="54" t="s">
        <v>111</v>
      </c>
      <c r="E7" s="55">
        <v>364413</v>
      </c>
      <c r="F7" s="55">
        <v>404607</v>
      </c>
      <c r="G7" s="55">
        <v>56791</v>
      </c>
      <c r="H7" s="55">
        <v>349079</v>
      </c>
      <c r="I7" s="55">
        <v>411122</v>
      </c>
      <c r="J7" s="56">
        <f>I7/H7-1</f>
        <v>0.17773340705112606</v>
      </c>
      <c r="K7" s="55">
        <f>I7-H7</f>
        <v>62043</v>
      </c>
      <c r="L7" s="56">
        <f>I7/E7-1</f>
        <v>0.12817599811203229</v>
      </c>
      <c r="M7" s="55">
        <f>I7-E7</f>
        <v>46709</v>
      </c>
      <c r="N7" s="57">
        <v>1</v>
      </c>
      <c r="O7" s="57">
        <f>I7/$I$7</f>
        <v>1</v>
      </c>
    </row>
    <row r="8" spans="2:15" x14ac:dyDescent="0.25">
      <c r="B8" s="249"/>
      <c r="C8" s="252"/>
      <c r="D8" s="58" t="s">
        <v>112</v>
      </c>
      <c r="E8" s="59">
        <v>270304</v>
      </c>
      <c r="F8" s="59">
        <v>311807</v>
      </c>
      <c r="G8" s="59">
        <v>43424</v>
      </c>
      <c r="H8" s="59">
        <v>279945</v>
      </c>
      <c r="I8" s="59">
        <v>327297</v>
      </c>
      <c r="J8" s="60">
        <f t="shared" ref="J8:J21" si="0">I8/H8-1</f>
        <v>0.16914751111825543</v>
      </c>
      <c r="K8" s="59">
        <f t="shared" ref="K8:K18" si="1">I8-H8</f>
        <v>47352</v>
      </c>
      <c r="L8" s="60">
        <f t="shared" ref="L8:L21" si="2">I8/E8-1</f>
        <v>0.21084778619628275</v>
      </c>
      <c r="M8" s="59">
        <f t="shared" ref="M8:M18" si="3">I8-E8</f>
        <v>56993</v>
      </c>
      <c r="N8" s="61">
        <v>1</v>
      </c>
      <c r="O8" s="61">
        <f>I8/$I$7</f>
        <v>0.79610675176711532</v>
      </c>
    </row>
    <row r="9" spans="2:15" x14ac:dyDescent="0.25">
      <c r="B9" s="249"/>
      <c r="C9" s="253"/>
      <c r="D9" s="62" t="s">
        <v>113</v>
      </c>
      <c r="E9" s="63">
        <v>94109</v>
      </c>
      <c r="F9" s="63">
        <v>92800</v>
      </c>
      <c r="G9" s="63">
        <v>13367</v>
      </c>
      <c r="H9" s="63">
        <v>69134</v>
      </c>
      <c r="I9" s="63">
        <v>83825</v>
      </c>
      <c r="J9" s="64">
        <f t="shared" si="0"/>
        <v>0.21250036161657082</v>
      </c>
      <c r="K9" s="63">
        <f t="shared" si="1"/>
        <v>14691</v>
      </c>
      <c r="L9" s="64">
        <f t="shared" si="2"/>
        <v>-0.10927753987397593</v>
      </c>
      <c r="M9" s="63">
        <f t="shared" si="3"/>
        <v>-10284</v>
      </c>
      <c r="N9" s="65">
        <v>1</v>
      </c>
      <c r="O9" s="65">
        <f>I9/$I$7</f>
        <v>0.20389324823288466</v>
      </c>
    </row>
    <row r="10" spans="2:15" x14ac:dyDescent="0.25">
      <c r="B10" s="249"/>
      <c r="C10" s="254" t="s">
        <v>58</v>
      </c>
      <c r="D10" s="66" t="s">
        <v>111</v>
      </c>
      <c r="E10" s="67">
        <v>441089</v>
      </c>
      <c r="F10" s="67">
        <v>486791</v>
      </c>
      <c r="G10" s="67">
        <v>62524</v>
      </c>
      <c r="H10" s="67">
        <v>401172</v>
      </c>
      <c r="I10" s="67">
        <v>491339</v>
      </c>
      <c r="J10" s="68">
        <f t="shared" si="0"/>
        <v>0.22475895625816356</v>
      </c>
      <c r="K10" s="67">
        <f t="shared" si="1"/>
        <v>90167</v>
      </c>
      <c r="L10" s="68">
        <f t="shared" si="2"/>
        <v>0.11392258705159275</v>
      </c>
      <c r="M10" s="67">
        <f t="shared" si="3"/>
        <v>50250</v>
      </c>
      <c r="N10" s="57">
        <v>1</v>
      </c>
      <c r="O10" s="57">
        <f>I10/$I$10</f>
        <v>1</v>
      </c>
    </row>
    <row r="11" spans="2:15" x14ac:dyDescent="0.25">
      <c r="B11" s="249"/>
      <c r="C11" s="255"/>
      <c r="D11" s="4" t="s">
        <v>112</v>
      </c>
      <c r="E11" s="69">
        <v>323648</v>
      </c>
      <c r="F11" s="69">
        <v>369956</v>
      </c>
      <c r="G11" s="69">
        <v>47335</v>
      </c>
      <c r="H11" s="69">
        <v>317651</v>
      </c>
      <c r="I11" s="69">
        <v>386535</v>
      </c>
      <c r="J11" s="70">
        <f t="shared" si="0"/>
        <v>0.21685434643681267</v>
      </c>
      <c r="K11" s="69">
        <f t="shared" si="1"/>
        <v>68884</v>
      </c>
      <c r="L11" s="70">
        <f t="shared" si="2"/>
        <v>0.19430677773383431</v>
      </c>
      <c r="M11" s="69">
        <f t="shared" si="3"/>
        <v>62887</v>
      </c>
      <c r="N11" s="71">
        <v>1</v>
      </c>
      <c r="O11" s="71">
        <f>I11/$I$10</f>
        <v>0.78669716835016146</v>
      </c>
    </row>
    <row r="12" spans="2:15" x14ac:dyDescent="0.25">
      <c r="B12" s="249"/>
      <c r="C12" s="256"/>
      <c r="D12" s="72" t="s">
        <v>113</v>
      </c>
      <c r="E12" s="73">
        <v>117441</v>
      </c>
      <c r="F12" s="73">
        <v>116835</v>
      </c>
      <c r="G12" s="73">
        <v>15189</v>
      </c>
      <c r="H12" s="73">
        <v>83521</v>
      </c>
      <c r="I12" s="73">
        <v>104804</v>
      </c>
      <c r="J12" s="74">
        <f t="shared" si="0"/>
        <v>0.25482214053950503</v>
      </c>
      <c r="K12" s="73">
        <f t="shared" si="1"/>
        <v>21283</v>
      </c>
      <c r="L12" s="74">
        <f t="shared" si="2"/>
        <v>-0.10760296659599289</v>
      </c>
      <c r="M12" s="73">
        <f t="shared" si="3"/>
        <v>-12637</v>
      </c>
      <c r="N12" s="75">
        <v>1</v>
      </c>
      <c r="O12" s="75">
        <f>I12/$I$10</f>
        <v>0.21330283164983851</v>
      </c>
    </row>
    <row r="13" spans="2:15" x14ac:dyDescent="0.25">
      <c r="B13" s="249"/>
      <c r="C13" s="251" t="s">
        <v>67</v>
      </c>
      <c r="D13" s="54" t="s">
        <v>111</v>
      </c>
      <c r="E13" s="55">
        <v>2699390</v>
      </c>
      <c r="F13" s="55">
        <v>2872711</v>
      </c>
      <c r="G13" s="55">
        <v>253867</v>
      </c>
      <c r="H13" s="55">
        <v>2235961</v>
      </c>
      <c r="I13" s="55">
        <v>2799277</v>
      </c>
      <c r="J13" s="56">
        <f t="shared" si="0"/>
        <v>0.25193462676674594</v>
      </c>
      <c r="K13" s="55">
        <f t="shared" si="1"/>
        <v>563316</v>
      </c>
      <c r="L13" s="56">
        <f t="shared" si="2"/>
        <v>3.7003545245407388E-2</v>
      </c>
      <c r="M13" s="55">
        <f t="shared" si="3"/>
        <v>99887</v>
      </c>
      <c r="N13" s="57">
        <v>1</v>
      </c>
      <c r="O13" s="57">
        <f>I13/$I$13</f>
        <v>1</v>
      </c>
    </row>
    <row r="14" spans="2:15" x14ac:dyDescent="0.25">
      <c r="B14" s="249"/>
      <c r="C14" s="252"/>
      <c r="D14" s="58" t="s">
        <v>112</v>
      </c>
      <c r="E14" s="59">
        <v>1876383</v>
      </c>
      <c r="F14" s="59">
        <v>2072372</v>
      </c>
      <c r="G14" s="59">
        <v>183147</v>
      </c>
      <c r="H14" s="59">
        <v>1695833</v>
      </c>
      <c r="I14" s="59">
        <v>2103434</v>
      </c>
      <c r="J14" s="60">
        <f t="shared" si="0"/>
        <v>0.24035444527851513</v>
      </c>
      <c r="K14" s="59">
        <f t="shared" si="1"/>
        <v>407601</v>
      </c>
      <c r="L14" s="60">
        <f t="shared" si="2"/>
        <v>0.12100461366362847</v>
      </c>
      <c r="M14" s="59">
        <f t="shared" si="3"/>
        <v>227051</v>
      </c>
      <c r="N14" s="61">
        <v>1</v>
      </c>
      <c r="O14" s="61">
        <f>I14/$I$13</f>
        <v>0.7514204560677632</v>
      </c>
    </row>
    <row r="15" spans="2:15" x14ac:dyDescent="0.25">
      <c r="B15" s="249"/>
      <c r="C15" s="253"/>
      <c r="D15" s="62" t="s">
        <v>113</v>
      </c>
      <c r="E15" s="63">
        <v>823007</v>
      </c>
      <c r="F15" s="63">
        <v>800339</v>
      </c>
      <c r="G15" s="63">
        <v>70720</v>
      </c>
      <c r="H15" s="63">
        <v>540128</v>
      </c>
      <c r="I15" s="63">
        <v>695843</v>
      </c>
      <c r="J15" s="64">
        <f t="shared" si="0"/>
        <v>0.288292775045915</v>
      </c>
      <c r="K15" s="63">
        <f t="shared" si="1"/>
        <v>155715</v>
      </c>
      <c r="L15" s="64">
        <f t="shared" si="2"/>
        <v>-0.15451144400958927</v>
      </c>
      <c r="M15" s="63">
        <f t="shared" si="3"/>
        <v>-127164</v>
      </c>
      <c r="N15" s="65">
        <v>1</v>
      </c>
      <c r="O15" s="65">
        <f>I15/$I$13</f>
        <v>0.2485795439322368</v>
      </c>
    </row>
    <row r="16" spans="2:15" x14ac:dyDescent="0.25">
      <c r="B16" s="249"/>
      <c r="C16" s="254" t="s">
        <v>41</v>
      </c>
      <c r="D16" s="66" t="s">
        <v>111</v>
      </c>
      <c r="E16" s="76">
        <v>7.4075019277577914</v>
      </c>
      <c r="F16" s="76">
        <v>7.1000032129943378</v>
      </c>
      <c r="G16" s="76">
        <v>4.4701977426000603</v>
      </c>
      <c r="H16" s="76">
        <v>6.4053151292400861</v>
      </c>
      <c r="I16" s="76">
        <v>6.8088718190707382</v>
      </c>
      <c r="J16" s="77">
        <f t="shared" si="0"/>
        <v>6.3003409151319856E-2</v>
      </c>
      <c r="K16" s="78">
        <f t="shared" si="1"/>
        <v>0.40355668983065218</v>
      </c>
      <c r="L16" s="77">
        <f t="shared" si="2"/>
        <v>-8.0814033465699708E-2</v>
      </c>
      <c r="M16" s="78">
        <f t="shared" si="3"/>
        <v>-0.59863010868705313</v>
      </c>
      <c r="N16" s="79">
        <v>1</v>
      </c>
      <c r="O16" s="79"/>
    </row>
    <row r="17" spans="2:15" x14ac:dyDescent="0.25">
      <c r="B17" s="249"/>
      <c r="C17" s="255"/>
      <c r="D17" s="4" t="s">
        <v>112</v>
      </c>
      <c r="E17" s="80">
        <f t="shared" ref="E17:I18" si="4">E14/E8</f>
        <v>6.9417507695039662</v>
      </c>
      <c r="F17" s="80">
        <f t="shared" si="4"/>
        <v>6.6463292998553589</v>
      </c>
      <c r="G17" s="80">
        <f t="shared" si="4"/>
        <v>4.2176446204863671</v>
      </c>
      <c r="H17" s="80">
        <f t="shared" si="4"/>
        <v>6.0577363410669953</v>
      </c>
      <c r="I17" s="80">
        <f t="shared" si="4"/>
        <v>6.4266827988035331</v>
      </c>
      <c r="J17" s="81">
        <f t="shared" si="0"/>
        <v>6.0905004272858942E-2</v>
      </c>
      <c r="K17" s="82">
        <f t="shared" si="1"/>
        <v>0.36894645773653778</v>
      </c>
      <c r="L17" s="81">
        <f t="shared" si="2"/>
        <v>-7.4198568603643156E-2</v>
      </c>
      <c r="M17" s="82">
        <f t="shared" si="3"/>
        <v>-0.51506797070043309</v>
      </c>
      <c r="N17" s="83">
        <v>1</v>
      </c>
      <c r="O17" s="83"/>
    </row>
    <row r="18" spans="2:15" x14ac:dyDescent="0.25">
      <c r="B18" s="249"/>
      <c r="C18" s="256"/>
      <c r="D18" s="72" t="s">
        <v>113</v>
      </c>
      <c r="E18" s="84">
        <f t="shared" si="4"/>
        <v>8.7452528451051439</v>
      </c>
      <c r="F18" s="84">
        <f t="shared" si="4"/>
        <v>8.6243426724137926</v>
      </c>
      <c r="G18" s="84">
        <f t="shared" si="4"/>
        <v>5.2906411311438619</v>
      </c>
      <c r="H18" s="84">
        <f t="shared" si="4"/>
        <v>7.8127694043451843</v>
      </c>
      <c r="I18" s="84">
        <f t="shared" si="4"/>
        <v>8.301139278258276</v>
      </c>
      <c r="J18" s="85">
        <f t="shared" si="0"/>
        <v>6.2509188309266772E-2</v>
      </c>
      <c r="K18" s="86">
        <f t="shared" si="1"/>
        <v>0.48836987391309172</v>
      </c>
      <c r="L18" s="85">
        <f t="shared" si="2"/>
        <v>-5.0783387823422954E-2</v>
      </c>
      <c r="M18" s="86">
        <f t="shared" si="3"/>
        <v>-0.44411356684686787</v>
      </c>
      <c r="N18" s="87">
        <v>1</v>
      </c>
      <c r="O18" s="87"/>
    </row>
    <row r="19" spans="2:15" x14ac:dyDescent="0.25">
      <c r="B19" s="249"/>
      <c r="C19" s="251" t="s">
        <v>114</v>
      </c>
      <c r="D19" s="54" t="s">
        <v>111</v>
      </c>
      <c r="E19" s="57">
        <v>0.72450000000000003</v>
      </c>
      <c r="F19" s="57">
        <v>0.72739999999999994</v>
      </c>
      <c r="G19" s="57">
        <v>0.18840000000000001</v>
      </c>
      <c r="H19" s="57">
        <v>0.66890000000000005</v>
      </c>
      <c r="I19" s="57">
        <v>0.79590000000000005</v>
      </c>
      <c r="J19" s="56">
        <f t="shared" si="0"/>
        <v>0.18986395574824333</v>
      </c>
      <c r="K19" s="88">
        <f>(I19-H19)*100</f>
        <v>12.7</v>
      </c>
      <c r="L19" s="56">
        <f t="shared" si="2"/>
        <v>9.8550724637681109E-2</v>
      </c>
      <c r="M19" s="88">
        <f>(I19-E19)*100</f>
        <v>7.1400000000000023</v>
      </c>
      <c r="N19" s="57">
        <v>1</v>
      </c>
      <c r="O19" s="57"/>
    </row>
    <row r="20" spans="2:15" x14ac:dyDescent="0.25">
      <c r="B20" s="249"/>
      <c r="C20" s="252"/>
      <c r="D20" s="58" t="s">
        <v>112</v>
      </c>
      <c r="E20" s="61">
        <v>0.75170000000000003</v>
      </c>
      <c r="F20" s="61">
        <v>0.76419999999999999</v>
      </c>
      <c r="G20" s="61">
        <v>0.22620000000000001</v>
      </c>
      <c r="H20" s="61">
        <v>0.69129999999999991</v>
      </c>
      <c r="I20" s="61">
        <v>0.84329999999999994</v>
      </c>
      <c r="J20" s="60">
        <f t="shared" si="0"/>
        <v>0.21987559670186618</v>
      </c>
      <c r="K20" s="89">
        <f>(I20-H20)*100</f>
        <v>15.200000000000003</v>
      </c>
      <c r="L20" s="60">
        <f t="shared" si="2"/>
        <v>0.12185712385260072</v>
      </c>
      <c r="M20" s="89">
        <f>(I20-E20)*100</f>
        <v>9.1599999999999895</v>
      </c>
      <c r="N20" s="61">
        <v>1</v>
      </c>
      <c r="O20" s="61"/>
    </row>
    <row r="21" spans="2:15" x14ac:dyDescent="0.25">
      <c r="B21" s="249"/>
      <c r="C21" s="253"/>
      <c r="D21" s="62" t="s">
        <v>113</v>
      </c>
      <c r="E21" s="65">
        <v>0.66930000000000012</v>
      </c>
      <c r="F21" s="65">
        <v>0.64670000000000005</v>
      </c>
      <c r="G21" s="65">
        <v>0.13150000000000001</v>
      </c>
      <c r="H21" s="65">
        <v>0.60719999999999996</v>
      </c>
      <c r="I21" s="65">
        <v>0.68030000000000002</v>
      </c>
      <c r="J21" s="64">
        <f t="shared" si="0"/>
        <v>0.12038866930171288</v>
      </c>
      <c r="K21" s="90">
        <f>(I21-H21)*100</f>
        <v>7.3100000000000058</v>
      </c>
      <c r="L21" s="64">
        <f t="shared" si="2"/>
        <v>1.6435081428357812E-2</v>
      </c>
      <c r="M21" s="90">
        <f>(I21-E21)*100</f>
        <v>1.0999999999999899</v>
      </c>
      <c r="N21" s="65">
        <v>1</v>
      </c>
      <c r="O21" s="65"/>
    </row>
    <row r="22" spans="2:15" x14ac:dyDescent="0.25">
      <c r="B22" s="249"/>
      <c r="C22" s="254" t="s">
        <v>115</v>
      </c>
      <c r="D22" s="66" t="s">
        <v>111</v>
      </c>
      <c r="E22" s="67">
        <v>133066</v>
      </c>
      <c r="F22" s="67">
        <v>136182</v>
      </c>
      <c r="G22" s="67">
        <v>48131</v>
      </c>
      <c r="H22" s="67">
        <v>119375</v>
      </c>
      <c r="I22" s="67">
        <v>125612</v>
      </c>
      <c r="J22" s="77">
        <f>I22/H22-1</f>
        <v>5.2247120418848159E-2</v>
      </c>
      <c r="K22" s="67">
        <f>I22-H22</f>
        <v>6237</v>
      </c>
      <c r="L22" s="77">
        <f>I22/E22-1</f>
        <v>-5.6017314716005573E-2</v>
      </c>
      <c r="M22" s="67">
        <f>I22-E22</f>
        <v>-7454</v>
      </c>
      <c r="N22" s="79">
        <v>1</v>
      </c>
      <c r="O22" s="79">
        <f>I22/$I$22</f>
        <v>1</v>
      </c>
    </row>
    <row r="23" spans="2:15" x14ac:dyDescent="0.25">
      <c r="B23" s="249"/>
      <c r="C23" s="255"/>
      <c r="D23" s="4" t="s">
        <v>112</v>
      </c>
      <c r="E23" s="69">
        <v>89152</v>
      </c>
      <c r="F23" s="69">
        <v>93509</v>
      </c>
      <c r="G23" s="69">
        <v>28923</v>
      </c>
      <c r="H23" s="69">
        <v>87606</v>
      </c>
      <c r="I23" s="69">
        <v>89082</v>
      </c>
      <c r="J23" s="81">
        <f>I23/H23-1</f>
        <v>1.6848161084857205E-2</v>
      </c>
      <c r="K23" s="69">
        <f>I23-H23</f>
        <v>1476</v>
      </c>
      <c r="L23" s="81">
        <f>I23/E23-1</f>
        <v>-7.8517587939697098E-4</v>
      </c>
      <c r="M23" s="69">
        <f>I23-E23</f>
        <v>-70</v>
      </c>
      <c r="N23" s="83">
        <v>1</v>
      </c>
      <c r="O23" s="83">
        <f>I23/$I$22</f>
        <v>0.7091838359392415</v>
      </c>
    </row>
    <row r="24" spans="2:15" x14ac:dyDescent="0.25">
      <c r="B24" s="250"/>
      <c r="C24" s="256"/>
      <c r="D24" s="72" t="s">
        <v>113</v>
      </c>
      <c r="E24" s="73">
        <v>43914</v>
      </c>
      <c r="F24" s="73">
        <v>42673</v>
      </c>
      <c r="G24" s="73">
        <v>19208</v>
      </c>
      <c r="H24" s="73">
        <v>31769</v>
      </c>
      <c r="I24" s="73">
        <v>36530</v>
      </c>
      <c r="J24" s="85">
        <f>I24/H24-1</f>
        <v>0.14986307406591326</v>
      </c>
      <c r="K24" s="73">
        <f>I24-H24</f>
        <v>4761</v>
      </c>
      <c r="L24" s="85">
        <f>I24/E24-1</f>
        <v>-0.16814683244523387</v>
      </c>
      <c r="M24" s="73">
        <f>I24-E24</f>
        <v>-7384</v>
      </c>
      <c r="N24" s="87">
        <v>1</v>
      </c>
      <c r="O24" s="87">
        <f>I24/$I$22</f>
        <v>0.29081616406075855</v>
      </c>
    </row>
    <row r="25" spans="2:15" ht="7.5" customHeight="1" x14ac:dyDescent="0.25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91"/>
      <c r="O25" s="91"/>
    </row>
    <row r="26" spans="2:15" x14ac:dyDescent="0.25">
      <c r="B26" s="246" t="s">
        <v>108</v>
      </c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</row>
    <row r="29" spans="2:15" ht="21.75" customHeight="1" thickBot="1" x14ac:dyDescent="0.3">
      <c r="B29" s="247" t="s">
        <v>109</v>
      </c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51"/>
      <c r="O29" s="51"/>
    </row>
    <row r="30" spans="2:15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2:15" ht="60" x14ac:dyDescent="0.25">
      <c r="B31" s="4"/>
      <c r="C31" s="4"/>
      <c r="D31" s="4"/>
      <c r="E31" s="52" t="s">
        <v>494</v>
      </c>
      <c r="F31" s="52" t="s">
        <v>495</v>
      </c>
      <c r="G31" s="52" t="s">
        <v>496</v>
      </c>
      <c r="H31" s="52" t="s">
        <v>497</v>
      </c>
      <c r="I31" s="52" t="s">
        <v>498</v>
      </c>
      <c r="J31" s="53" t="str">
        <f>CONCATENATE("var. ",RIGHT(I31,2),"/",RIGHT(H31,2))</f>
        <v>var. 23/22</v>
      </c>
      <c r="K31" s="53" t="str">
        <f>CONCATENATE("dif. ",RIGHT(I31,2),"/",RIGHT(H31,2))</f>
        <v>dif. 23/22</v>
      </c>
      <c r="L31" s="53" t="str">
        <f>CONCATENATE("var. ",RIGHT(I31,2),"/",RIGHT(E31,2))</f>
        <v>var. 23/19</v>
      </c>
      <c r="M31" s="53" t="str">
        <f>CONCATENATE("dif. ",RIGHT(I31,2),"/",RIGHT(E31,2))</f>
        <v>dif. 23/19</v>
      </c>
      <c r="N31" s="53" t="s">
        <v>110</v>
      </c>
      <c r="O31" s="53" t="str">
        <f>CONCATENATE("cuota ",I31)</f>
        <v>cuota acumulado a febrero 2023</v>
      </c>
    </row>
    <row r="32" spans="2:15" ht="15" customHeight="1" x14ac:dyDescent="0.25">
      <c r="B32" s="248" t="s">
        <v>101</v>
      </c>
      <c r="C32" s="251" t="s">
        <v>45</v>
      </c>
      <c r="D32" s="54" t="s">
        <v>111</v>
      </c>
      <c r="E32" s="55">
        <v>737730</v>
      </c>
      <c r="F32" s="55">
        <v>790860</v>
      </c>
      <c r="G32" s="55">
        <v>103153</v>
      </c>
      <c r="H32" s="55">
        <v>622796</v>
      </c>
      <c r="I32" s="55">
        <v>814759</v>
      </c>
      <c r="J32" s="56">
        <f>I32/H32-1</f>
        <v>0.30822773428217265</v>
      </c>
      <c r="K32" s="55">
        <f>I32-H32</f>
        <v>191963</v>
      </c>
      <c r="L32" s="56">
        <f>I32/E32-1</f>
        <v>0.10441353882856874</v>
      </c>
      <c r="M32" s="55">
        <f>I32-E32</f>
        <v>77029</v>
      </c>
      <c r="N32" s="57">
        <v>1</v>
      </c>
      <c r="O32" s="57">
        <f>I32/$I$32</f>
        <v>1</v>
      </c>
    </row>
    <row r="33" spans="1:15" x14ac:dyDescent="0.25">
      <c r="B33" s="249"/>
      <c r="C33" s="252"/>
      <c r="D33" s="58" t="s">
        <v>112</v>
      </c>
      <c r="E33" s="59">
        <v>546390</v>
      </c>
      <c r="F33" s="59">
        <v>605036</v>
      </c>
      <c r="G33" s="59">
        <v>79095</v>
      </c>
      <c r="H33" s="59">
        <v>491667</v>
      </c>
      <c r="I33" s="59">
        <v>650456</v>
      </c>
      <c r="J33" s="60">
        <f t="shared" ref="J33:J49" si="5">I33/H33-1</f>
        <v>0.32296045900985826</v>
      </c>
      <c r="K33" s="59">
        <f t="shared" ref="K33:K43" si="6">I33-H33</f>
        <v>158789</v>
      </c>
      <c r="L33" s="60">
        <f t="shared" ref="L33:L49" si="7">I33/E33-1</f>
        <v>0.19046102600706449</v>
      </c>
      <c r="M33" s="59">
        <f t="shared" ref="M33:M43" si="8">I33-E33</f>
        <v>104066</v>
      </c>
      <c r="N33" s="61">
        <v>1</v>
      </c>
      <c r="O33" s="61">
        <f>I33/$I$32</f>
        <v>0.79834159549020012</v>
      </c>
    </row>
    <row r="34" spans="1:15" x14ac:dyDescent="0.25">
      <c r="B34" s="249"/>
      <c r="C34" s="253"/>
      <c r="D34" s="62" t="s">
        <v>116</v>
      </c>
      <c r="E34" s="63">
        <v>191340</v>
      </c>
      <c r="F34" s="63">
        <v>185824</v>
      </c>
      <c r="G34" s="63">
        <v>24058</v>
      </c>
      <c r="H34" s="63">
        <v>131129</v>
      </c>
      <c r="I34" s="63">
        <v>164303</v>
      </c>
      <c r="J34" s="64">
        <f t="shared" si="5"/>
        <v>0.25298751611009007</v>
      </c>
      <c r="K34" s="63">
        <f t="shared" si="6"/>
        <v>33174</v>
      </c>
      <c r="L34" s="64">
        <f t="shared" si="7"/>
        <v>-0.14130343890456776</v>
      </c>
      <c r="M34" s="63">
        <f t="shared" si="8"/>
        <v>-27037</v>
      </c>
      <c r="N34" s="65">
        <v>1</v>
      </c>
      <c r="O34" s="65">
        <f>I34/$I$32</f>
        <v>0.20165840450979983</v>
      </c>
    </row>
    <row r="35" spans="1:15" hidden="1" x14ac:dyDescent="0.25">
      <c r="B35" s="249"/>
      <c r="C35" s="254" t="s">
        <v>58</v>
      </c>
      <c r="D35" s="66" t="s">
        <v>111</v>
      </c>
      <c r="E35" s="67">
        <v>907682</v>
      </c>
      <c r="F35" s="67">
        <v>971769</v>
      </c>
      <c r="G35" s="67">
        <v>121129</v>
      </c>
      <c r="H35" s="67">
        <v>750050</v>
      </c>
      <c r="I35" s="67">
        <v>987530</v>
      </c>
      <c r="J35" s="68">
        <f t="shared" si="5"/>
        <v>0.31661889207386174</v>
      </c>
      <c r="K35" s="67">
        <f t="shared" si="6"/>
        <v>237480</v>
      </c>
      <c r="L35" s="68">
        <f t="shared" si="7"/>
        <v>8.7969134564748419E-2</v>
      </c>
      <c r="M35" s="67">
        <f t="shared" si="8"/>
        <v>79848</v>
      </c>
      <c r="N35" s="57">
        <v>1</v>
      </c>
      <c r="O35" s="57">
        <f>I35/$I$35</f>
        <v>1</v>
      </c>
    </row>
    <row r="36" spans="1:15" hidden="1" x14ac:dyDescent="0.25">
      <c r="B36" s="249"/>
      <c r="C36" s="255"/>
      <c r="D36" s="4" t="s">
        <v>112</v>
      </c>
      <c r="E36" s="69">
        <v>663583</v>
      </c>
      <c r="F36" s="69">
        <v>732426</v>
      </c>
      <c r="G36" s="69">
        <v>91885</v>
      </c>
      <c r="H36" s="69">
        <v>585279</v>
      </c>
      <c r="I36" s="69">
        <v>780375</v>
      </c>
      <c r="J36" s="70">
        <f t="shared" si="5"/>
        <v>0.33333845909386794</v>
      </c>
      <c r="K36" s="69">
        <f t="shared" si="6"/>
        <v>195096</v>
      </c>
      <c r="L36" s="70">
        <f t="shared" si="7"/>
        <v>0.17600209770292485</v>
      </c>
      <c r="M36" s="69">
        <f t="shared" si="8"/>
        <v>116792</v>
      </c>
      <c r="N36" s="71">
        <v>1</v>
      </c>
      <c r="O36" s="71">
        <f>I36/$I$35</f>
        <v>0.79022915759521228</v>
      </c>
    </row>
    <row r="37" spans="1:15" hidden="1" x14ac:dyDescent="0.25">
      <c r="B37" s="249"/>
      <c r="C37" s="256"/>
      <c r="D37" s="72" t="s">
        <v>116</v>
      </c>
      <c r="E37" s="73">
        <v>244099</v>
      </c>
      <c r="F37" s="73">
        <v>239343</v>
      </c>
      <c r="G37" s="73">
        <v>29244</v>
      </c>
      <c r="H37" s="73">
        <v>164771</v>
      </c>
      <c r="I37" s="73">
        <v>207155</v>
      </c>
      <c r="J37" s="74">
        <f t="shared" si="5"/>
        <v>0.25722973095993829</v>
      </c>
      <c r="K37" s="73">
        <f t="shared" si="6"/>
        <v>42384</v>
      </c>
      <c r="L37" s="74">
        <f t="shared" si="7"/>
        <v>-0.15134842830163175</v>
      </c>
      <c r="M37" s="73">
        <f t="shared" si="8"/>
        <v>-36944</v>
      </c>
      <c r="N37" s="75">
        <v>1</v>
      </c>
      <c r="O37" s="75">
        <f>I37/$I$35</f>
        <v>0.20977084240478772</v>
      </c>
    </row>
    <row r="38" spans="1:15" x14ac:dyDescent="0.25">
      <c r="B38" s="249"/>
      <c r="C38" s="251" t="s">
        <v>67</v>
      </c>
      <c r="D38" s="54" t="s">
        <v>111</v>
      </c>
      <c r="E38" s="55">
        <v>5647384</v>
      </c>
      <c r="F38" s="55">
        <v>5883176</v>
      </c>
      <c r="G38" s="55">
        <v>514028</v>
      </c>
      <c r="H38" s="55">
        <v>4253563</v>
      </c>
      <c r="I38" s="55">
        <v>5729940</v>
      </c>
      <c r="J38" s="56">
        <f t="shared" si="5"/>
        <v>0.34709183806611077</v>
      </c>
      <c r="K38" s="55">
        <f t="shared" si="6"/>
        <v>1476377</v>
      </c>
      <c r="L38" s="56">
        <f t="shared" si="7"/>
        <v>1.4618449887593865E-2</v>
      </c>
      <c r="M38" s="55">
        <f t="shared" si="8"/>
        <v>82556</v>
      </c>
      <c r="N38" s="57">
        <v>1</v>
      </c>
      <c r="O38" s="57">
        <f>I38/$I$38</f>
        <v>1</v>
      </c>
    </row>
    <row r="39" spans="1:15" x14ac:dyDescent="0.25">
      <c r="B39" s="249"/>
      <c r="C39" s="252"/>
      <c r="D39" s="58" t="s">
        <v>112</v>
      </c>
      <c r="E39" s="59">
        <v>3931423</v>
      </c>
      <c r="F39" s="59">
        <v>4223520</v>
      </c>
      <c r="G39" s="59">
        <v>370390</v>
      </c>
      <c r="H39" s="59">
        <v>3177965</v>
      </c>
      <c r="I39" s="59">
        <v>4336611</v>
      </c>
      <c r="J39" s="60">
        <f t="shared" si="5"/>
        <v>0.36458740105696563</v>
      </c>
      <c r="K39" s="59">
        <f t="shared" si="6"/>
        <v>1158646</v>
      </c>
      <c r="L39" s="60">
        <f t="shared" si="7"/>
        <v>0.10306395419673731</v>
      </c>
      <c r="M39" s="59">
        <f t="shared" si="8"/>
        <v>405188</v>
      </c>
      <c r="N39" s="61">
        <v>1</v>
      </c>
      <c r="O39" s="61">
        <f>I39/$I$38</f>
        <v>0.75683357940920848</v>
      </c>
    </row>
    <row r="40" spans="1:15" x14ac:dyDescent="0.25">
      <c r="B40" s="249"/>
      <c r="C40" s="253"/>
      <c r="D40" s="62" t="s">
        <v>116</v>
      </c>
      <c r="E40" s="63">
        <v>1715961</v>
      </c>
      <c r="F40" s="63">
        <v>1659656</v>
      </c>
      <c r="G40" s="63">
        <v>143638</v>
      </c>
      <c r="H40" s="63">
        <v>1075598</v>
      </c>
      <c r="I40" s="63">
        <v>1393329</v>
      </c>
      <c r="J40" s="64">
        <f t="shared" si="5"/>
        <v>0.29539939642877733</v>
      </c>
      <c r="K40" s="63">
        <f t="shared" si="6"/>
        <v>317731</v>
      </c>
      <c r="L40" s="64">
        <f t="shared" si="7"/>
        <v>-0.1880182591562396</v>
      </c>
      <c r="M40" s="63">
        <f t="shared" si="8"/>
        <v>-322632</v>
      </c>
      <c r="N40" s="65">
        <v>1</v>
      </c>
      <c r="O40" s="65">
        <f>I40/$I$38</f>
        <v>0.24316642059079152</v>
      </c>
    </row>
    <row r="41" spans="1:15" x14ac:dyDescent="0.25">
      <c r="B41" s="249"/>
      <c r="C41" s="254" t="s">
        <v>41</v>
      </c>
      <c r="D41" s="66" t="s">
        <v>111</v>
      </c>
      <c r="E41" s="76">
        <v>7.6550824827511423</v>
      </c>
      <c r="F41" s="76">
        <v>7.4389601193637303</v>
      </c>
      <c r="G41" s="76">
        <v>4.9831609356974589</v>
      </c>
      <c r="H41" s="76">
        <v>6.8297853550761403</v>
      </c>
      <c r="I41" s="76">
        <v>7.0326808295459147</v>
      </c>
      <c r="J41" s="77">
        <f t="shared" si="5"/>
        <v>2.9707445244816499E-2</v>
      </c>
      <c r="K41" s="78">
        <f t="shared" si="6"/>
        <v>0.20289547446977441</v>
      </c>
      <c r="L41" s="77">
        <f t="shared" si="7"/>
        <v>-8.1305675622393103E-2</v>
      </c>
      <c r="M41" s="78">
        <f t="shared" si="8"/>
        <v>-0.62240165320522767</v>
      </c>
      <c r="N41" s="79">
        <v>1</v>
      </c>
      <c r="O41" s="79"/>
    </row>
    <row r="42" spans="1:15" x14ac:dyDescent="0.25">
      <c r="B42" s="249"/>
      <c r="C42" s="255"/>
      <c r="D42" s="4" t="s">
        <v>112</v>
      </c>
      <c r="E42" s="80">
        <f t="shared" ref="E42:I43" si="9">E39/E33</f>
        <v>7.1952689470890752</v>
      </c>
      <c r="F42" s="80">
        <f t="shared" si="9"/>
        <v>6.9806094182825484</v>
      </c>
      <c r="G42" s="80">
        <f t="shared" si="9"/>
        <v>4.6828497376572473</v>
      </c>
      <c r="H42" s="80">
        <f t="shared" si="9"/>
        <v>6.4636532449808506</v>
      </c>
      <c r="I42" s="80">
        <f t="shared" si="9"/>
        <v>6.6670320513608914</v>
      </c>
      <c r="J42" s="81">
        <f t="shared" si="5"/>
        <v>3.1464993351548953E-2</v>
      </c>
      <c r="K42" s="82">
        <f t="shared" si="6"/>
        <v>0.2033788063800408</v>
      </c>
      <c r="L42" s="81">
        <f t="shared" si="7"/>
        <v>-7.3414475485574116E-2</v>
      </c>
      <c r="M42" s="82">
        <f t="shared" si="8"/>
        <v>-0.52823689572818378</v>
      </c>
      <c r="N42" s="83">
        <v>1</v>
      </c>
      <c r="O42" s="83"/>
    </row>
    <row r="43" spans="1:15" x14ac:dyDescent="0.25">
      <c r="B43" s="249"/>
      <c r="C43" s="256"/>
      <c r="D43" s="72" t="s">
        <v>116</v>
      </c>
      <c r="E43" s="84">
        <f t="shared" si="9"/>
        <v>8.9681248040137973</v>
      </c>
      <c r="F43" s="84">
        <f t="shared" si="9"/>
        <v>8.9313328741174445</v>
      </c>
      <c r="G43" s="84">
        <f t="shared" si="9"/>
        <v>5.970487987363871</v>
      </c>
      <c r="H43" s="84">
        <f t="shared" si="9"/>
        <v>8.2025943917821387</v>
      </c>
      <c r="I43" s="84">
        <f t="shared" si="9"/>
        <v>8.4802407746663171</v>
      </c>
      <c r="J43" s="85">
        <f t="shared" si="5"/>
        <v>3.3848605651199959E-2</v>
      </c>
      <c r="K43" s="86">
        <f t="shared" si="6"/>
        <v>0.27764638288417842</v>
      </c>
      <c r="L43" s="85">
        <f t="shared" si="7"/>
        <v>-5.4402011569812392E-2</v>
      </c>
      <c r="M43" s="86">
        <f t="shared" si="8"/>
        <v>-0.48788402934748021</v>
      </c>
      <c r="N43" s="87">
        <v>1</v>
      </c>
      <c r="O43" s="87"/>
    </row>
    <row r="44" spans="1:15" x14ac:dyDescent="0.25">
      <c r="A44" s="93"/>
      <c r="B44" s="249"/>
      <c r="C44" s="251" t="s">
        <v>114</v>
      </c>
      <c r="D44" s="54" t="s">
        <v>111</v>
      </c>
      <c r="E44" s="94">
        <v>0.71933289372136544</v>
      </c>
      <c r="F44" s="94">
        <v>0.72131105734441392</v>
      </c>
      <c r="G44" s="94">
        <v>0.16271549131703736</v>
      </c>
      <c r="H44" s="94">
        <v>0.60071081530368453</v>
      </c>
      <c r="I44" s="94">
        <v>0.76713900878443608</v>
      </c>
      <c r="J44" s="95">
        <f t="shared" si="5"/>
        <v>0.27705210101239008</v>
      </c>
      <c r="K44" s="88">
        <f>(I44-H44)*100</f>
        <v>16.642819348075154</v>
      </c>
      <c r="L44" s="56">
        <f t="shared" si="7"/>
        <v>6.6458958682888314E-2</v>
      </c>
      <c r="M44" s="88">
        <f>(I44-E44)*100</f>
        <v>4.7806115063070642</v>
      </c>
      <c r="N44" s="57"/>
      <c r="O44" s="57"/>
    </row>
    <row r="45" spans="1:15" x14ac:dyDescent="0.25">
      <c r="B45" s="249"/>
      <c r="C45" s="252"/>
      <c r="D45" s="58" t="s">
        <v>112</v>
      </c>
      <c r="E45" s="96">
        <v>0.74742777337447197</v>
      </c>
      <c r="F45" s="96">
        <v>0.7540789433981937</v>
      </c>
      <c r="G45" s="96">
        <v>0.18947437346182197</v>
      </c>
      <c r="H45" s="96">
        <v>0.61207004639110629</v>
      </c>
      <c r="I45" s="96">
        <v>0.81592619316626391</v>
      </c>
      <c r="J45" s="97">
        <f t="shared" si="5"/>
        <v>0.33306015868140637</v>
      </c>
      <c r="K45" s="89">
        <f>(I45-H45)*100</f>
        <v>20.385614677515761</v>
      </c>
      <c r="L45" s="60">
        <f t="shared" si="7"/>
        <v>9.1645537176838765E-2</v>
      </c>
      <c r="M45" s="89">
        <f>(I45-E45)*100</f>
        <v>6.8498419791791942</v>
      </c>
      <c r="N45" s="61"/>
      <c r="O45" s="61"/>
    </row>
    <row r="46" spans="1:15" x14ac:dyDescent="0.25">
      <c r="B46" s="249"/>
      <c r="C46" s="253"/>
      <c r="D46" s="62" t="s">
        <v>116</v>
      </c>
      <c r="E46" s="98">
        <v>0.66229641448655807</v>
      </c>
      <c r="F46" s="98">
        <v>0.64948869557594779</v>
      </c>
      <c r="G46" s="98">
        <v>0.11927777976152416</v>
      </c>
      <c r="H46" s="98">
        <v>0.56948394789286316</v>
      </c>
      <c r="I46" s="98">
        <v>0.6467730719990642</v>
      </c>
      <c r="J46" s="99">
        <f t="shared" si="5"/>
        <v>0.13571782732801707</v>
      </c>
      <c r="K46" s="90">
        <f>(I46-H46)*100</f>
        <v>7.7289124106201035</v>
      </c>
      <c r="L46" s="64">
        <f t="shared" si="7"/>
        <v>-2.3438663033572782E-2</v>
      </c>
      <c r="M46" s="90">
        <f>(I46-E46)*100</f>
        <v>-1.5523342487493874</v>
      </c>
      <c r="N46" s="65"/>
      <c r="O46" s="65"/>
    </row>
    <row r="47" spans="1:15" x14ac:dyDescent="0.25">
      <c r="B47" s="249"/>
      <c r="C47" s="254" t="s">
        <v>115</v>
      </c>
      <c r="D47" s="66" t="s">
        <v>111</v>
      </c>
      <c r="E47" s="67">
        <v>133065.5</v>
      </c>
      <c r="F47" s="67">
        <v>135945</v>
      </c>
      <c r="G47" s="67">
        <v>53281.5</v>
      </c>
      <c r="H47" s="67">
        <v>119984</v>
      </c>
      <c r="I47" s="67">
        <v>126549.5</v>
      </c>
      <c r="J47" s="77">
        <f t="shared" si="5"/>
        <v>5.4719795972796303E-2</v>
      </c>
      <c r="K47" s="67">
        <f>I47-H47</f>
        <v>6565.5</v>
      </c>
      <c r="L47" s="77">
        <f t="shared" si="7"/>
        <v>-4.8968365203602704E-2</v>
      </c>
      <c r="M47" s="67">
        <f>I47-E47</f>
        <v>-6516</v>
      </c>
      <c r="N47" s="79">
        <v>3.7071776396165851E-2</v>
      </c>
      <c r="O47" s="79">
        <f>I47/$I$47</f>
        <v>1</v>
      </c>
    </row>
    <row r="48" spans="1:15" x14ac:dyDescent="0.25">
      <c r="B48" s="249"/>
      <c r="C48" s="255"/>
      <c r="D48" s="4" t="s">
        <v>112</v>
      </c>
      <c r="E48" s="69">
        <v>89151.5</v>
      </c>
      <c r="F48" s="69">
        <v>93353.5</v>
      </c>
      <c r="G48" s="69">
        <v>32929</v>
      </c>
      <c r="H48" s="69">
        <v>87983.5</v>
      </c>
      <c r="I48" s="69">
        <v>90035.5</v>
      </c>
      <c r="J48" s="81">
        <f t="shared" si="5"/>
        <v>2.3322554797206241E-2</v>
      </c>
      <c r="K48" s="69">
        <f>I48-H48</f>
        <v>2052</v>
      </c>
      <c r="L48" s="81">
        <f t="shared" si="7"/>
        <v>9.9157052881893026E-3</v>
      </c>
      <c r="M48" s="69">
        <f>I48-E48</f>
        <v>884</v>
      </c>
      <c r="N48" s="83">
        <v>2.4060505817911561E-2</v>
      </c>
      <c r="O48" s="83">
        <f>I48/$I$47</f>
        <v>0.71146468377986483</v>
      </c>
    </row>
    <row r="49" spans="2:15" x14ac:dyDescent="0.25">
      <c r="B49" s="250"/>
      <c r="C49" s="256"/>
      <c r="D49" s="72" t="s">
        <v>116</v>
      </c>
      <c r="E49" s="73">
        <v>43914</v>
      </c>
      <c r="F49" s="73">
        <v>42591.5</v>
      </c>
      <c r="G49" s="73">
        <v>20352.5</v>
      </c>
      <c r="H49" s="73">
        <v>32000.5</v>
      </c>
      <c r="I49" s="73">
        <v>36514</v>
      </c>
      <c r="J49" s="85">
        <f t="shared" si="5"/>
        <v>0.1410446711770128</v>
      </c>
      <c r="K49" s="73">
        <f>I49-H49</f>
        <v>4513.5</v>
      </c>
      <c r="L49" s="85">
        <f t="shared" si="7"/>
        <v>-0.16851118094457351</v>
      </c>
      <c r="M49" s="73">
        <f>I49-E49</f>
        <v>-7400</v>
      </c>
      <c r="N49" s="87">
        <v>1.3011270578254292E-2</v>
      </c>
      <c r="O49" s="87">
        <f>I49/$I$47</f>
        <v>0.28853531622013523</v>
      </c>
    </row>
    <row r="50" spans="2:15" ht="6" customHeight="1" x14ac:dyDescent="0.25"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91"/>
      <c r="O50" s="91"/>
    </row>
    <row r="51" spans="2:15" x14ac:dyDescent="0.25">
      <c r="B51" s="246" t="s">
        <v>108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2:15" x14ac:dyDescent="0.25">
      <c r="B52" s="100"/>
    </row>
  </sheetData>
  <mergeCells count="20">
    <mergeCell ref="B4:M4"/>
    <mergeCell ref="B7:B24"/>
    <mergeCell ref="C7:C9"/>
    <mergeCell ref="C10:C12"/>
    <mergeCell ref="C13:C15"/>
    <mergeCell ref="C16:C18"/>
    <mergeCell ref="C19:C21"/>
    <mergeCell ref="C22:C24"/>
    <mergeCell ref="B50:M50"/>
    <mergeCell ref="B51:M51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D34A7-8517-4E9E-A1A8-8AC118AF091E}">
  <dimension ref="A4:L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0" max="10" width="13.5703125" bestFit="1" customWidth="1"/>
    <col min="11" max="11" width="11.140625" customWidth="1"/>
  </cols>
  <sheetData>
    <row r="4" spans="1:12" ht="48.75" customHeight="1" thickBot="1" x14ac:dyDescent="0.3">
      <c r="B4" s="247" t="s">
        <v>121</v>
      </c>
      <c r="C4" s="247"/>
      <c r="D4" s="247"/>
      <c r="E4" s="247"/>
      <c r="F4" s="247"/>
      <c r="G4" s="247"/>
      <c r="H4" s="247"/>
      <c r="I4" s="247"/>
      <c r="J4" s="247"/>
      <c r="K4" s="247"/>
      <c r="L4" s="1" t="s">
        <v>513</v>
      </c>
    </row>
    <row r="5" spans="1:12" ht="10.5" customHeight="1" thickBot="1" x14ac:dyDescent="0.3">
      <c r="B5" s="109"/>
      <c r="C5" s="110"/>
      <c r="D5" s="109"/>
      <c r="E5" s="109"/>
      <c r="F5" s="109"/>
      <c r="G5" s="109"/>
      <c r="H5" s="109"/>
      <c r="I5" s="4"/>
      <c r="J5" s="4"/>
      <c r="L5" s="1" t="s">
        <v>122</v>
      </c>
    </row>
    <row r="6" spans="1:12" ht="22.5" thickTop="1" thickBot="1" x14ac:dyDescent="0.3">
      <c r="B6" s="111" t="s">
        <v>0</v>
      </c>
      <c r="C6" s="257" t="s">
        <v>124</v>
      </c>
      <c r="D6" s="258"/>
      <c r="E6" s="258"/>
      <c r="F6" s="258"/>
      <c r="G6" s="258"/>
      <c r="H6" s="258"/>
      <c r="I6" s="258"/>
      <c r="J6" s="258"/>
      <c r="K6" s="259"/>
    </row>
    <row r="7" spans="1:12" ht="22.5" thickTop="1" thickBot="1" x14ac:dyDescent="0.3">
      <c r="B7" s="111" t="s">
        <v>0</v>
      </c>
      <c r="C7" s="260">
        <v>2020</v>
      </c>
      <c r="D7" s="261"/>
      <c r="E7" s="262">
        <v>2021</v>
      </c>
      <c r="F7" s="261"/>
      <c r="G7" s="262">
        <v>2022</v>
      </c>
      <c r="H7" s="261"/>
      <c r="I7" s="262">
        <v>2023</v>
      </c>
      <c r="J7" s="263"/>
      <c r="K7" s="264"/>
    </row>
    <row r="8" spans="1:12" ht="16.5" thickTop="1" thickBot="1" x14ac:dyDescent="0.3">
      <c r="B8" s="16"/>
      <c r="C8" s="112" t="s">
        <v>125</v>
      </c>
      <c r="D8" s="113" t="s">
        <v>499</v>
      </c>
      <c r="E8" s="114" t="s">
        <v>125</v>
      </c>
      <c r="F8" s="113" t="s">
        <v>500</v>
      </c>
      <c r="G8" s="114" t="s">
        <v>125</v>
      </c>
      <c r="H8" s="113" t="s">
        <v>126</v>
      </c>
      <c r="I8" s="114" t="s">
        <v>125</v>
      </c>
      <c r="J8" s="113" t="s">
        <v>511</v>
      </c>
      <c r="K8" s="113" t="s">
        <v>512</v>
      </c>
    </row>
    <row r="9" spans="1:12" x14ac:dyDescent="0.25">
      <c r="A9" s="1" t="s">
        <v>128</v>
      </c>
      <c r="B9" s="116" t="s">
        <v>129</v>
      </c>
      <c r="C9" s="117">
        <v>484978</v>
      </c>
      <c r="D9" s="118">
        <v>3.9402648560951326E-2</v>
      </c>
      <c r="E9" s="117">
        <v>58605</v>
      </c>
      <c r="F9" s="118">
        <v>0.87915946702737002</v>
      </c>
      <c r="G9" s="117">
        <v>348878</v>
      </c>
      <c r="H9" s="118">
        <v>4.9530415493558566</v>
      </c>
      <c r="I9" s="117">
        <v>496191</v>
      </c>
      <c r="J9" s="118">
        <v>0.42224789181318401</v>
      </c>
      <c r="K9" s="118">
        <v>2.3120636400001615E-2</v>
      </c>
    </row>
    <row r="10" spans="1:12" x14ac:dyDescent="0.25">
      <c r="A10" s="1" t="s">
        <v>130</v>
      </c>
      <c r="B10" s="116" t="s">
        <v>131</v>
      </c>
      <c r="C10" s="117">
        <v>486791</v>
      </c>
      <c r="D10" s="118">
        <v>0.10361174275486351</v>
      </c>
      <c r="E10" s="117">
        <v>62524</v>
      </c>
      <c r="F10" s="118">
        <v>0.87155884147406204</v>
      </c>
      <c r="G10" s="117">
        <v>401172</v>
      </c>
      <c r="H10" s="118">
        <v>5.4162881453521852</v>
      </c>
      <c r="I10" s="117">
        <v>491339</v>
      </c>
      <c r="J10" s="118">
        <v>0.22475895625816356</v>
      </c>
      <c r="K10" s="118">
        <v>9.3428185812802766E-3</v>
      </c>
    </row>
    <row r="11" spans="1:12" x14ac:dyDescent="0.25">
      <c r="A11" s="1" t="s">
        <v>132</v>
      </c>
      <c r="B11" s="116" t="s">
        <v>133</v>
      </c>
      <c r="C11" s="117">
        <v>226262</v>
      </c>
      <c r="D11" s="118">
        <v>0.55696579271993896</v>
      </c>
      <c r="E11" s="117">
        <v>81593</v>
      </c>
      <c r="F11" s="118">
        <v>0.63938708223210305</v>
      </c>
      <c r="G11" s="117">
        <v>468438</v>
      </c>
      <c r="H11" s="118">
        <v>4.741154265684556</v>
      </c>
      <c r="I11" s="117"/>
      <c r="J11" s="118"/>
      <c r="K11" s="118"/>
    </row>
    <row r="12" spans="1:12" x14ac:dyDescent="0.25">
      <c r="A12" s="1" t="s">
        <v>134</v>
      </c>
      <c r="B12" s="116" t="s">
        <v>135</v>
      </c>
      <c r="C12" s="117">
        <v>0</v>
      </c>
      <c r="D12" s="118">
        <v>1</v>
      </c>
      <c r="E12" s="117">
        <v>98256</v>
      </c>
      <c r="F12" s="118"/>
      <c r="G12" s="117">
        <v>492922</v>
      </c>
      <c r="H12" s="118">
        <v>4.016711447646963</v>
      </c>
      <c r="I12" s="117"/>
      <c r="J12" s="118"/>
      <c r="K12" s="118"/>
    </row>
    <row r="13" spans="1:12" x14ac:dyDescent="0.25">
      <c r="A13" s="1" t="s">
        <v>136</v>
      </c>
      <c r="B13" s="116" t="s">
        <v>137</v>
      </c>
      <c r="C13" s="117">
        <v>1121</v>
      </c>
      <c r="D13" s="118">
        <v>0.99752267383271798</v>
      </c>
      <c r="E13" s="117">
        <v>126630</v>
      </c>
      <c r="F13" s="118">
        <v>111.96164139161463</v>
      </c>
      <c r="G13" s="117">
        <v>442696</v>
      </c>
      <c r="H13" s="118">
        <v>2.4959804153834004</v>
      </c>
      <c r="I13" s="117"/>
      <c r="J13" s="118"/>
      <c r="K13" s="118"/>
    </row>
    <row r="14" spans="1:12" x14ac:dyDescent="0.25">
      <c r="A14" s="1" t="s">
        <v>138</v>
      </c>
      <c r="B14" s="116" t="s">
        <v>139</v>
      </c>
      <c r="C14" s="117">
        <v>4801</v>
      </c>
      <c r="D14" s="118">
        <v>0.99001007108018602</v>
      </c>
      <c r="E14" s="117">
        <v>154087</v>
      </c>
      <c r="F14" s="118">
        <v>31.094771922516145</v>
      </c>
      <c r="G14" s="117">
        <v>447309</v>
      </c>
      <c r="H14" s="118">
        <v>1.9029639099988969</v>
      </c>
      <c r="I14" s="117"/>
      <c r="J14" s="118"/>
      <c r="K14" s="118"/>
    </row>
    <row r="15" spans="1:12" x14ac:dyDescent="0.25">
      <c r="A15" s="1" t="s">
        <v>140</v>
      </c>
      <c r="B15" s="116" t="s">
        <v>141</v>
      </c>
      <c r="C15" s="117">
        <v>96401</v>
      </c>
      <c r="D15" s="118">
        <v>0.80960346976301401</v>
      </c>
      <c r="E15" s="117">
        <v>246325</v>
      </c>
      <c r="F15" s="118">
        <v>1.5552120828622109</v>
      </c>
      <c r="G15" s="117">
        <v>525893</v>
      </c>
      <c r="H15" s="118">
        <v>1.1349558510098445</v>
      </c>
      <c r="I15" s="117"/>
      <c r="J15" s="118"/>
      <c r="K15" s="118"/>
    </row>
    <row r="16" spans="1:12" x14ac:dyDescent="0.25">
      <c r="A16" s="1" t="s">
        <v>142</v>
      </c>
      <c r="B16" s="116" t="s">
        <v>143</v>
      </c>
      <c r="C16" s="117">
        <v>169949</v>
      </c>
      <c r="D16" s="118">
        <v>0.68224685236497995</v>
      </c>
      <c r="E16" s="117">
        <v>323520</v>
      </c>
      <c r="F16" s="118">
        <v>0.90362991250316282</v>
      </c>
      <c r="G16" s="117">
        <v>524175</v>
      </c>
      <c r="H16" s="118">
        <v>0.62022440652818989</v>
      </c>
      <c r="I16" s="117"/>
      <c r="J16" s="118"/>
      <c r="K16" s="118"/>
    </row>
    <row r="17" spans="1:12" x14ac:dyDescent="0.25">
      <c r="A17" s="1" t="s">
        <v>144</v>
      </c>
      <c r="B17" s="116" t="s">
        <v>145</v>
      </c>
      <c r="C17" s="117">
        <v>123422</v>
      </c>
      <c r="D17" s="118">
        <v>0.73254889213933605</v>
      </c>
      <c r="E17" s="117">
        <v>325738</v>
      </c>
      <c r="F17" s="118">
        <v>1.6392215326278947</v>
      </c>
      <c r="G17" s="117">
        <v>465229</v>
      </c>
      <c r="H17" s="118">
        <v>0.42823066390780329</v>
      </c>
      <c r="I17" s="117"/>
      <c r="J17" s="118"/>
      <c r="K17" s="118"/>
    </row>
    <row r="18" spans="1:12" x14ac:dyDescent="0.25">
      <c r="A18" s="1" t="s">
        <v>146</v>
      </c>
      <c r="B18" s="116" t="s">
        <v>147</v>
      </c>
      <c r="C18" s="117">
        <v>104248</v>
      </c>
      <c r="D18" s="118">
        <v>0.78632012626314396</v>
      </c>
      <c r="E18" s="117">
        <v>412044</v>
      </c>
      <c r="F18" s="118">
        <v>2.9525362596884355</v>
      </c>
      <c r="G18" s="117">
        <v>499612</v>
      </c>
      <c r="H18" s="118">
        <v>0.21252099290367044</v>
      </c>
      <c r="I18" s="117"/>
      <c r="J18" s="118"/>
      <c r="K18" s="118"/>
    </row>
    <row r="19" spans="1:12" x14ac:dyDescent="0.25">
      <c r="A19" s="1" t="s">
        <v>148</v>
      </c>
      <c r="B19" s="116" t="s">
        <v>149</v>
      </c>
      <c r="C19" s="117">
        <v>83016</v>
      </c>
      <c r="D19" s="118">
        <v>0.82400454531963496</v>
      </c>
      <c r="E19" s="117">
        <v>411047</v>
      </c>
      <c r="F19" s="118">
        <v>3.9514190035655776</v>
      </c>
      <c r="G19" s="117">
        <v>487953</v>
      </c>
      <c r="H19" s="118">
        <v>0.18709782579607692</v>
      </c>
      <c r="I19" s="117"/>
      <c r="J19" s="118"/>
      <c r="K19" s="118"/>
    </row>
    <row r="20" spans="1:12" x14ac:dyDescent="0.25">
      <c r="A20" s="1" t="s">
        <v>150</v>
      </c>
      <c r="B20" s="116" t="s">
        <v>151</v>
      </c>
      <c r="C20" s="117">
        <v>94228</v>
      </c>
      <c r="D20" s="118">
        <v>0.79878237584056</v>
      </c>
      <c r="E20" s="117">
        <v>370663</v>
      </c>
      <c r="F20" s="118">
        <v>2.9336821326994098</v>
      </c>
      <c r="G20" s="117">
        <v>494720</v>
      </c>
      <c r="H20" s="118">
        <v>0.33468946185618753</v>
      </c>
      <c r="I20" s="117"/>
      <c r="J20" s="118"/>
      <c r="K20" s="118"/>
    </row>
    <row r="21" spans="1:12" ht="15.75" x14ac:dyDescent="0.25">
      <c r="A21" s="1" t="s">
        <v>0</v>
      </c>
      <c r="B21" s="119" t="s">
        <v>111</v>
      </c>
      <c r="C21" s="120">
        <v>1664028</v>
      </c>
      <c r="D21" s="121">
        <v>7.0491669133556201E-2</v>
      </c>
      <c r="E21" s="120">
        <v>2347681</v>
      </c>
      <c r="F21" s="121">
        <v>0.41084224544298542</v>
      </c>
      <c r="G21" s="120">
        <v>4832844</v>
      </c>
      <c r="H21" s="121">
        <v>1.0585607669866564</v>
      </c>
      <c r="I21" s="120">
        <v>907313</v>
      </c>
      <c r="J21" s="121">
        <v>0.29995544138105923</v>
      </c>
      <c r="K21" s="121">
        <v>1.9928393576780223E-2</v>
      </c>
    </row>
    <row r="22" spans="1:12" ht="6" customHeight="1" x14ac:dyDescent="0.25"/>
    <row r="23" spans="1:12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122"/>
      <c r="K23" s="49"/>
    </row>
    <row r="24" spans="1:12" ht="15.75" x14ac:dyDescent="0.25">
      <c r="G24" s="120"/>
      <c r="I24" s="49"/>
      <c r="J24" s="122"/>
    </row>
    <row r="25" spans="1:12" x14ac:dyDescent="0.25">
      <c r="I25" s="115"/>
    </row>
    <row r="26" spans="1:12" ht="48.75" customHeight="1" thickBot="1" x14ac:dyDescent="0.3">
      <c r="B26" s="247" t="s">
        <v>473</v>
      </c>
      <c r="C26" s="247"/>
      <c r="D26" s="247"/>
      <c r="E26" s="247"/>
      <c r="F26" s="247"/>
      <c r="G26" s="247"/>
      <c r="H26" s="247"/>
      <c r="I26" s="247"/>
      <c r="J26" s="247"/>
      <c r="K26" s="247"/>
      <c r="L26" s="1" t="s">
        <v>514</v>
      </c>
    </row>
    <row r="27" spans="1:12" ht="10.5" customHeight="1" thickBot="1" x14ac:dyDescent="0.3">
      <c r="B27" s="109"/>
      <c r="C27" s="110"/>
      <c r="D27" s="109"/>
      <c r="E27" s="109"/>
      <c r="F27" s="109"/>
      <c r="G27" s="109"/>
      <c r="H27" s="109"/>
      <c r="I27" s="4"/>
      <c r="J27" s="4"/>
      <c r="L27" s="1" t="s">
        <v>154</v>
      </c>
    </row>
    <row r="28" spans="1:12" ht="22.5" thickTop="1" thickBot="1" x14ac:dyDescent="0.3">
      <c r="B28" s="111" t="s">
        <v>415</v>
      </c>
      <c r="C28" s="257" t="s">
        <v>240</v>
      </c>
      <c r="D28" s="258"/>
      <c r="E28" s="258"/>
      <c r="F28" s="258"/>
      <c r="G28" s="258"/>
      <c r="H28" s="258"/>
      <c r="I28" s="258"/>
      <c r="J28" s="258"/>
      <c r="K28" s="259"/>
    </row>
    <row r="29" spans="1:12" ht="22.5" thickTop="1" thickBot="1" x14ac:dyDescent="0.3">
      <c r="B29" s="111" t="s">
        <v>111</v>
      </c>
      <c r="C29" s="260">
        <v>2020</v>
      </c>
      <c r="D29" s="261"/>
      <c r="E29" s="262" t="s">
        <v>237</v>
      </c>
      <c r="F29" s="261"/>
      <c r="G29" s="262">
        <v>2022</v>
      </c>
      <c r="H29" s="261"/>
      <c r="I29" s="262">
        <v>2023</v>
      </c>
      <c r="J29" s="263"/>
      <c r="K29" s="264"/>
    </row>
    <row r="30" spans="1:12" ht="16.5" thickTop="1" thickBot="1" x14ac:dyDescent="0.3">
      <c r="B30" s="16"/>
      <c r="C30" s="112" t="s">
        <v>125</v>
      </c>
      <c r="D30" s="113" t="s">
        <v>499</v>
      </c>
      <c r="E30" s="114" t="s">
        <v>125</v>
      </c>
      <c r="F30" s="113" t="s">
        <v>500</v>
      </c>
      <c r="G30" s="114" t="s">
        <v>125</v>
      </c>
      <c r="H30" s="113" t="s">
        <v>126</v>
      </c>
      <c r="I30" s="114" t="s">
        <v>125</v>
      </c>
      <c r="J30" s="113" t="s">
        <v>126</v>
      </c>
      <c r="K30" s="113" t="s">
        <v>127</v>
      </c>
    </row>
    <row r="31" spans="1:12" x14ac:dyDescent="0.25">
      <c r="B31" s="116" t="s">
        <v>129</v>
      </c>
      <c r="C31" s="117">
        <v>362470</v>
      </c>
      <c r="D31" s="118"/>
      <c r="E31" s="117">
        <v>44550</v>
      </c>
      <c r="F31" s="118">
        <v>0.87709327668496695</v>
      </c>
      <c r="G31" s="117">
        <v>267628</v>
      </c>
      <c r="H31" s="118">
        <v>5.0073625140291806</v>
      </c>
      <c r="I31" s="117">
        <v>393840</v>
      </c>
      <c r="J31" s="118">
        <v>0.47159490038411533</v>
      </c>
      <c r="K31" s="118">
        <v>8.6545093387038863E-2</v>
      </c>
    </row>
    <row r="32" spans="1:12" x14ac:dyDescent="0.25">
      <c r="B32" s="116" t="s">
        <v>131</v>
      </c>
      <c r="C32" s="117">
        <v>369956</v>
      </c>
      <c r="D32" s="118"/>
      <c r="E32" s="117">
        <v>47335</v>
      </c>
      <c r="F32" s="118">
        <v>0.87205235217161003</v>
      </c>
      <c r="G32" s="117">
        <v>317651</v>
      </c>
      <c r="H32" s="118">
        <v>5.7107003274532584</v>
      </c>
      <c r="I32" s="117">
        <v>386535</v>
      </c>
      <c r="J32" s="118">
        <v>0.21685434643681267</v>
      </c>
      <c r="K32" s="118">
        <v>4.4813437273621748E-2</v>
      </c>
    </row>
    <row r="33" spans="2:12" x14ac:dyDescent="0.25">
      <c r="B33" s="116" t="s">
        <v>133</v>
      </c>
      <c r="C33" s="117">
        <v>170147</v>
      </c>
      <c r="D33" s="118"/>
      <c r="E33" s="117">
        <v>61909</v>
      </c>
      <c r="F33" s="118">
        <v>0.636144040153514</v>
      </c>
      <c r="G33" s="117">
        <v>372628</v>
      </c>
      <c r="H33" s="118">
        <v>5.0189633171267509</v>
      </c>
      <c r="I33" s="117"/>
      <c r="J33" s="118"/>
      <c r="K33" s="118"/>
    </row>
    <row r="34" spans="2:12" x14ac:dyDescent="0.25">
      <c r="B34" s="116" t="s">
        <v>135</v>
      </c>
      <c r="C34" s="117">
        <v>0</v>
      </c>
      <c r="D34" s="118"/>
      <c r="E34" s="117">
        <v>72612</v>
      </c>
      <c r="F34" s="118"/>
      <c r="G34" s="117">
        <v>389110</v>
      </c>
      <c r="H34" s="118">
        <v>4.3587561284636145</v>
      </c>
      <c r="I34" s="117"/>
      <c r="J34" s="118"/>
      <c r="K34" s="118"/>
    </row>
    <row r="35" spans="2:12" x14ac:dyDescent="0.25">
      <c r="B35" s="116" t="s">
        <v>137</v>
      </c>
      <c r="C35" s="117">
        <v>0</v>
      </c>
      <c r="D35" s="118"/>
      <c r="E35" s="117">
        <v>97206</v>
      </c>
      <c r="F35" s="118"/>
      <c r="G35" s="117">
        <v>354328</v>
      </c>
      <c r="H35" s="118">
        <v>2.6451247865358107</v>
      </c>
      <c r="I35" s="117"/>
      <c r="J35" s="118"/>
      <c r="K35" s="118"/>
    </row>
    <row r="36" spans="2:12" x14ac:dyDescent="0.25">
      <c r="B36" s="116" t="s">
        <v>139</v>
      </c>
      <c r="C36" s="117">
        <v>0</v>
      </c>
      <c r="D36" s="118"/>
      <c r="E36" s="117">
        <v>120557</v>
      </c>
      <c r="F36" s="118"/>
      <c r="G36" s="117">
        <v>357862</v>
      </c>
      <c r="H36" s="118">
        <v>1.9684049868526921</v>
      </c>
      <c r="I36" s="117"/>
      <c r="J36" s="118"/>
      <c r="K36" s="118"/>
    </row>
    <row r="37" spans="2:12" x14ac:dyDescent="0.25">
      <c r="B37" s="116" t="s">
        <v>141</v>
      </c>
      <c r="C37" s="117">
        <v>70523</v>
      </c>
      <c r="D37" s="118"/>
      <c r="E37" s="117">
        <v>194054</v>
      </c>
      <c r="F37" s="118">
        <v>1.7516413085092806</v>
      </c>
      <c r="G37" s="117">
        <v>410748</v>
      </c>
      <c r="H37" s="118">
        <v>1.1166685561750853</v>
      </c>
      <c r="I37" s="117"/>
      <c r="J37" s="118"/>
      <c r="K37" s="118"/>
    </row>
    <row r="38" spans="2:12" x14ac:dyDescent="0.25">
      <c r="B38" s="116" t="s">
        <v>143</v>
      </c>
      <c r="C38" s="117">
        <v>132374</v>
      </c>
      <c r="D38" s="118"/>
      <c r="E38" s="117">
        <v>258982</v>
      </c>
      <c r="F38" s="118">
        <v>0.95644159729251976</v>
      </c>
      <c r="G38" s="117">
        <v>409094</v>
      </c>
      <c r="H38" s="118">
        <v>0.57962329428300041</v>
      </c>
      <c r="I38" s="117"/>
      <c r="J38" s="118"/>
      <c r="K38" s="118"/>
    </row>
    <row r="39" spans="2:12" x14ac:dyDescent="0.25">
      <c r="B39" s="116" t="s">
        <v>145</v>
      </c>
      <c r="C39" s="117">
        <v>97942</v>
      </c>
      <c r="D39" s="118"/>
      <c r="E39" s="117">
        <v>265698</v>
      </c>
      <c r="F39" s="118">
        <v>1.7128096220211964</v>
      </c>
      <c r="G39" s="117">
        <v>369493</v>
      </c>
      <c r="H39" s="118">
        <v>0.39065028716813832</v>
      </c>
      <c r="I39" s="117"/>
      <c r="J39" s="118"/>
      <c r="K39" s="118"/>
    </row>
    <row r="40" spans="2:12" x14ac:dyDescent="0.25">
      <c r="B40" s="116" t="s">
        <v>147</v>
      </c>
      <c r="C40" s="117">
        <v>78663</v>
      </c>
      <c r="D40" s="118"/>
      <c r="E40" s="117">
        <v>333634</v>
      </c>
      <c r="F40" s="118">
        <v>3.2413078575696321</v>
      </c>
      <c r="G40" s="117">
        <v>397147</v>
      </c>
      <c r="H40" s="118">
        <v>0.19036728870558761</v>
      </c>
      <c r="I40" s="117"/>
      <c r="J40" s="118"/>
      <c r="K40" s="118"/>
    </row>
    <row r="41" spans="2:12" x14ac:dyDescent="0.25">
      <c r="B41" s="116" t="s">
        <v>149</v>
      </c>
      <c r="C41" s="117">
        <v>61913</v>
      </c>
      <c r="D41" s="118"/>
      <c r="E41" s="117">
        <v>327982</v>
      </c>
      <c r="F41" s="118">
        <v>4.2974657987821621</v>
      </c>
      <c r="G41" s="117">
        <v>385264</v>
      </c>
      <c r="H41" s="118">
        <v>0.17464982834423837</v>
      </c>
      <c r="I41" s="117"/>
      <c r="J41" s="118"/>
      <c r="K41" s="118"/>
    </row>
    <row r="42" spans="2:12" x14ac:dyDescent="0.25">
      <c r="B42" s="116" t="s">
        <v>151</v>
      </c>
      <c r="C42" s="117">
        <v>73100</v>
      </c>
      <c r="D42" s="118"/>
      <c r="E42" s="117">
        <v>290180</v>
      </c>
      <c r="F42" s="118">
        <v>2.9696306429548565</v>
      </c>
      <c r="G42" s="117">
        <v>389618</v>
      </c>
      <c r="H42" s="118">
        <v>0.34267695912881657</v>
      </c>
      <c r="I42" s="117"/>
      <c r="J42" s="118"/>
      <c r="K42" s="118"/>
    </row>
    <row r="43" spans="2:12" ht="15.75" x14ac:dyDescent="0.25">
      <c r="B43" s="119" t="s">
        <v>111</v>
      </c>
      <c r="C43" s="120">
        <v>1269527</v>
      </c>
      <c r="D43" s="121">
        <v>0.65046418855314503</v>
      </c>
      <c r="E43" s="120">
        <v>1866910</v>
      </c>
      <c r="F43" s="121">
        <v>0.47055556912141294</v>
      </c>
      <c r="G43" s="120">
        <v>3832779</v>
      </c>
      <c r="H43" s="121">
        <v>1.0530068401797621</v>
      </c>
      <c r="I43" s="120">
        <v>721137</v>
      </c>
      <c r="J43" s="121">
        <v>0.31696960953151443</v>
      </c>
      <c r="K43" s="121">
        <v>0.18172879806108755</v>
      </c>
    </row>
    <row r="44" spans="2:12" ht="6" customHeight="1" x14ac:dyDescent="0.25"/>
    <row r="45" spans="2:12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</row>
    <row r="46" spans="2:12" x14ac:dyDescent="0.25">
      <c r="G46" s="124"/>
    </row>
    <row r="48" spans="2:12" ht="48.75" customHeight="1" thickBot="1" x14ac:dyDescent="0.3">
      <c r="B48" s="247" t="s">
        <v>474</v>
      </c>
      <c r="C48" s="247"/>
      <c r="D48" s="247"/>
      <c r="E48" s="247"/>
      <c r="F48" s="247"/>
      <c r="G48" s="247"/>
      <c r="H48" s="247"/>
      <c r="I48" s="247"/>
      <c r="J48" s="247"/>
      <c r="K48" s="247"/>
      <c r="L48" s="1" t="s">
        <v>515</v>
      </c>
    </row>
    <row r="49" spans="1:12" ht="10.5" customHeight="1" thickBot="1" x14ac:dyDescent="0.3">
      <c r="B49" s="109"/>
      <c r="C49" s="110"/>
      <c r="D49" s="109"/>
      <c r="E49" s="109"/>
      <c r="F49" s="109"/>
      <c r="G49" s="109"/>
      <c r="H49" s="109"/>
      <c r="I49" s="4"/>
      <c r="J49" s="4"/>
      <c r="L49" s="1" t="s">
        <v>159</v>
      </c>
    </row>
    <row r="50" spans="1:12" ht="22.5" thickTop="1" thickBot="1" x14ac:dyDescent="0.3">
      <c r="B50" s="111" t="s">
        <v>415</v>
      </c>
      <c r="C50" s="257" t="s">
        <v>242</v>
      </c>
      <c r="D50" s="258"/>
      <c r="E50" s="258"/>
      <c r="F50" s="258"/>
      <c r="G50" s="258"/>
      <c r="H50" s="258"/>
      <c r="I50" s="258"/>
      <c r="J50" s="258"/>
      <c r="K50" s="259"/>
    </row>
    <row r="51" spans="1:12" ht="22.5" thickTop="1" thickBot="1" x14ac:dyDescent="0.3">
      <c r="B51" s="111" t="s">
        <v>242</v>
      </c>
      <c r="C51" s="260">
        <v>2020</v>
      </c>
      <c r="D51" s="261"/>
      <c r="E51" s="262">
        <v>2020</v>
      </c>
      <c r="F51" s="261"/>
      <c r="G51" s="262">
        <v>2022</v>
      </c>
      <c r="H51" s="261"/>
      <c r="I51" s="262">
        <v>2023</v>
      </c>
      <c r="J51" s="263"/>
      <c r="K51" s="264"/>
    </row>
    <row r="52" spans="1:12" ht="16.5" thickTop="1" thickBot="1" x14ac:dyDescent="0.3">
      <c r="B52" s="16"/>
      <c r="C52" s="112" t="s">
        <v>125</v>
      </c>
      <c r="D52" s="113" t="s">
        <v>499</v>
      </c>
      <c r="E52" s="114" t="s">
        <v>125</v>
      </c>
      <c r="F52" s="113" t="s">
        <v>500</v>
      </c>
      <c r="G52" s="114" t="s">
        <v>125</v>
      </c>
      <c r="H52" s="113" t="s">
        <v>126</v>
      </c>
      <c r="I52" s="114" t="s">
        <v>125</v>
      </c>
      <c r="J52" s="113" t="s">
        <v>126</v>
      </c>
      <c r="K52" s="113" t="s">
        <v>127</v>
      </c>
    </row>
    <row r="53" spans="1:12" x14ac:dyDescent="0.25">
      <c r="A53" s="1">
        <v>1</v>
      </c>
      <c r="B53" s="116" t="s">
        <v>129</v>
      </c>
      <c r="C53" s="117">
        <v>70227</v>
      </c>
      <c r="D53" s="118"/>
      <c r="E53" s="117">
        <v>9495</v>
      </c>
      <c r="F53" s="118">
        <v>0.86479559143919005</v>
      </c>
      <c r="G53" s="117">
        <v>61651</v>
      </c>
      <c r="H53" s="118">
        <v>5.4929963138493942</v>
      </c>
      <c r="I53" s="117">
        <v>75904</v>
      </c>
      <c r="J53" s="118">
        <v>0.23118846409628402</v>
      </c>
      <c r="K53" s="118">
        <v>8.0837854386489605E-2</v>
      </c>
    </row>
    <row r="54" spans="1:12" x14ac:dyDescent="0.25">
      <c r="A54" s="1">
        <v>2</v>
      </c>
      <c r="B54" s="116" t="s">
        <v>131</v>
      </c>
      <c r="C54" s="117">
        <v>70416</v>
      </c>
      <c r="D54" s="118"/>
      <c r="E54" s="117">
        <v>9324</v>
      </c>
      <c r="F54" s="118">
        <v>0.86758691206544003</v>
      </c>
      <c r="G54" s="117">
        <v>68942</v>
      </c>
      <c r="H54" s="118">
        <v>6.3940368940368941</v>
      </c>
      <c r="I54" s="117">
        <v>76454</v>
      </c>
      <c r="J54" s="118">
        <v>0.10896115575411214</v>
      </c>
      <c r="K54" s="118">
        <v>8.5747557373324179E-2</v>
      </c>
    </row>
    <row r="55" spans="1:12" x14ac:dyDescent="0.25">
      <c r="A55" s="1">
        <v>3</v>
      </c>
      <c r="B55" s="116" t="s">
        <v>133</v>
      </c>
      <c r="C55" s="117">
        <v>28706</v>
      </c>
      <c r="D55" s="118"/>
      <c r="E55" s="117">
        <v>14841</v>
      </c>
      <c r="F55" s="118">
        <v>0.483000069671846</v>
      </c>
      <c r="G55" s="117">
        <v>75089</v>
      </c>
      <c r="H55" s="118">
        <v>4.0595647193585336</v>
      </c>
      <c r="I55" s="117"/>
      <c r="J55" s="118"/>
      <c r="K55" s="118"/>
    </row>
    <row r="56" spans="1:12" x14ac:dyDescent="0.25">
      <c r="A56" s="1">
        <v>4</v>
      </c>
      <c r="B56" s="116" t="s">
        <v>135</v>
      </c>
      <c r="C56" s="117"/>
      <c r="D56" s="118"/>
      <c r="E56" s="117">
        <v>21109</v>
      </c>
      <c r="F56" s="118"/>
      <c r="G56" s="117">
        <v>82385</v>
      </c>
      <c r="H56" s="118">
        <v>2.9028376521862711</v>
      </c>
      <c r="I56" s="117"/>
      <c r="J56" s="118"/>
      <c r="K56" s="118"/>
    </row>
    <row r="57" spans="1:12" x14ac:dyDescent="0.25">
      <c r="A57" s="1">
        <v>5</v>
      </c>
      <c r="B57" s="116" t="s">
        <v>137</v>
      </c>
      <c r="C57" s="117"/>
      <c r="D57" s="118"/>
      <c r="E57" s="117">
        <v>26470</v>
      </c>
      <c r="F57" s="118"/>
      <c r="G57" s="117">
        <v>72647</v>
      </c>
      <c r="H57" s="118">
        <v>1.7445032111824705</v>
      </c>
      <c r="I57" s="117"/>
      <c r="J57" s="118"/>
      <c r="K57" s="118"/>
    </row>
    <row r="58" spans="1:12" x14ac:dyDescent="0.25">
      <c r="A58" s="1">
        <v>6</v>
      </c>
      <c r="B58" s="116" t="s">
        <v>139</v>
      </c>
      <c r="C58" s="117">
        <v>0</v>
      </c>
      <c r="D58" s="118"/>
      <c r="E58" s="117">
        <v>33799</v>
      </c>
      <c r="F58" s="118"/>
      <c r="G58" s="117">
        <v>68780</v>
      </c>
      <c r="H58" s="118">
        <v>1.0349714488594337</v>
      </c>
      <c r="I58" s="117"/>
      <c r="J58" s="118"/>
      <c r="K58" s="118"/>
    </row>
    <row r="59" spans="1:12" x14ac:dyDescent="0.25">
      <c r="A59" s="1">
        <v>7</v>
      </c>
      <c r="B59" s="116" t="s">
        <v>141</v>
      </c>
      <c r="C59" s="117">
        <v>0</v>
      </c>
      <c r="D59" s="118"/>
      <c r="E59" s="117">
        <v>45374</v>
      </c>
      <c r="F59" s="118"/>
      <c r="G59" s="117">
        <v>90630</v>
      </c>
      <c r="H59" s="118">
        <v>0.99739939172213155</v>
      </c>
      <c r="I59" s="117"/>
      <c r="J59" s="118"/>
      <c r="K59" s="118"/>
    </row>
    <row r="60" spans="1:12" x14ac:dyDescent="0.25">
      <c r="A60" s="1">
        <v>8</v>
      </c>
      <c r="B60" s="116" t="s">
        <v>143</v>
      </c>
      <c r="C60" s="117">
        <v>0</v>
      </c>
      <c r="D60" s="118"/>
      <c r="E60" s="117">
        <v>57585</v>
      </c>
      <c r="F60" s="118"/>
      <c r="G60" s="117">
        <v>85716</v>
      </c>
      <c r="H60" s="118">
        <v>0.48851263349830676</v>
      </c>
      <c r="I60" s="117"/>
      <c r="J60" s="118"/>
      <c r="K60" s="118"/>
    </row>
    <row r="61" spans="1:12" x14ac:dyDescent="0.25">
      <c r="A61" s="1">
        <v>9</v>
      </c>
      <c r="B61" s="116" t="s">
        <v>145</v>
      </c>
      <c r="C61" s="117">
        <v>0</v>
      </c>
      <c r="D61" s="118"/>
      <c r="E61" s="117">
        <v>59569</v>
      </c>
      <c r="F61" s="118"/>
      <c r="G61" s="117">
        <v>72416</v>
      </c>
      <c r="H61" s="118">
        <v>0.21566586647417285</v>
      </c>
      <c r="I61" s="117"/>
      <c r="J61" s="118"/>
      <c r="K61" s="118"/>
    </row>
    <row r="62" spans="1:12" x14ac:dyDescent="0.25">
      <c r="A62" s="1">
        <v>10</v>
      </c>
      <c r="B62" s="116" t="s">
        <v>147</v>
      </c>
      <c r="C62" s="117">
        <v>0</v>
      </c>
      <c r="D62" s="118"/>
      <c r="E62" s="117">
        <v>78497</v>
      </c>
      <c r="F62" s="118"/>
      <c r="G62" s="117">
        <v>84583</v>
      </c>
      <c r="H62" s="118">
        <v>7.7531625412436078E-2</v>
      </c>
      <c r="I62" s="117"/>
      <c r="J62" s="118"/>
      <c r="K62" s="118"/>
    </row>
    <row r="63" spans="1:12" x14ac:dyDescent="0.25">
      <c r="A63" s="1">
        <v>11</v>
      </c>
      <c r="B63" s="116" t="s">
        <v>149</v>
      </c>
      <c r="C63" s="117">
        <v>0</v>
      </c>
      <c r="D63" s="118"/>
      <c r="E63" s="117">
        <v>67359</v>
      </c>
      <c r="F63" s="118"/>
      <c r="G63" s="117">
        <v>77597</v>
      </c>
      <c r="H63" s="118">
        <v>0.15199156757077747</v>
      </c>
      <c r="I63" s="117"/>
      <c r="J63" s="118"/>
      <c r="K63" s="118"/>
    </row>
    <row r="64" spans="1:12" x14ac:dyDescent="0.25">
      <c r="A64" s="1">
        <v>12</v>
      </c>
      <c r="B64" s="116" t="s">
        <v>151</v>
      </c>
      <c r="C64" s="117">
        <v>0</v>
      </c>
      <c r="D64" s="118"/>
      <c r="E64" s="117">
        <v>61625</v>
      </c>
      <c r="F64" s="118"/>
      <c r="G64" s="117">
        <v>79212</v>
      </c>
      <c r="H64" s="118">
        <v>0.28538742393509131</v>
      </c>
      <c r="I64" s="117"/>
      <c r="J64" s="118"/>
      <c r="K64" s="118"/>
    </row>
    <row r="65" spans="1:12" ht="15.75" x14ac:dyDescent="0.25">
      <c r="B65" s="119" t="s">
        <v>111</v>
      </c>
      <c r="C65" s="120">
        <v>14207</v>
      </c>
      <c r="D65" s="121">
        <v>0.97657102901452197</v>
      </c>
      <c r="E65" s="120">
        <v>14207</v>
      </c>
      <c r="F65" s="121">
        <v>0</v>
      </c>
      <c r="G65" s="120">
        <v>797992</v>
      </c>
      <c r="H65" s="121">
        <v>55.168930808756244</v>
      </c>
      <c r="I65" s="120">
        <v>142012</v>
      </c>
      <c r="J65" s="121">
        <v>0.1565813692114737</v>
      </c>
      <c r="K65" s="121">
        <v>0.39425654116145492</v>
      </c>
    </row>
    <row r="66" spans="1:12" ht="6" customHeight="1" x14ac:dyDescent="0.25"/>
    <row r="67" spans="1:12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</row>
    <row r="70" spans="1:12" ht="48.75" customHeight="1" thickBot="1" x14ac:dyDescent="0.3">
      <c r="B70" s="247" t="s">
        <v>475</v>
      </c>
      <c r="C70" s="247"/>
      <c r="D70" s="247"/>
      <c r="E70" s="247"/>
      <c r="F70" s="247"/>
      <c r="G70" s="247"/>
      <c r="H70" s="247"/>
      <c r="I70" s="247"/>
      <c r="J70" s="247"/>
      <c r="K70" s="247"/>
      <c r="L70" s="1" t="s">
        <v>516</v>
      </c>
    </row>
    <row r="71" spans="1:12" ht="10.5" customHeight="1" thickBot="1" x14ac:dyDescent="0.3">
      <c r="B71" s="109"/>
      <c r="C71" s="110"/>
      <c r="D71" s="109"/>
      <c r="E71" s="109"/>
      <c r="F71" s="109"/>
      <c r="G71" s="109"/>
      <c r="H71" s="109"/>
      <c r="I71" s="4"/>
      <c r="J71" s="4"/>
      <c r="L71" s="1" t="s">
        <v>163</v>
      </c>
    </row>
    <row r="72" spans="1:12" ht="22.5" thickTop="1" thickBot="1" x14ac:dyDescent="0.3">
      <c r="B72" s="111" t="s">
        <v>415</v>
      </c>
      <c r="C72" s="257" t="s">
        <v>244</v>
      </c>
      <c r="D72" s="258"/>
      <c r="E72" s="258"/>
      <c r="F72" s="258"/>
      <c r="G72" s="258"/>
      <c r="H72" s="258"/>
      <c r="I72" s="258"/>
      <c r="J72" s="258"/>
      <c r="K72" s="259"/>
    </row>
    <row r="73" spans="1:12" ht="22.5" thickTop="1" thickBot="1" x14ac:dyDescent="0.3">
      <c r="B73" s="111" t="s">
        <v>244</v>
      </c>
      <c r="C73" s="260">
        <v>2020</v>
      </c>
      <c r="D73" s="261"/>
      <c r="E73" s="262">
        <v>2020</v>
      </c>
      <c r="F73" s="261"/>
      <c r="G73" s="262">
        <v>2022</v>
      </c>
      <c r="H73" s="261"/>
      <c r="I73" s="262">
        <v>2023</v>
      </c>
      <c r="J73" s="263"/>
      <c r="K73" s="264"/>
    </row>
    <row r="74" spans="1:12" ht="16.5" thickTop="1" thickBot="1" x14ac:dyDescent="0.3">
      <c r="B74" s="16"/>
      <c r="C74" s="112" t="s">
        <v>125</v>
      </c>
      <c r="D74" s="113" t="s">
        <v>499</v>
      </c>
      <c r="E74" s="114" t="s">
        <v>125</v>
      </c>
      <c r="F74" s="113" t="s">
        <v>500</v>
      </c>
      <c r="G74" s="114" t="s">
        <v>125</v>
      </c>
      <c r="H74" s="113" t="s">
        <v>126</v>
      </c>
      <c r="I74" s="114" t="s">
        <v>125</v>
      </c>
      <c r="J74" s="113" t="s">
        <v>126</v>
      </c>
      <c r="K74" s="113" t="s">
        <v>127</v>
      </c>
    </row>
    <row r="75" spans="1:12" x14ac:dyDescent="0.25">
      <c r="A75" s="1">
        <v>1</v>
      </c>
      <c r="B75" s="116" t="s">
        <v>129</v>
      </c>
      <c r="C75" s="117">
        <v>219824</v>
      </c>
      <c r="D75" s="118"/>
      <c r="E75" s="117">
        <v>23654</v>
      </c>
      <c r="F75" s="118">
        <v>0.89239573476963396</v>
      </c>
      <c r="G75" s="117">
        <v>158587</v>
      </c>
      <c r="H75" s="118">
        <v>5.7044474507482876</v>
      </c>
      <c r="I75" s="117">
        <v>247044</v>
      </c>
      <c r="J75" s="118">
        <v>0.55778216373347123</v>
      </c>
      <c r="K75" s="118">
        <v>0.12382633379430819</v>
      </c>
    </row>
    <row r="76" spans="1:12" x14ac:dyDescent="0.25">
      <c r="A76" s="1">
        <v>2</v>
      </c>
      <c r="B76" s="116" t="s">
        <v>131</v>
      </c>
      <c r="C76" s="117">
        <v>224956</v>
      </c>
      <c r="D76" s="118"/>
      <c r="E76" s="117">
        <v>26628</v>
      </c>
      <c r="F76" s="118">
        <v>0.88163018545849003</v>
      </c>
      <c r="G76" s="117">
        <v>191015</v>
      </c>
      <c r="H76" s="118">
        <v>6.1734640228331079</v>
      </c>
      <c r="I76" s="117">
        <v>238487</v>
      </c>
      <c r="J76" s="118">
        <v>0.24852498494882602</v>
      </c>
      <c r="K76" s="118">
        <v>6.0149540354558217E-2</v>
      </c>
    </row>
    <row r="77" spans="1:12" x14ac:dyDescent="0.25">
      <c r="A77" s="1">
        <v>3</v>
      </c>
      <c r="B77" s="116" t="s">
        <v>133</v>
      </c>
      <c r="C77" s="117">
        <v>105537</v>
      </c>
      <c r="D77" s="118"/>
      <c r="E77" s="117">
        <v>32087</v>
      </c>
      <c r="F77" s="118">
        <v>0.69596444848726102</v>
      </c>
      <c r="G77" s="117">
        <v>224636</v>
      </c>
      <c r="H77" s="118">
        <v>6.0008414622744413</v>
      </c>
      <c r="I77" s="117"/>
      <c r="J77" s="118"/>
      <c r="K77" s="118"/>
    </row>
    <row r="78" spans="1:12" x14ac:dyDescent="0.25">
      <c r="A78" s="1">
        <v>4</v>
      </c>
      <c r="B78" s="116" t="s">
        <v>135</v>
      </c>
      <c r="C78" s="117">
        <v>0</v>
      </c>
      <c r="D78" s="118"/>
      <c r="E78" s="117">
        <v>39380</v>
      </c>
      <c r="F78" s="118"/>
      <c r="G78" s="117">
        <v>238828</v>
      </c>
      <c r="H78" s="118">
        <v>5.0647028948704929</v>
      </c>
      <c r="I78" s="117"/>
      <c r="J78" s="118"/>
      <c r="K78" s="118"/>
    </row>
    <row r="79" spans="1:12" x14ac:dyDescent="0.25">
      <c r="A79" s="1">
        <v>5</v>
      </c>
      <c r="B79" s="116" t="s">
        <v>137</v>
      </c>
      <c r="C79" s="117">
        <v>0</v>
      </c>
      <c r="D79" s="118"/>
      <c r="E79" s="117">
        <v>51582</v>
      </c>
      <c r="F79" s="118"/>
      <c r="G79" s="117">
        <v>222853</v>
      </c>
      <c r="H79" s="118">
        <v>3.3203636927610409</v>
      </c>
      <c r="I79" s="117"/>
      <c r="J79" s="118"/>
      <c r="K79" s="118"/>
    </row>
    <row r="80" spans="1:12" x14ac:dyDescent="0.25">
      <c r="A80" s="1">
        <v>6</v>
      </c>
      <c r="B80" s="116" t="s">
        <v>139</v>
      </c>
      <c r="C80" s="117">
        <v>0</v>
      </c>
      <c r="D80" s="118"/>
      <c r="E80" s="117">
        <v>64754</v>
      </c>
      <c r="F80" s="118"/>
      <c r="G80" s="117">
        <v>229600</v>
      </c>
      <c r="H80" s="118">
        <v>2.5457269049016276</v>
      </c>
      <c r="I80" s="117"/>
      <c r="J80" s="118"/>
      <c r="K80" s="118"/>
    </row>
    <row r="81" spans="1:12" x14ac:dyDescent="0.25">
      <c r="A81" s="1">
        <v>7</v>
      </c>
      <c r="B81" s="116" t="s">
        <v>141</v>
      </c>
      <c r="C81" s="117">
        <v>0</v>
      </c>
      <c r="D81" s="118"/>
      <c r="E81" s="117">
        <v>121562</v>
      </c>
      <c r="F81" s="118"/>
      <c r="G81" s="117">
        <v>253497</v>
      </c>
      <c r="H81" s="118">
        <v>1.0853309422352382</v>
      </c>
      <c r="I81" s="117"/>
      <c r="J81" s="118"/>
      <c r="K81" s="118"/>
    </row>
    <row r="82" spans="1:12" x14ac:dyDescent="0.25">
      <c r="A82" s="1">
        <v>8</v>
      </c>
      <c r="B82" s="116" t="s">
        <v>143</v>
      </c>
      <c r="C82" s="117">
        <v>0</v>
      </c>
      <c r="D82" s="118"/>
      <c r="E82" s="117">
        <v>160956</v>
      </c>
      <c r="F82" s="118"/>
      <c r="G82" s="117">
        <v>252934</v>
      </c>
      <c r="H82" s="118">
        <v>0.57144809761673998</v>
      </c>
      <c r="I82" s="117"/>
      <c r="J82" s="118"/>
      <c r="K82" s="118"/>
    </row>
    <row r="83" spans="1:12" x14ac:dyDescent="0.25">
      <c r="A83" s="1">
        <v>9</v>
      </c>
      <c r="B83" s="116" t="s">
        <v>145</v>
      </c>
      <c r="C83" s="117">
        <v>0</v>
      </c>
      <c r="D83" s="118"/>
      <c r="E83" s="117">
        <v>163066</v>
      </c>
      <c r="F83" s="118"/>
      <c r="G83" s="117">
        <v>232083</v>
      </c>
      <c r="H83" s="118">
        <v>0.42324580231317377</v>
      </c>
      <c r="I83" s="117"/>
      <c r="J83" s="118"/>
      <c r="K83" s="118"/>
    </row>
    <row r="84" spans="1:12" x14ac:dyDescent="0.25">
      <c r="A84" s="1">
        <v>10</v>
      </c>
      <c r="B84" s="116" t="s">
        <v>147</v>
      </c>
      <c r="C84" s="117">
        <v>0</v>
      </c>
      <c r="D84" s="118"/>
      <c r="E84" s="117">
        <v>197804</v>
      </c>
      <c r="F84" s="118"/>
      <c r="G84" s="117">
        <v>244276</v>
      </c>
      <c r="H84" s="118">
        <v>0.2349396372166388</v>
      </c>
      <c r="I84" s="117"/>
      <c r="J84" s="118"/>
      <c r="K84" s="118"/>
    </row>
    <row r="85" spans="1:12" x14ac:dyDescent="0.25">
      <c r="A85" s="1">
        <v>11</v>
      </c>
      <c r="B85" s="116" t="s">
        <v>149</v>
      </c>
      <c r="C85" s="117">
        <v>0</v>
      </c>
      <c r="D85" s="118"/>
      <c r="E85" s="117">
        <v>198152</v>
      </c>
      <c r="F85" s="118"/>
      <c r="G85" s="117">
        <v>238537</v>
      </c>
      <c r="H85" s="118">
        <v>0.20380818765392217</v>
      </c>
      <c r="I85" s="117"/>
      <c r="J85" s="118"/>
      <c r="K85" s="118"/>
    </row>
    <row r="86" spans="1:12" x14ac:dyDescent="0.25">
      <c r="A86" s="1">
        <v>12</v>
      </c>
      <c r="B86" s="116" t="s">
        <v>151</v>
      </c>
      <c r="C86" s="117">
        <v>0</v>
      </c>
      <c r="D86" s="118"/>
      <c r="E86" s="117">
        <v>176050</v>
      </c>
      <c r="F86" s="118"/>
      <c r="G86" s="117">
        <v>239816</v>
      </c>
      <c r="H86" s="118">
        <v>0.36220391934109619</v>
      </c>
      <c r="I86" s="117"/>
      <c r="J86" s="118"/>
      <c r="K86" s="118"/>
    </row>
    <row r="87" spans="1:12" ht="15.75" x14ac:dyDescent="0.25">
      <c r="B87" s="119" t="s">
        <v>111</v>
      </c>
      <c r="C87" s="120">
        <v>42332</v>
      </c>
      <c r="D87" s="121">
        <v>0.98135559105445402</v>
      </c>
      <c r="E87" s="120">
        <v>42332</v>
      </c>
      <c r="F87" s="121">
        <v>0</v>
      </c>
      <c r="G87" s="120">
        <v>2352214</v>
      </c>
      <c r="H87" s="121">
        <v>54.565860342058016</v>
      </c>
      <c r="I87" s="120">
        <v>446117</v>
      </c>
      <c r="J87" s="121">
        <v>0.36592632055945429</v>
      </c>
      <c r="K87" s="121">
        <v>0.19448059076474911</v>
      </c>
    </row>
    <row r="88" spans="1:12" ht="6" customHeight="1" x14ac:dyDescent="0.25"/>
    <row r="89" spans="1:12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</row>
    <row r="92" spans="1:12" ht="48.75" customHeight="1" thickBot="1" x14ac:dyDescent="0.3">
      <c r="B92" s="247" t="s">
        <v>476</v>
      </c>
      <c r="C92" s="247"/>
      <c r="D92" s="247"/>
      <c r="E92" s="247"/>
      <c r="F92" s="247"/>
      <c r="G92" s="247"/>
      <c r="H92" s="247"/>
      <c r="I92" s="247"/>
      <c r="J92" s="247"/>
      <c r="K92" s="247"/>
      <c r="L92" s="1" t="s">
        <v>517</v>
      </c>
    </row>
    <row r="93" spans="1:12" ht="10.5" customHeight="1" thickBot="1" x14ac:dyDescent="0.3">
      <c r="B93" s="109"/>
      <c r="C93" s="110"/>
      <c r="D93" s="109"/>
      <c r="E93" s="109"/>
      <c r="F93" s="109"/>
      <c r="G93" s="109"/>
      <c r="H93" s="109"/>
      <c r="I93" s="4"/>
      <c r="J93" s="4"/>
      <c r="L93" s="1" t="s">
        <v>166</v>
      </c>
    </row>
    <row r="94" spans="1:12" ht="22.5" thickTop="1" thickBot="1" x14ac:dyDescent="0.3">
      <c r="B94" s="111" t="s">
        <v>415</v>
      </c>
      <c r="C94" s="257" t="s">
        <v>246</v>
      </c>
      <c r="D94" s="258"/>
      <c r="E94" s="258"/>
      <c r="F94" s="258"/>
      <c r="G94" s="258"/>
      <c r="H94" s="258"/>
      <c r="I94" s="258"/>
      <c r="J94" s="258"/>
      <c r="K94" s="259"/>
    </row>
    <row r="95" spans="1:12" ht="22.5" thickTop="1" thickBot="1" x14ac:dyDescent="0.3">
      <c r="B95" s="111" t="s">
        <v>246</v>
      </c>
      <c r="C95" s="260">
        <v>2020</v>
      </c>
      <c r="D95" s="261"/>
      <c r="E95" s="262">
        <v>2020</v>
      </c>
      <c r="F95" s="261"/>
      <c r="G95" s="262">
        <v>2022</v>
      </c>
      <c r="H95" s="261"/>
      <c r="I95" s="262">
        <v>2023</v>
      </c>
      <c r="J95" s="263"/>
      <c r="K95" s="264"/>
    </row>
    <row r="96" spans="1:12" ht="16.5" thickTop="1" thickBot="1" x14ac:dyDescent="0.3">
      <c r="B96" s="16"/>
      <c r="C96" s="112" t="s">
        <v>125</v>
      </c>
      <c r="D96" s="113" t="s">
        <v>499</v>
      </c>
      <c r="E96" s="114" t="s">
        <v>125</v>
      </c>
      <c r="F96" s="113" t="s">
        <v>500</v>
      </c>
      <c r="G96" s="114" t="s">
        <v>125</v>
      </c>
      <c r="H96" s="113" t="s">
        <v>126</v>
      </c>
      <c r="I96" s="114" t="s">
        <v>125</v>
      </c>
      <c r="J96" s="113" t="s">
        <v>126</v>
      </c>
      <c r="K96" s="113" t="s">
        <v>127</v>
      </c>
    </row>
    <row r="97" spans="2:11" x14ac:dyDescent="0.25">
      <c r="B97" s="116" t="s">
        <v>129</v>
      </c>
      <c r="C97" s="117">
        <v>54756</v>
      </c>
      <c r="D97" s="118"/>
      <c r="E97" s="117">
        <v>9797</v>
      </c>
      <c r="F97" s="118">
        <v>0.82107896851486595</v>
      </c>
      <c r="G97" s="117">
        <v>39482</v>
      </c>
      <c r="H97" s="118">
        <v>3.0300091864856586</v>
      </c>
      <c r="I97" s="117">
        <v>55963</v>
      </c>
      <c r="J97" s="118">
        <v>0.41743072792665004</v>
      </c>
      <c r="K97" s="118">
        <v>2.2043246402220662E-2</v>
      </c>
    </row>
    <row r="98" spans="2:11" x14ac:dyDescent="0.25">
      <c r="B98" s="116" t="s">
        <v>131</v>
      </c>
      <c r="C98" s="117">
        <v>56949</v>
      </c>
      <c r="D98" s="118"/>
      <c r="E98" s="117">
        <v>9631</v>
      </c>
      <c r="F98" s="118">
        <v>0.83088377320058304</v>
      </c>
      <c r="G98" s="117">
        <v>48963</v>
      </c>
      <c r="H98" s="118">
        <v>4.0838957532966464</v>
      </c>
      <c r="I98" s="117">
        <v>58034</v>
      </c>
      <c r="J98" s="118">
        <v>0.18526234095133054</v>
      </c>
      <c r="K98" s="118">
        <v>1.9052134365836082E-2</v>
      </c>
    </row>
    <row r="99" spans="2:11" x14ac:dyDescent="0.25">
      <c r="B99" s="116" t="s">
        <v>133</v>
      </c>
      <c r="C99" s="117">
        <v>27692</v>
      </c>
      <c r="D99" s="118"/>
      <c r="E99" s="117">
        <v>12904</v>
      </c>
      <c r="F99" s="118">
        <v>0.53401704463382904</v>
      </c>
      <c r="G99" s="117">
        <v>62228</v>
      </c>
      <c r="H99" s="118">
        <v>3.8223806571605703</v>
      </c>
      <c r="I99" s="117"/>
      <c r="J99" s="118"/>
      <c r="K99" s="118"/>
    </row>
    <row r="100" spans="2:11" x14ac:dyDescent="0.25">
      <c r="B100" s="116" t="s">
        <v>135</v>
      </c>
      <c r="C100" s="117">
        <v>0</v>
      </c>
      <c r="D100" s="118"/>
      <c r="E100" s="117">
        <v>11066</v>
      </c>
      <c r="F100" s="118"/>
      <c r="G100" s="117">
        <v>56673</v>
      </c>
      <c r="H100" s="118">
        <v>4.1213627326947408</v>
      </c>
      <c r="I100" s="117"/>
      <c r="J100" s="118"/>
      <c r="K100" s="118"/>
    </row>
    <row r="101" spans="2:11" x14ac:dyDescent="0.25">
      <c r="B101" s="116" t="s">
        <v>137</v>
      </c>
      <c r="C101" s="117">
        <v>0</v>
      </c>
      <c r="D101" s="118"/>
      <c r="E101" s="117">
        <v>16700</v>
      </c>
      <c r="F101" s="118"/>
      <c r="G101" s="117">
        <v>48485</v>
      </c>
      <c r="H101" s="118">
        <v>1.9032934131736527</v>
      </c>
      <c r="I101" s="117"/>
      <c r="J101" s="118"/>
      <c r="K101" s="118"/>
    </row>
    <row r="102" spans="2:11" x14ac:dyDescent="0.25">
      <c r="B102" s="116" t="s">
        <v>139</v>
      </c>
      <c r="C102" s="117">
        <v>0</v>
      </c>
      <c r="D102" s="118"/>
      <c r="E102" s="117">
        <v>20133</v>
      </c>
      <c r="F102" s="118"/>
      <c r="G102" s="117">
        <v>48522</v>
      </c>
      <c r="H102" s="118">
        <v>1.4100730144538818</v>
      </c>
      <c r="I102" s="117"/>
      <c r="J102" s="118"/>
      <c r="K102" s="118"/>
    </row>
    <row r="103" spans="2:11" x14ac:dyDescent="0.25">
      <c r="B103" s="116" t="s">
        <v>141</v>
      </c>
      <c r="C103" s="117">
        <v>0</v>
      </c>
      <c r="D103" s="118"/>
      <c r="E103" s="117">
        <v>23759</v>
      </c>
      <c r="F103" s="118"/>
      <c r="G103" s="117">
        <v>55168</v>
      </c>
      <c r="H103" s="118">
        <v>1.3219832484532179</v>
      </c>
      <c r="I103" s="117"/>
      <c r="J103" s="118"/>
      <c r="K103" s="118"/>
    </row>
    <row r="104" spans="2:11" x14ac:dyDescent="0.25">
      <c r="B104" s="116" t="s">
        <v>143</v>
      </c>
      <c r="C104" s="117">
        <v>0</v>
      </c>
      <c r="D104" s="118"/>
      <c r="E104" s="117">
        <v>35431</v>
      </c>
      <c r="F104" s="118"/>
      <c r="G104" s="117">
        <v>58436</v>
      </c>
      <c r="H104" s="118">
        <v>0.64929016962546915</v>
      </c>
      <c r="I104" s="117"/>
      <c r="J104" s="118"/>
      <c r="K104" s="118"/>
    </row>
    <row r="105" spans="2:11" x14ac:dyDescent="0.25">
      <c r="B105" s="116" t="s">
        <v>145</v>
      </c>
      <c r="C105" s="117">
        <v>0</v>
      </c>
      <c r="D105" s="118"/>
      <c r="E105" s="117">
        <v>37125</v>
      </c>
      <c r="F105" s="118"/>
      <c r="G105" s="117">
        <v>51948</v>
      </c>
      <c r="H105" s="118">
        <v>0.39927272727272722</v>
      </c>
      <c r="I105" s="117"/>
      <c r="J105" s="118"/>
      <c r="K105" s="118"/>
    </row>
    <row r="106" spans="2:11" x14ac:dyDescent="0.25">
      <c r="B106" s="116" t="s">
        <v>147</v>
      </c>
      <c r="C106" s="117">
        <v>0</v>
      </c>
      <c r="D106" s="118"/>
      <c r="E106" s="117">
        <v>49577</v>
      </c>
      <c r="F106" s="118"/>
      <c r="G106" s="117">
        <v>54476</v>
      </c>
      <c r="H106" s="118">
        <v>9.8815983218024428E-2</v>
      </c>
      <c r="I106" s="117"/>
      <c r="J106" s="118"/>
      <c r="K106" s="118"/>
    </row>
    <row r="107" spans="2:11" x14ac:dyDescent="0.25">
      <c r="B107" s="116" t="s">
        <v>149</v>
      </c>
      <c r="C107" s="117">
        <v>0</v>
      </c>
      <c r="D107" s="118"/>
      <c r="E107" s="117">
        <v>55031</v>
      </c>
      <c r="F107" s="118"/>
      <c r="G107" s="117">
        <v>54148</v>
      </c>
      <c r="H107" s="118">
        <v>1.6045501626356099E-2</v>
      </c>
      <c r="I107" s="117"/>
      <c r="J107" s="118"/>
      <c r="K107" s="118"/>
    </row>
    <row r="108" spans="2:11" x14ac:dyDescent="0.25">
      <c r="B108" s="116" t="s">
        <v>151</v>
      </c>
      <c r="C108" s="117">
        <v>0</v>
      </c>
      <c r="D108" s="118"/>
      <c r="E108" s="117">
        <v>44351</v>
      </c>
      <c r="F108" s="118"/>
      <c r="G108" s="117">
        <v>55495</v>
      </c>
      <c r="H108" s="118">
        <v>0.2512682915830533</v>
      </c>
      <c r="I108" s="117"/>
      <c r="J108" s="118"/>
      <c r="K108" s="118"/>
    </row>
    <row r="109" spans="2:11" ht="15.75" x14ac:dyDescent="0.25">
      <c r="B109" s="119" t="s">
        <v>111</v>
      </c>
      <c r="C109" s="120">
        <v>11022</v>
      </c>
      <c r="D109" s="121">
        <v>0.98090300939602404</v>
      </c>
      <c r="E109" s="120">
        <v>11022</v>
      </c>
      <c r="F109" s="121">
        <v>0</v>
      </c>
      <c r="G109" s="120">
        <v>552906</v>
      </c>
      <c r="H109" s="121">
        <v>49.163854109961896</v>
      </c>
      <c r="I109" s="120">
        <v>105859</v>
      </c>
      <c r="J109" s="121">
        <v>0.28694563314530241</v>
      </c>
      <c r="K109" s="121">
        <v>5.3134761933186114E-2</v>
      </c>
    </row>
    <row r="110" spans="2:11" ht="6" customHeight="1" x14ac:dyDescent="0.25"/>
    <row r="111" spans="2:11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</row>
    <row r="114" spans="1:12" ht="48.75" customHeight="1" thickBot="1" x14ac:dyDescent="0.3">
      <c r="B114" s="247" t="s">
        <v>477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1" t="s">
        <v>518</v>
      </c>
    </row>
    <row r="115" spans="1:12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4"/>
      <c r="J115" s="4"/>
      <c r="L115" s="1" t="s">
        <v>171</v>
      </c>
    </row>
    <row r="116" spans="1:12" ht="22.5" thickTop="1" thickBot="1" x14ac:dyDescent="0.3">
      <c r="B116" s="111" t="s">
        <v>415</v>
      </c>
      <c r="C116" s="257" t="s">
        <v>248</v>
      </c>
      <c r="D116" s="258"/>
      <c r="E116" s="258"/>
      <c r="F116" s="258"/>
      <c r="G116" s="258"/>
      <c r="H116" s="258"/>
      <c r="I116" s="258"/>
      <c r="J116" s="258"/>
      <c r="K116" s="259"/>
    </row>
    <row r="117" spans="1:12" ht="22.5" thickTop="1" thickBot="1" x14ac:dyDescent="0.3">
      <c r="B117" s="111" t="s">
        <v>248</v>
      </c>
      <c r="C117" s="260">
        <v>2020</v>
      </c>
      <c r="D117" s="261"/>
      <c r="E117" s="262">
        <v>2020</v>
      </c>
      <c r="F117" s="261"/>
      <c r="G117" s="262">
        <v>2022</v>
      </c>
      <c r="H117" s="261"/>
      <c r="I117" s="262">
        <v>2023</v>
      </c>
      <c r="J117" s="263"/>
      <c r="K117" s="264"/>
    </row>
    <row r="118" spans="1:12" ht="16.5" thickTop="1" thickBot="1" x14ac:dyDescent="0.3">
      <c r="B118" s="16"/>
      <c r="C118" s="112" t="s">
        <v>125</v>
      </c>
      <c r="D118" s="113" t="s">
        <v>499</v>
      </c>
      <c r="E118" s="114" t="s">
        <v>125</v>
      </c>
      <c r="F118" s="113" t="s">
        <v>500</v>
      </c>
      <c r="G118" s="114" t="s">
        <v>125</v>
      </c>
      <c r="H118" s="113" t="s">
        <v>126</v>
      </c>
      <c r="I118" s="114" t="s">
        <v>125</v>
      </c>
      <c r="J118" s="113" t="s">
        <v>126</v>
      </c>
      <c r="K118" s="113" t="s">
        <v>127</v>
      </c>
    </row>
    <row r="119" spans="1:12" x14ac:dyDescent="0.25">
      <c r="B119" s="116" t="s">
        <v>129</v>
      </c>
      <c r="C119" s="117">
        <v>12322</v>
      </c>
      <c r="D119" s="118"/>
      <c r="E119" s="117">
        <v>463</v>
      </c>
      <c r="F119" s="118">
        <v>0.962424931017692</v>
      </c>
      <c r="G119" s="117">
        <v>6416</v>
      </c>
      <c r="H119" s="118">
        <v>12.857451403887689</v>
      </c>
      <c r="I119" s="117">
        <v>11114</v>
      </c>
      <c r="J119" s="118">
        <v>0.73223192019950134</v>
      </c>
      <c r="K119" s="118">
        <v>-9.8036033111507881E-2</v>
      </c>
    </row>
    <row r="120" spans="1:12" x14ac:dyDescent="0.25">
      <c r="B120" s="116" t="s">
        <v>131</v>
      </c>
      <c r="C120" s="117">
        <v>12034</v>
      </c>
      <c r="D120" s="118"/>
      <c r="E120" s="117">
        <v>334</v>
      </c>
      <c r="F120" s="118">
        <v>0.97224530496925399</v>
      </c>
      <c r="G120" s="117">
        <v>6859</v>
      </c>
      <c r="H120" s="118">
        <v>19.535928143712574</v>
      </c>
      <c r="I120" s="117">
        <v>9908</v>
      </c>
      <c r="J120" s="118">
        <v>0.44452544102638858</v>
      </c>
      <c r="K120" s="118">
        <v>-0.17666611268073795</v>
      </c>
    </row>
    <row r="121" spans="1:12" x14ac:dyDescent="0.25">
      <c r="B121" s="116" t="s">
        <v>133</v>
      </c>
      <c r="C121" s="117">
        <v>5232</v>
      </c>
      <c r="D121" s="118"/>
      <c r="E121" s="117">
        <v>493</v>
      </c>
      <c r="F121" s="118">
        <v>0.90577217125382303</v>
      </c>
      <c r="G121" s="117">
        <v>8043</v>
      </c>
      <c r="H121" s="118">
        <v>15.314401622718051</v>
      </c>
      <c r="I121" s="117"/>
      <c r="J121" s="118"/>
      <c r="K121" s="118"/>
    </row>
    <row r="122" spans="1:12" x14ac:dyDescent="0.25">
      <c r="B122" s="116" t="s">
        <v>135</v>
      </c>
      <c r="C122" s="117">
        <v>0</v>
      </c>
      <c r="D122" s="118"/>
      <c r="E122" s="117">
        <v>248</v>
      </c>
      <c r="F122" s="118"/>
      <c r="G122" s="117">
        <v>8365</v>
      </c>
      <c r="H122" s="118">
        <v>32.729838709677416</v>
      </c>
      <c r="I122" s="117"/>
      <c r="J122" s="118"/>
      <c r="K122" s="118"/>
    </row>
    <row r="123" spans="1:12" x14ac:dyDescent="0.25">
      <c r="B123" s="116" t="s">
        <v>137</v>
      </c>
      <c r="C123" s="117">
        <v>0</v>
      </c>
      <c r="D123" s="118"/>
      <c r="E123" s="117">
        <v>494</v>
      </c>
      <c r="F123" s="118"/>
      <c r="G123" s="117">
        <v>7653</v>
      </c>
      <c r="H123" s="118">
        <v>14.491902834008098</v>
      </c>
      <c r="I123" s="117"/>
      <c r="J123" s="118"/>
      <c r="K123" s="118"/>
    </row>
    <row r="124" spans="1:12" x14ac:dyDescent="0.25">
      <c r="B124" s="116" t="s">
        <v>139</v>
      </c>
      <c r="C124" s="117">
        <v>0</v>
      </c>
      <c r="D124" s="118"/>
      <c r="E124" s="117">
        <v>383</v>
      </c>
      <c r="F124" s="118"/>
      <c r="G124" s="117">
        <v>7970</v>
      </c>
      <c r="H124" s="118">
        <v>19.809399477806789</v>
      </c>
      <c r="I124" s="117"/>
      <c r="J124" s="118"/>
      <c r="K124" s="118"/>
    </row>
    <row r="125" spans="1:12" x14ac:dyDescent="0.25">
      <c r="B125" s="116" t="s">
        <v>141</v>
      </c>
      <c r="C125" s="117">
        <v>0</v>
      </c>
      <c r="D125" s="118"/>
      <c r="E125" s="117">
        <v>2590</v>
      </c>
      <c r="F125" s="118"/>
      <c r="G125" s="117">
        <v>8036</v>
      </c>
      <c r="H125" s="118">
        <v>2.1027027027027025</v>
      </c>
      <c r="I125" s="117"/>
      <c r="J125" s="118"/>
      <c r="K125" s="118"/>
    </row>
    <row r="126" spans="1:12" x14ac:dyDescent="0.25">
      <c r="B126" s="116" t="s">
        <v>143</v>
      </c>
      <c r="C126" s="117">
        <v>0</v>
      </c>
      <c r="D126" s="118"/>
      <c r="E126" s="117">
        <v>4240</v>
      </c>
      <c r="F126" s="118"/>
      <c r="G126" s="117">
        <v>8319</v>
      </c>
      <c r="H126" s="118">
        <v>0.96202830188679256</v>
      </c>
      <c r="I126" s="117"/>
      <c r="J126" s="118"/>
      <c r="K126" s="118"/>
    </row>
    <row r="127" spans="1:12" x14ac:dyDescent="0.25">
      <c r="B127" s="116" t="s">
        <v>145</v>
      </c>
      <c r="C127" s="117">
        <v>0</v>
      </c>
      <c r="D127" s="118"/>
      <c r="E127" s="117">
        <v>4811</v>
      </c>
      <c r="F127" s="118"/>
      <c r="G127" s="117">
        <v>9325</v>
      </c>
      <c r="H127" s="118">
        <v>0.9382664726668053</v>
      </c>
      <c r="I127" s="117"/>
      <c r="J127" s="118"/>
      <c r="K127" s="118"/>
    </row>
    <row r="128" spans="1:12" x14ac:dyDescent="0.25">
      <c r="A128" s="115"/>
      <c r="B128" s="116" t="s">
        <v>147</v>
      </c>
      <c r="C128" s="117">
        <v>0</v>
      </c>
      <c r="D128" s="118"/>
      <c r="E128" s="117">
        <v>6211</v>
      </c>
      <c r="F128" s="118"/>
      <c r="G128" s="117">
        <v>10492</v>
      </c>
      <c r="H128" s="118">
        <v>0.68926098856866846</v>
      </c>
      <c r="I128" s="117"/>
      <c r="J128" s="118"/>
      <c r="K128" s="118"/>
    </row>
    <row r="129" spans="2:12" x14ac:dyDescent="0.25">
      <c r="B129" s="116" t="s">
        <v>149</v>
      </c>
      <c r="C129" s="117">
        <v>0</v>
      </c>
      <c r="D129" s="118"/>
      <c r="E129" s="117">
        <v>6106</v>
      </c>
      <c r="F129" s="118"/>
      <c r="G129" s="117">
        <v>11371</v>
      </c>
      <c r="H129" s="118">
        <v>0.86226662299377654</v>
      </c>
      <c r="I129" s="117"/>
      <c r="J129" s="118"/>
      <c r="K129" s="118"/>
    </row>
    <row r="130" spans="2:12" x14ac:dyDescent="0.25">
      <c r="B130" s="116" t="s">
        <v>151</v>
      </c>
      <c r="C130" s="117">
        <v>0</v>
      </c>
      <c r="D130" s="118"/>
      <c r="E130" s="117">
        <v>6534</v>
      </c>
      <c r="F130" s="118"/>
      <c r="G130" s="117">
        <v>11462</v>
      </c>
      <c r="H130" s="118">
        <v>0.75420875420875411</v>
      </c>
      <c r="I130" s="117"/>
      <c r="J130" s="118"/>
      <c r="K130" s="118"/>
    </row>
    <row r="131" spans="2:12" ht="15.75" x14ac:dyDescent="0.25">
      <c r="B131" s="119" t="s">
        <v>111</v>
      </c>
      <c r="C131" s="120">
        <v>1158</v>
      </c>
      <c r="D131" s="121">
        <v>0.99087700501055698</v>
      </c>
      <c r="E131" s="120">
        <v>1158</v>
      </c>
      <c r="F131" s="121">
        <v>0</v>
      </c>
      <c r="G131" s="120">
        <v>96238</v>
      </c>
      <c r="H131" s="121">
        <v>82.10708117443869</v>
      </c>
      <c r="I131" s="120">
        <v>20024</v>
      </c>
      <c r="J131" s="121">
        <v>0.58380131297951432</v>
      </c>
      <c r="K131" s="121">
        <v>-0.20098958541159573</v>
      </c>
    </row>
    <row r="132" spans="2:12" ht="6" customHeight="1" x14ac:dyDescent="0.25"/>
    <row r="133" spans="2:12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</row>
    <row r="134" spans="2:12" x14ac:dyDescent="0.25">
      <c r="F134" s="115"/>
      <c r="G134" s="115"/>
      <c r="I134" s="115"/>
      <c r="J134" s="126"/>
    </row>
    <row r="136" spans="2:12" ht="48.75" customHeight="1" thickBot="1" x14ac:dyDescent="0.3">
      <c r="B136" s="247" t="s">
        <v>478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1" t="s">
        <v>519</v>
      </c>
    </row>
    <row r="137" spans="2:12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4"/>
      <c r="J137" s="4"/>
      <c r="L137" s="1" t="s">
        <v>175</v>
      </c>
    </row>
    <row r="138" spans="2:12" ht="22.5" thickTop="1" thickBot="1" x14ac:dyDescent="0.3">
      <c r="B138" s="111" t="s">
        <v>415</v>
      </c>
      <c r="C138" s="257" t="s">
        <v>250</v>
      </c>
      <c r="D138" s="258"/>
      <c r="E138" s="258"/>
      <c r="F138" s="258"/>
      <c r="G138" s="258"/>
      <c r="H138" s="258"/>
      <c r="I138" s="258"/>
      <c r="J138" s="258"/>
      <c r="K138" s="259"/>
    </row>
    <row r="139" spans="2:12" ht="22.5" thickTop="1" thickBot="1" x14ac:dyDescent="0.3">
      <c r="B139" s="111" t="s">
        <v>250</v>
      </c>
      <c r="C139" s="260">
        <v>2020</v>
      </c>
      <c r="D139" s="261"/>
      <c r="E139" s="262">
        <v>2020</v>
      </c>
      <c r="F139" s="261"/>
      <c r="G139" s="262">
        <v>2022</v>
      </c>
      <c r="H139" s="261"/>
      <c r="I139" s="262">
        <v>2023</v>
      </c>
      <c r="J139" s="263"/>
      <c r="K139" s="264"/>
    </row>
    <row r="140" spans="2:12" ht="16.5" thickTop="1" thickBot="1" x14ac:dyDescent="0.3">
      <c r="B140" s="16"/>
      <c r="C140" s="112" t="s">
        <v>125</v>
      </c>
      <c r="D140" s="113" t="s">
        <v>499</v>
      </c>
      <c r="E140" s="114" t="s">
        <v>125</v>
      </c>
      <c r="F140" s="113" t="s">
        <v>500</v>
      </c>
      <c r="G140" s="114" t="s">
        <v>125</v>
      </c>
      <c r="H140" s="113" t="s">
        <v>126</v>
      </c>
      <c r="I140" s="114" t="s">
        <v>125</v>
      </c>
      <c r="J140" s="113" t="s">
        <v>126</v>
      </c>
      <c r="K140" s="113" t="s">
        <v>127</v>
      </c>
    </row>
    <row r="141" spans="2:12" x14ac:dyDescent="0.25">
      <c r="B141" s="116" t="s">
        <v>129</v>
      </c>
      <c r="C141" s="117">
        <v>5341</v>
      </c>
      <c r="D141" s="118"/>
      <c r="E141" s="117">
        <v>1141</v>
      </c>
      <c r="F141" s="118">
        <v>0.78636959370904302</v>
      </c>
      <c r="G141" s="117">
        <v>1492</v>
      </c>
      <c r="H141" s="118">
        <v>0.30762489044697627</v>
      </c>
      <c r="I141" s="117">
        <v>3815</v>
      </c>
      <c r="J141" s="118">
        <v>1.5569705093833779</v>
      </c>
      <c r="K141" s="118">
        <v>-0.2857142857142857</v>
      </c>
    </row>
    <row r="142" spans="2:12" x14ac:dyDescent="0.25">
      <c r="B142" s="116" t="s">
        <v>131</v>
      </c>
      <c r="C142" s="117">
        <v>5601</v>
      </c>
      <c r="D142" s="118"/>
      <c r="E142" s="117">
        <v>1418</v>
      </c>
      <c r="F142" s="118">
        <v>0.74683092304945498</v>
      </c>
      <c r="G142" s="117">
        <v>1872</v>
      </c>
      <c r="H142" s="118">
        <v>0.32016925246826511</v>
      </c>
      <c r="I142" s="117">
        <v>3652</v>
      </c>
      <c r="J142" s="118">
        <v>0.95085470085470081</v>
      </c>
      <c r="K142" s="118">
        <v>-0.34797357614711655</v>
      </c>
    </row>
    <row r="143" spans="2:12" x14ac:dyDescent="0.25">
      <c r="B143" s="116" t="s">
        <v>133</v>
      </c>
      <c r="C143" s="117">
        <v>2980</v>
      </c>
      <c r="D143" s="118"/>
      <c r="E143" s="117">
        <v>1584</v>
      </c>
      <c r="F143" s="118">
        <v>0.46845637583892602</v>
      </c>
      <c r="G143" s="117">
        <v>2632</v>
      </c>
      <c r="H143" s="118">
        <v>0.66161616161616155</v>
      </c>
      <c r="I143" s="117"/>
      <c r="J143" s="118"/>
      <c r="K143" s="118"/>
    </row>
    <row r="144" spans="2:12" x14ac:dyDescent="0.25">
      <c r="B144" s="116" t="s">
        <v>135</v>
      </c>
      <c r="C144" s="117">
        <v>0</v>
      </c>
      <c r="D144" s="118"/>
      <c r="E144" s="117">
        <v>809</v>
      </c>
      <c r="F144" s="118"/>
      <c r="G144" s="117">
        <v>2859</v>
      </c>
      <c r="H144" s="118">
        <v>2.533992583436341</v>
      </c>
      <c r="I144" s="117"/>
      <c r="J144" s="118"/>
      <c r="K144" s="118"/>
    </row>
    <row r="145" spans="1:12" x14ac:dyDescent="0.25">
      <c r="B145" s="116" t="s">
        <v>137</v>
      </c>
      <c r="C145" s="117">
        <v>0</v>
      </c>
      <c r="D145" s="118"/>
      <c r="E145" s="117">
        <v>1960</v>
      </c>
      <c r="F145" s="118"/>
      <c r="G145" s="117">
        <v>2690</v>
      </c>
      <c r="H145" s="118">
        <v>0.37244897959183665</v>
      </c>
      <c r="I145" s="117"/>
      <c r="J145" s="118"/>
      <c r="K145" s="118"/>
    </row>
    <row r="146" spans="1:12" x14ac:dyDescent="0.25">
      <c r="B146" s="116" t="s">
        <v>139</v>
      </c>
      <c r="C146" s="117">
        <v>0</v>
      </c>
      <c r="D146" s="118"/>
      <c r="E146" s="117">
        <v>1488</v>
      </c>
      <c r="F146" s="118"/>
      <c r="G146" s="117">
        <v>2990</v>
      </c>
      <c r="H146" s="118">
        <v>1.0094086021505375</v>
      </c>
      <c r="I146" s="117"/>
      <c r="J146" s="118"/>
      <c r="K146" s="118"/>
    </row>
    <row r="147" spans="1:12" x14ac:dyDescent="0.25">
      <c r="B147" s="116" t="s">
        <v>141</v>
      </c>
      <c r="C147" s="117">
        <v>0</v>
      </c>
      <c r="D147" s="118"/>
      <c r="E147" s="117">
        <v>769</v>
      </c>
      <c r="F147" s="118"/>
      <c r="G147" s="117">
        <v>3417</v>
      </c>
      <c r="H147" s="118">
        <v>3.4434330299089728</v>
      </c>
      <c r="I147" s="117"/>
      <c r="J147" s="118"/>
      <c r="K147" s="118"/>
    </row>
    <row r="148" spans="1:12" x14ac:dyDescent="0.25">
      <c r="B148" s="116" t="s">
        <v>143</v>
      </c>
      <c r="C148" s="117">
        <v>0</v>
      </c>
      <c r="D148" s="118"/>
      <c r="E148" s="117">
        <v>770</v>
      </c>
      <c r="F148" s="118"/>
      <c r="G148" s="117">
        <v>3689</v>
      </c>
      <c r="H148" s="118">
        <v>3.790909090909091</v>
      </c>
      <c r="I148" s="117"/>
      <c r="J148" s="118"/>
      <c r="K148" s="118"/>
    </row>
    <row r="149" spans="1:12" x14ac:dyDescent="0.25">
      <c r="B149" s="116" t="s">
        <v>145</v>
      </c>
      <c r="C149" s="117">
        <v>0</v>
      </c>
      <c r="D149" s="118"/>
      <c r="E149" s="117">
        <v>1127</v>
      </c>
      <c r="F149" s="118"/>
      <c r="G149" s="117">
        <v>3721</v>
      </c>
      <c r="H149" s="118">
        <v>2.3016858917480034</v>
      </c>
      <c r="I149" s="117"/>
      <c r="J149" s="118"/>
      <c r="K149" s="118"/>
    </row>
    <row r="150" spans="1:12" x14ac:dyDescent="0.25">
      <c r="A150" s="115"/>
      <c r="B150" s="116" t="s">
        <v>147</v>
      </c>
      <c r="C150" s="117">
        <v>0</v>
      </c>
      <c r="D150" s="118"/>
      <c r="E150" s="117">
        <v>1545</v>
      </c>
      <c r="F150" s="118"/>
      <c r="G150" s="117">
        <v>3320</v>
      </c>
      <c r="H150" s="118">
        <v>1.1488673139158574</v>
      </c>
      <c r="I150" s="117"/>
      <c r="J150" s="118"/>
      <c r="K150" s="118"/>
    </row>
    <row r="151" spans="1:12" x14ac:dyDescent="0.25">
      <c r="B151" s="116" t="s">
        <v>149</v>
      </c>
      <c r="C151" s="117">
        <v>0</v>
      </c>
      <c r="D151" s="118"/>
      <c r="E151" s="117">
        <v>1334</v>
      </c>
      <c r="F151" s="118"/>
      <c r="G151" s="117">
        <v>3611</v>
      </c>
      <c r="H151" s="118">
        <v>1.7068965517241379</v>
      </c>
      <c r="I151" s="117"/>
      <c r="J151" s="118"/>
      <c r="K151" s="118"/>
    </row>
    <row r="152" spans="1:12" x14ac:dyDescent="0.25">
      <c r="B152" s="116" t="s">
        <v>151</v>
      </c>
      <c r="C152" s="117">
        <v>0</v>
      </c>
      <c r="D152" s="118"/>
      <c r="E152" s="117">
        <v>1620</v>
      </c>
      <c r="F152" s="118"/>
      <c r="G152" s="117">
        <v>3633</v>
      </c>
      <c r="H152" s="118">
        <v>1.2425925925925925</v>
      </c>
      <c r="I152" s="117"/>
      <c r="J152" s="118"/>
      <c r="K152" s="118"/>
    </row>
    <row r="153" spans="1:12" ht="15.75" x14ac:dyDescent="0.25">
      <c r="B153" s="119" t="s">
        <v>111</v>
      </c>
      <c r="C153" s="120">
        <v>522</v>
      </c>
      <c r="D153" s="121">
        <v>0.98977813460747599</v>
      </c>
      <c r="E153" s="120">
        <v>522</v>
      </c>
      <c r="F153" s="121">
        <v>0</v>
      </c>
      <c r="G153" s="120">
        <v>33429</v>
      </c>
      <c r="H153" s="121">
        <v>63.040229885057471</v>
      </c>
      <c r="I153" s="120">
        <v>7125</v>
      </c>
      <c r="J153" s="121">
        <v>1.1696102314250916</v>
      </c>
      <c r="K153" s="121">
        <v>-0.23576102113053743</v>
      </c>
    </row>
    <row r="154" spans="1:12" ht="6" customHeight="1" x14ac:dyDescent="0.25"/>
    <row r="155" spans="1:12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</row>
    <row r="156" spans="1:12" x14ac:dyDescent="0.25">
      <c r="G156" s="115"/>
      <c r="J156" s="127"/>
    </row>
    <row r="157" spans="1:12" x14ac:dyDescent="0.25">
      <c r="K157" s="126"/>
    </row>
    <row r="158" spans="1:12" ht="48.75" customHeight="1" thickBot="1" x14ac:dyDescent="0.3">
      <c r="B158" s="247" t="s">
        <v>479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1" t="s">
        <v>520</v>
      </c>
    </row>
    <row r="159" spans="1:12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4"/>
      <c r="J159" s="4"/>
      <c r="L159" s="1" t="s">
        <v>179</v>
      </c>
    </row>
    <row r="160" spans="1:12" ht="22.5" thickTop="1" thickBot="1" x14ac:dyDescent="0.3">
      <c r="B160" s="111" t="s">
        <v>113</v>
      </c>
      <c r="C160" s="257" t="s">
        <v>113</v>
      </c>
      <c r="D160" s="258"/>
      <c r="E160" s="258"/>
      <c r="F160" s="258"/>
      <c r="G160" s="258"/>
      <c r="H160" s="258"/>
      <c r="I160" s="258"/>
      <c r="J160" s="258"/>
      <c r="K160" s="259"/>
    </row>
    <row r="161" spans="2:11" ht="22.5" thickTop="1" thickBot="1" x14ac:dyDescent="0.3">
      <c r="B161" s="111" t="s">
        <v>111</v>
      </c>
      <c r="C161" s="260">
        <v>2020</v>
      </c>
      <c r="D161" s="261"/>
      <c r="E161" s="262">
        <v>2020</v>
      </c>
      <c r="F161" s="261"/>
      <c r="G161" s="262">
        <v>2022</v>
      </c>
      <c r="H161" s="261"/>
      <c r="I161" s="262">
        <v>2023</v>
      </c>
      <c r="J161" s="263"/>
      <c r="K161" s="264"/>
    </row>
    <row r="162" spans="2:11" ht="16.5" thickTop="1" thickBot="1" x14ac:dyDescent="0.3">
      <c r="B162" s="16"/>
      <c r="C162" s="112" t="s">
        <v>125</v>
      </c>
      <c r="D162" s="113" t="s">
        <v>499</v>
      </c>
      <c r="E162" s="114" t="s">
        <v>125</v>
      </c>
      <c r="F162" s="113" t="s">
        <v>500</v>
      </c>
      <c r="G162" s="114" t="s">
        <v>125</v>
      </c>
      <c r="H162" s="113" t="s">
        <v>126</v>
      </c>
      <c r="I162" s="114" t="s">
        <v>125</v>
      </c>
      <c r="J162" s="113" t="s">
        <v>126</v>
      </c>
      <c r="K162" s="113" t="s">
        <v>127</v>
      </c>
    </row>
    <row r="163" spans="2:11" x14ac:dyDescent="0.25">
      <c r="B163" s="116" t="s">
        <v>129</v>
      </c>
      <c r="C163" s="117">
        <v>122508</v>
      </c>
      <c r="D163" s="118"/>
      <c r="E163" s="117">
        <v>14055</v>
      </c>
      <c r="F163" s="118">
        <v>0.88527279851111795</v>
      </c>
      <c r="G163" s="117">
        <v>81250</v>
      </c>
      <c r="H163" s="118">
        <v>4.7808609035930276</v>
      </c>
      <c r="I163" s="117">
        <v>102351</v>
      </c>
      <c r="J163" s="118">
        <v>0.25970461538461542</v>
      </c>
      <c r="K163" s="118">
        <v>-0.16453619355470661</v>
      </c>
    </row>
    <row r="164" spans="2:11" x14ac:dyDescent="0.25">
      <c r="B164" s="116" t="s">
        <v>131</v>
      </c>
      <c r="C164" s="117">
        <v>116835</v>
      </c>
      <c r="D164" s="118"/>
      <c r="E164" s="117">
        <v>15189</v>
      </c>
      <c r="F164" s="118">
        <v>0.86999614841443096</v>
      </c>
      <c r="G164" s="117">
        <v>83521</v>
      </c>
      <c r="H164" s="118">
        <v>4.4987820132990981</v>
      </c>
      <c r="I164" s="117">
        <v>104804</v>
      </c>
      <c r="J164" s="118">
        <v>0.25482214053950503</v>
      </c>
      <c r="K164" s="118">
        <v>-0.10297427996747555</v>
      </c>
    </row>
    <row r="165" spans="2:11" x14ac:dyDescent="0.25">
      <c r="B165" s="116" t="s">
        <v>133</v>
      </c>
      <c r="C165" s="117">
        <v>56115</v>
      </c>
      <c r="D165" s="118"/>
      <c r="E165" s="117">
        <v>19684</v>
      </c>
      <c r="F165" s="118">
        <v>0.64922035106477805</v>
      </c>
      <c r="G165" s="117">
        <v>95810</v>
      </c>
      <c r="H165" s="118">
        <v>3.8674049989839467</v>
      </c>
      <c r="I165" s="117"/>
      <c r="J165" s="118"/>
      <c r="K165" s="118"/>
    </row>
    <row r="166" spans="2:11" x14ac:dyDescent="0.25">
      <c r="B166" s="116" t="s">
        <v>135</v>
      </c>
      <c r="C166" s="117">
        <v>0</v>
      </c>
      <c r="D166" s="118"/>
      <c r="E166" s="117">
        <v>25644</v>
      </c>
      <c r="F166" s="118"/>
      <c r="G166" s="117">
        <v>103812</v>
      </c>
      <c r="H166" s="118">
        <v>3.0481984089845575</v>
      </c>
      <c r="I166" s="117"/>
      <c r="J166" s="118"/>
      <c r="K166" s="118"/>
    </row>
    <row r="167" spans="2:11" x14ac:dyDescent="0.25">
      <c r="B167" s="116" t="s">
        <v>137</v>
      </c>
      <c r="C167" s="117">
        <v>0</v>
      </c>
      <c r="D167" s="118"/>
      <c r="E167" s="117">
        <v>29424</v>
      </c>
      <c r="F167" s="118"/>
      <c r="G167" s="117">
        <v>88368</v>
      </c>
      <c r="H167" s="118">
        <v>2.0032626427406197</v>
      </c>
      <c r="I167" s="117"/>
      <c r="J167" s="118"/>
      <c r="K167" s="118"/>
    </row>
    <row r="168" spans="2:11" x14ac:dyDescent="0.25">
      <c r="B168" s="116" t="s">
        <v>139</v>
      </c>
      <c r="C168" s="117">
        <v>0</v>
      </c>
      <c r="D168" s="118"/>
      <c r="E168" s="117">
        <v>33530</v>
      </c>
      <c r="F168" s="118"/>
      <c r="G168" s="117">
        <v>89447</v>
      </c>
      <c r="H168" s="118">
        <v>1.6676707426185504</v>
      </c>
      <c r="I168" s="117"/>
      <c r="J168" s="118"/>
      <c r="K168" s="118"/>
    </row>
    <row r="169" spans="2:11" x14ac:dyDescent="0.25">
      <c r="B169" s="116" t="s">
        <v>141</v>
      </c>
      <c r="C169" s="117">
        <v>25878</v>
      </c>
      <c r="D169" s="118"/>
      <c r="E169" s="117">
        <v>52271</v>
      </c>
      <c r="F169" s="118">
        <v>1.0199010742715822</v>
      </c>
      <c r="G169" s="117">
        <v>115145</v>
      </c>
      <c r="H169" s="118">
        <v>1.2028467027606129</v>
      </c>
      <c r="I169" s="117"/>
      <c r="J169" s="118"/>
      <c r="K169" s="118"/>
    </row>
    <row r="170" spans="2:11" x14ac:dyDescent="0.25">
      <c r="B170" s="116" t="s">
        <v>143</v>
      </c>
      <c r="C170" s="117">
        <v>37575</v>
      </c>
      <c r="D170" s="118"/>
      <c r="E170" s="117">
        <v>64538</v>
      </c>
      <c r="F170" s="118">
        <v>0.71757817697937454</v>
      </c>
      <c r="G170" s="117">
        <v>115081</v>
      </c>
      <c r="H170" s="118">
        <v>0.78315101180699753</v>
      </c>
      <c r="I170" s="117"/>
      <c r="J170" s="118"/>
      <c r="K170" s="118"/>
    </row>
    <row r="171" spans="2:11" x14ac:dyDescent="0.25">
      <c r="B171" s="116" t="s">
        <v>145</v>
      </c>
      <c r="C171" s="117">
        <v>25480</v>
      </c>
      <c r="D171" s="118"/>
      <c r="E171" s="117">
        <v>60040</v>
      </c>
      <c r="F171" s="118">
        <v>1.3563579277864992</v>
      </c>
      <c r="G171" s="117">
        <v>95736</v>
      </c>
      <c r="H171" s="118">
        <v>0.59453697534976691</v>
      </c>
      <c r="I171" s="117"/>
      <c r="J171" s="118"/>
      <c r="K171" s="118"/>
    </row>
    <row r="172" spans="2:11" x14ac:dyDescent="0.25">
      <c r="B172" s="116" t="s">
        <v>147</v>
      </c>
      <c r="C172" s="117">
        <v>25585</v>
      </c>
      <c r="D172" s="118"/>
      <c r="E172" s="117">
        <v>78410</v>
      </c>
      <c r="F172" s="118">
        <v>2.0646863396521398</v>
      </c>
      <c r="G172" s="117">
        <v>102465</v>
      </c>
      <c r="H172" s="118">
        <v>0.30678484887131741</v>
      </c>
      <c r="I172" s="117"/>
      <c r="J172" s="118"/>
      <c r="K172" s="118"/>
    </row>
    <row r="173" spans="2:11" x14ac:dyDescent="0.25">
      <c r="B173" s="116" t="s">
        <v>149</v>
      </c>
      <c r="C173" s="117">
        <v>21103</v>
      </c>
      <c r="D173" s="118"/>
      <c r="E173" s="117">
        <v>83065</v>
      </c>
      <c r="F173" s="118">
        <v>2.9361702127659575</v>
      </c>
      <c r="G173" s="117">
        <v>102689</v>
      </c>
      <c r="H173" s="118">
        <v>0.23624872088123761</v>
      </c>
      <c r="I173" s="117"/>
      <c r="J173" s="118"/>
      <c r="K173" s="118"/>
    </row>
    <row r="174" spans="2:11" x14ac:dyDescent="0.25">
      <c r="B174" s="116" t="s">
        <v>151</v>
      </c>
      <c r="C174" s="117">
        <v>21128</v>
      </c>
      <c r="D174" s="118"/>
      <c r="E174" s="117">
        <v>80483</v>
      </c>
      <c r="F174" s="118">
        <v>2.809305187429004</v>
      </c>
      <c r="G174" s="117">
        <v>105102</v>
      </c>
      <c r="H174" s="118">
        <v>0.30589068498937655</v>
      </c>
      <c r="I174" s="117"/>
      <c r="J174" s="118"/>
      <c r="K174" s="118"/>
    </row>
    <row r="175" spans="2:11" ht="15.75" x14ac:dyDescent="0.25">
      <c r="B175" s="119" t="s">
        <v>111</v>
      </c>
      <c r="C175" s="120">
        <v>394501</v>
      </c>
      <c r="D175" s="121">
        <v>0.69485045002676304</v>
      </c>
      <c r="E175" s="120">
        <v>394501</v>
      </c>
      <c r="F175" s="121">
        <v>0</v>
      </c>
      <c r="G175" s="120">
        <v>1000065</v>
      </c>
      <c r="H175" s="121">
        <v>1.5350125855194285</v>
      </c>
      <c r="I175" s="120">
        <v>186176</v>
      </c>
      <c r="J175" s="121">
        <v>0.23800404298329614</v>
      </c>
      <c r="K175" s="121">
        <v>-0.1566855553592702</v>
      </c>
    </row>
    <row r="176" spans="2:11" ht="6" customHeight="1" x14ac:dyDescent="0.25"/>
    <row r="177" spans="1:12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</row>
    <row r="180" spans="1:12" ht="48.75" customHeight="1" thickBot="1" x14ac:dyDescent="0.3">
      <c r="B180" s="247" t="s">
        <v>480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1" t="s">
        <v>521</v>
      </c>
    </row>
    <row r="181" spans="1:12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4"/>
      <c r="J181" s="4"/>
      <c r="L181" s="1" t="s">
        <v>183</v>
      </c>
    </row>
    <row r="182" spans="1:12" ht="22.5" thickTop="1" thickBot="1" x14ac:dyDescent="0.3">
      <c r="B182" s="111" t="s">
        <v>113</v>
      </c>
      <c r="C182" s="257" t="s">
        <v>253</v>
      </c>
      <c r="D182" s="258"/>
      <c r="E182" s="258"/>
      <c r="F182" s="258"/>
      <c r="G182" s="258"/>
      <c r="H182" s="258"/>
      <c r="I182" s="258"/>
      <c r="J182" s="258"/>
      <c r="K182" s="259"/>
    </row>
    <row r="183" spans="1:12" ht="22.5" thickTop="1" thickBot="1" x14ac:dyDescent="0.3">
      <c r="B183" s="111" t="s">
        <v>461</v>
      </c>
      <c r="C183" s="260">
        <v>2020</v>
      </c>
      <c r="D183" s="261"/>
      <c r="E183" s="262">
        <v>2020</v>
      </c>
      <c r="F183" s="261"/>
      <c r="G183" s="262">
        <v>2022</v>
      </c>
      <c r="H183" s="261"/>
      <c r="I183" s="262">
        <v>2023</v>
      </c>
      <c r="J183" s="263"/>
      <c r="K183" s="264"/>
    </row>
    <row r="184" spans="1:12" ht="16.5" thickTop="1" thickBot="1" x14ac:dyDescent="0.3">
      <c r="B184" s="16"/>
      <c r="C184" s="112" t="s">
        <v>125</v>
      </c>
      <c r="D184" s="113" t="s">
        <v>499</v>
      </c>
      <c r="E184" s="114" t="s">
        <v>125</v>
      </c>
      <c r="F184" s="113" t="s">
        <v>500</v>
      </c>
      <c r="G184" s="114" t="s">
        <v>125</v>
      </c>
      <c r="H184" s="113" t="s">
        <v>126</v>
      </c>
      <c r="I184" s="114" t="s">
        <v>125</v>
      </c>
      <c r="J184" s="113" t="s">
        <v>126</v>
      </c>
      <c r="K184" s="113" t="s">
        <v>127</v>
      </c>
    </row>
    <row r="185" spans="1:12" x14ac:dyDescent="0.25">
      <c r="A185" s="115"/>
      <c r="B185" s="116" t="s">
        <v>129</v>
      </c>
      <c r="C185" s="117">
        <v>7143</v>
      </c>
      <c r="D185" s="118"/>
      <c r="E185" s="117">
        <v>1994</v>
      </c>
      <c r="F185" s="118">
        <v>0.72084558308833802</v>
      </c>
      <c r="G185" s="117">
        <v>8861</v>
      </c>
      <c r="H185" s="118">
        <v>3.4438314944834501</v>
      </c>
      <c r="I185" s="117">
        <v>7446</v>
      </c>
      <c r="J185" s="118">
        <v>-0.15968852274009704</v>
      </c>
      <c r="K185" s="118">
        <v>4.2419151616967632E-2</v>
      </c>
    </row>
    <row r="186" spans="1:12" x14ac:dyDescent="0.25">
      <c r="B186" s="116" t="s">
        <v>131</v>
      </c>
      <c r="C186" s="117">
        <v>7774</v>
      </c>
      <c r="D186" s="118"/>
      <c r="E186" s="117">
        <v>2305</v>
      </c>
      <c r="F186" s="118">
        <v>0.70349884229482895</v>
      </c>
      <c r="G186" s="117">
        <v>6751</v>
      </c>
      <c r="H186" s="118">
        <v>1.9288503253796097</v>
      </c>
      <c r="I186" s="117">
        <v>7896</v>
      </c>
      <c r="J186" s="118">
        <v>0.16960450303658714</v>
      </c>
      <c r="K186" s="118">
        <v>1.5693336763570986E-2</v>
      </c>
    </row>
    <row r="187" spans="1:12" x14ac:dyDescent="0.25">
      <c r="B187" s="116" t="s">
        <v>133</v>
      </c>
      <c r="C187" s="117">
        <v>3117</v>
      </c>
      <c r="D187" s="118"/>
      <c r="E187" s="117">
        <v>2498</v>
      </c>
      <c r="F187" s="118">
        <v>0.19858838626884801</v>
      </c>
      <c r="G187" s="117">
        <v>7693</v>
      </c>
      <c r="H187" s="118">
        <v>2.0796637309847879</v>
      </c>
      <c r="I187" s="117"/>
      <c r="J187" s="118"/>
      <c r="K187" s="118"/>
    </row>
    <row r="188" spans="1:12" x14ac:dyDescent="0.25">
      <c r="B188" s="116" t="s">
        <v>135</v>
      </c>
      <c r="C188" s="117">
        <v>0</v>
      </c>
      <c r="D188" s="118"/>
      <c r="E188" s="117">
        <v>3126</v>
      </c>
      <c r="F188" s="118"/>
      <c r="G188" s="117">
        <v>8118</v>
      </c>
      <c r="H188" s="118">
        <v>1.5969289827255277</v>
      </c>
      <c r="I188" s="117"/>
      <c r="J188" s="118"/>
      <c r="K188" s="118"/>
    </row>
    <row r="189" spans="1:12" x14ac:dyDescent="0.25">
      <c r="B189" s="116" t="s">
        <v>137</v>
      </c>
      <c r="C189" s="117">
        <v>0</v>
      </c>
      <c r="D189" s="118"/>
      <c r="E189" s="117">
        <v>3806</v>
      </c>
      <c r="F189" s="118"/>
      <c r="G189" s="117">
        <v>7269</v>
      </c>
      <c r="H189" s="118">
        <v>0.90987913820283772</v>
      </c>
      <c r="I189" s="117"/>
      <c r="J189" s="118"/>
      <c r="K189" s="118"/>
    </row>
    <row r="190" spans="1:12" x14ac:dyDescent="0.25">
      <c r="B190" s="116" t="s">
        <v>139</v>
      </c>
      <c r="C190" s="117">
        <v>0</v>
      </c>
      <c r="D190" s="118"/>
      <c r="E190" s="117">
        <v>3148</v>
      </c>
      <c r="F190" s="118"/>
      <c r="G190" s="117">
        <v>7412</v>
      </c>
      <c r="H190" s="118">
        <v>1.3545108005082591</v>
      </c>
      <c r="I190" s="117"/>
      <c r="J190" s="118"/>
      <c r="K190" s="118"/>
    </row>
    <row r="191" spans="1:12" x14ac:dyDescent="0.25">
      <c r="B191" s="116" t="s">
        <v>141</v>
      </c>
      <c r="C191" s="117">
        <v>1987</v>
      </c>
      <c r="D191" s="118"/>
      <c r="E191" s="117">
        <v>5159</v>
      </c>
      <c r="F191" s="118">
        <v>1.5963764469048818</v>
      </c>
      <c r="G191" s="117">
        <v>7918</v>
      </c>
      <c r="H191" s="118">
        <v>0.53479356464431094</v>
      </c>
      <c r="I191" s="117"/>
      <c r="J191" s="118"/>
      <c r="K191" s="118"/>
    </row>
    <row r="192" spans="1:12" x14ac:dyDescent="0.25">
      <c r="B192" s="116" t="s">
        <v>143</v>
      </c>
      <c r="C192" s="117">
        <v>4661</v>
      </c>
      <c r="D192" s="118"/>
      <c r="E192" s="117">
        <v>3582</v>
      </c>
      <c r="F192" s="118">
        <v>0.231495387255954</v>
      </c>
      <c r="G192" s="117">
        <v>8085</v>
      </c>
      <c r="H192" s="118">
        <v>1.2571189279731994</v>
      </c>
      <c r="I192" s="117"/>
      <c r="J192" s="118"/>
      <c r="K192" s="118"/>
    </row>
    <row r="193" spans="2:12" x14ac:dyDescent="0.25">
      <c r="B193" s="116" t="s">
        <v>145</v>
      </c>
      <c r="C193" s="117">
        <v>3895</v>
      </c>
      <c r="D193" s="118"/>
      <c r="E193" s="117">
        <v>4883</v>
      </c>
      <c r="F193" s="118">
        <v>0.25365853658536586</v>
      </c>
      <c r="G193" s="117">
        <v>7315</v>
      </c>
      <c r="H193" s="118">
        <v>0.49805447470817121</v>
      </c>
      <c r="I193" s="117"/>
      <c r="J193" s="118"/>
      <c r="K193" s="118"/>
    </row>
    <row r="194" spans="2:12" x14ac:dyDescent="0.25">
      <c r="B194" s="116" t="s">
        <v>147</v>
      </c>
      <c r="C194" s="117">
        <v>4445</v>
      </c>
      <c r="D194" s="118"/>
      <c r="E194" s="117">
        <v>8197</v>
      </c>
      <c r="F194" s="118">
        <v>0.84409448818897648</v>
      </c>
      <c r="G194" s="117">
        <v>8316</v>
      </c>
      <c r="H194" s="118">
        <v>1.4517506404782221E-2</v>
      </c>
      <c r="I194" s="117"/>
      <c r="J194" s="118"/>
      <c r="K194" s="118"/>
    </row>
    <row r="195" spans="2:12" x14ac:dyDescent="0.25">
      <c r="B195" s="116" t="s">
        <v>149</v>
      </c>
      <c r="C195" s="117">
        <v>3120</v>
      </c>
      <c r="D195" s="118"/>
      <c r="E195" s="117">
        <v>9163</v>
      </c>
      <c r="F195" s="118">
        <v>1.9368589743589744</v>
      </c>
      <c r="G195" s="117">
        <v>7613</v>
      </c>
      <c r="H195" s="118">
        <v>0.16915857251991701</v>
      </c>
      <c r="I195" s="117"/>
      <c r="J195" s="118"/>
      <c r="K195" s="118"/>
    </row>
    <row r="196" spans="2:12" x14ac:dyDescent="0.25">
      <c r="B196" s="116" t="s">
        <v>151</v>
      </c>
      <c r="C196" s="117">
        <v>2510</v>
      </c>
      <c r="D196" s="118"/>
      <c r="E196" s="117">
        <v>7231</v>
      </c>
      <c r="F196" s="118">
        <v>1.8808764940239042</v>
      </c>
      <c r="G196" s="117">
        <v>7456</v>
      </c>
      <c r="H196" s="118">
        <v>3.1116028211865654E-2</v>
      </c>
      <c r="I196" s="117"/>
      <c r="J196" s="118"/>
      <c r="K196" s="118"/>
    </row>
    <row r="197" spans="2:12" ht="15.75" x14ac:dyDescent="0.25">
      <c r="B197" s="119" t="s">
        <v>111</v>
      </c>
      <c r="C197" s="120">
        <v>35274</v>
      </c>
      <c r="D197" s="121">
        <v>0.50063705087913002</v>
      </c>
      <c r="E197" s="120">
        <v>35274</v>
      </c>
      <c r="F197" s="121">
        <v>0</v>
      </c>
      <c r="G197" s="120">
        <v>79605</v>
      </c>
      <c r="H197" s="121">
        <v>1.2567613539717639</v>
      </c>
      <c r="I197" s="120">
        <v>14251</v>
      </c>
      <c r="J197" s="121">
        <v>-2.5905673274094321E-2</v>
      </c>
      <c r="K197" s="121">
        <v>0.22970057813443789</v>
      </c>
    </row>
    <row r="198" spans="2:12" ht="6" customHeight="1" x14ac:dyDescent="0.25"/>
    <row r="199" spans="2:12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</row>
    <row r="200" spans="2:12" x14ac:dyDescent="0.25">
      <c r="G200" s="115"/>
    </row>
    <row r="202" spans="2:12" ht="48.75" customHeight="1" thickBot="1" x14ac:dyDescent="0.3">
      <c r="B202" s="247" t="s">
        <v>481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1" t="s">
        <v>522</v>
      </c>
    </row>
    <row r="203" spans="2:12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4"/>
      <c r="J203" s="4"/>
      <c r="L203" s="1" t="s">
        <v>188</v>
      </c>
    </row>
    <row r="204" spans="2:12" ht="22.5" thickTop="1" thickBot="1" x14ac:dyDescent="0.3">
      <c r="B204" s="111" t="s">
        <v>113</v>
      </c>
      <c r="C204" s="257" t="s">
        <v>255</v>
      </c>
      <c r="D204" s="258"/>
      <c r="E204" s="258"/>
      <c r="F204" s="258"/>
      <c r="G204" s="258"/>
      <c r="H204" s="258"/>
      <c r="I204" s="258"/>
      <c r="J204" s="258"/>
      <c r="K204" s="259"/>
    </row>
    <row r="205" spans="2:12" ht="22.5" thickTop="1" thickBot="1" x14ac:dyDescent="0.3">
      <c r="B205" s="111" t="s">
        <v>246</v>
      </c>
      <c r="C205" s="260">
        <v>2020</v>
      </c>
      <c r="D205" s="261"/>
      <c r="E205" s="262">
        <v>2020</v>
      </c>
      <c r="F205" s="261"/>
      <c r="G205" s="262">
        <v>2022</v>
      </c>
      <c r="H205" s="261"/>
      <c r="I205" s="262">
        <v>2023</v>
      </c>
      <c r="J205" s="263"/>
      <c r="K205" s="264"/>
    </row>
    <row r="206" spans="2:12" ht="16.5" thickTop="1" thickBot="1" x14ac:dyDescent="0.3">
      <c r="B206" s="16"/>
      <c r="C206" s="112" t="s">
        <v>125</v>
      </c>
      <c r="D206" s="113" t="s">
        <v>499</v>
      </c>
      <c r="E206" s="114" t="s">
        <v>125</v>
      </c>
      <c r="F206" s="113" t="s">
        <v>500</v>
      </c>
      <c r="G206" s="114" t="s">
        <v>125</v>
      </c>
      <c r="H206" s="113" t="s">
        <v>126</v>
      </c>
      <c r="I206" s="114" t="s">
        <v>125</v>
      </c>
      <c r="J206" s="113" t="s">
        <v>126</v>
      </c>
      <c r="K206" s="113" t="s">
        <v>127</v>
      </c>
    </row>
    <row r="207" spans="2:12" x14ac:dyDescent="0.25">
      <c r="B207" s="116" t="s">
        <v>129</v>
      </c>
      <c r="C207" s="117">
        <v>67121</v>
      </c>
      <c r="D207" s="118"/>
      <c r="E207" s="117">
        <v>8434</v>
      </c>
      <c r="F207" s="118">
        <v>0.87434632976266702</v>
      </c>
      <c r="G207" s="117">
        <v>45082</v>
      </c>
      <c r="H207" s="118">
        <v>4.3452691486838981</v>
      </c>
      <c r="I207" s="117">
        <v>56358</v>
      </c>
      <c r="J207" s="118">
        <v>0.25012199991127271</v>
      </c>
      <c r="K207" s="118">
        <v>-0.16035219975864479</v>
      </c>
    </row>
    <row r="208" spans="2:12" x14ac:dyDescent="0.25">
      <c r="B208" s="116" t="s">
        <v>131</v>
      </c>
      <c r="C208" s="117">
        <v>64491</v>
      </c>
      <c r="D208" s="118"/>
      <c r="E208" s="117">
        <v>9772</v>
      </c>
      <c r="F208" s="118">
        <v>0.84847498100510199</v>
      </c>
      <c r="G208" s="117">
        <v>46744</v>
      </c>
      <c r="H208" s="118">
        <v>3.7834629553827259</v>
      </c>
      <c r="I208" s="117">
        <v>59805</v>
      </c>
      <c r="J208" s="118">
        <v>0.27941553996234814</v>
      </c>
      <c r="K208" s="118">
        <v>-7.2661301576964266E-2</v>
      </c>
    </row>
    <row r="209" spans="2:12" x14ac:dyDescent="0.25">
      <c r="B209" s="116" t="s">
        <v>133</v>
      </c>
      <c r="C209" s="117">
        <v>32972</v>
      </c>
      <c r="D209" s="118"/>
      <c r="E209" s="117">
        <v>13418</v>
      </c>
      <c r="F209" s="118">
        <v>0.59304864733713503</v>
      </c>
      <c r="G209" s="117">
        <v>55944</v>
      </c>
      <c r="H209" s="118">
        <v>3.1693247875987476</v>
      </c>
      <c r="I209" s="117"/>
      <c r="J209" s="118"/>
      <c r="K209" s="118"/>
    </row>
    <row r="210" spans="2:12" x14ac:dyDescent="0.25">
      <c r="B210" s="116" t="s">
        <v>135</v>
      </c>
      <c r="C210" s="117">
        <v>0</v>
      </c>
      <c r="D210" s="118"/>
      <c r="E210" s="117">
        <v>16369</v>
      </c>
      <c r="F210" s="118"/>
      <c r="G210" s="117">
        <v>61844</v>
      </c>
      <c r="H210" s="118">
        <v>2.7781171727045022</v>
      </c>
      <c r="I210" s="117"/>
      <c r="J210" s="118"/>
      <c r="K210" s="118"/>
    </row>
    <row r="211" spans="2:12" x14ac:dyDescent="0.25">
      <c r="B211" s="116" t="s">
        <v>137</v>
      </c>
      <c r="C211" s="117">
        <v>0</v>
      </c>
      <c r="D211" s="118"/>
      <c r="E211" s="117">
        <v>19680</v>
      </c>
      <c r="F211" s="118"/>
      <c r="G211" s="117">
        <v>54582</v>
      </c>
      <c r="H211" s="118">
        <v>1.7734756097560975</v>
      </c>
      <c r="I211" s="117"/>
      <c r="J211" s="118"/>
      <c r="K211" s="118"/>
    </row>
    <row r="212" spans="2:12" x14ac:dyDescent="0.25">
      <c r="B212" s="116" t="s">
        <v>139</v>
      </c>
      <c r="C212" s="117">
        <v>0</v>
      </c>
      <c r="D212" s="118"/>
      <c r="E212" s="117">
        <v>22525</v>
      </c>
      <c r="F212" s="118"/>
      <c r="G212" s="117">
        <v>55769</v>
      </c>
      <c r="H212" s="118">
        <v>1.4758712541620422</v>
      </c>
      <c r="I212" s="117"/>
      <c r="J212" s="118"/>
      <c r="K212" s="118"/>
    </row>
    <row r="213" spans="2:12" x14ac:dyDescent="0.25">
      <c r="B213" s="116" t="s">
        <v>141</v>
      </c>
      <c r="C213" s="117">
        <v>0</v>
      </c>
      <c r="D213" s="118"/>
      <c r="E213" s="117">
        <v>33105</v>
      </c>
      <c r="F213" s="118"/>
      <c r="G213" s="117">
        <v>72423</v>
      </c>
      <c r="H213" s="118">
        <v>1.1876755777072949</v>
      </c>
      <c r="I213" s="117"/>
      <c r="J213" s="118"/>
      <c r="K213" s="118"/>
    </row>
    <row r="214" spans="2:12" x14ac:dyDescent="0.25">
      <c r="B214" s="116" t="s">
        <v>143</v>
      </c>
      <c r="C214" s="117">
        <v>0</v>
      </c>
      <c r="D214" s="118"/>
      <c r="E214" s="117">
        <v>42080</v>
      </c>
      <c r="F214" s="118"/>
      <c r="G214" s="117">
        <v>67945</v>
      </c>
      <c r="H214" s="118">
        <v>0.61466254752851701</v>
      </c>
      <c r="I214" s="117"/>
      <c r="J214" s="118"/>
      <c r="K214" s="118"/>
    </row>
    <row r="215" spans="2:12" x14ac:dyDescent="0.25">
      <c r="B215" s="116" t="s">
        <v>145</v>
      </c>
      <c r="C215" s="117">
        <v>0</v>
      </c>
      <c r="D215" s="118"/>
      <c r="E215" s="117">
        <v>38337</v>
      </c>
      <c r="F215" s="118"/>
      <c r="G215" s="117">
        <v>56422</v>
      </c>
      <c r="H215" s="118">
        <v>0.47173748597960197</v>
      </c>
      <c r="I215" s="117"/>
      <c r="J215" s="118"/>
      <c r="K215" s="118"/>
    </row>
    <row r="216" spans="2:12" x14ac:dyDescent="0.25">
      <c r="B216" s="116" t="s">
        <v>147</v>
      </c>
      <c r="C216" s="117">
        <v>0</v>
      </c>
      <c r="D216" s="118"/>
      <c r="E216" s="117">
        <v>46596</v>
      </c>
      <c r="F216" s="118"/>
      <c r="G216" s="117">
        <v>60503</v>
      </c>
      <c r="H216" s="118">
        <v>0.29845909520130487</v>
      </c>
      <c r="I216" s="117"/>
      <c r="J216" s="118"/>
      <c r="K216" s="118"/>
    </row>
    <row r="217" spans="2:12" x14ac:dyDescent="0.25">
      <c r="B217" s="116" t="s">
        <v>149</v>
      </c>
      <c r="C217" s="117">
        <v>0</v>
      </c>
      <c r="D217" s="118"/>
      <c r="E217" s="117">
        <v>46768</v>
      </c>
      <c r="F217" s="118"/>
      <c r="G217" s="117">
        <v>58447</v>
      </c>
      <c r="H217" s="118">
        <v>0.249722032158741</v>
      </c>
      <c r="I217" s="117"/>
      <c r="J217" s="118"/>
      <c r="K217" s="118"/>
    </row>
    <row r="218" spans="2:12" x14ac:dyDescent="0.25">
      <c r="B218" s="116" t="s">
        <v>151</v>
      </c>
      <c r="C218" s="117">
        <v>0</v>
      </c>
      <c r="D218" s="118"/>
      <c r="E218" s="117">
        <v>45863</v>
      </c>
      <c r="F218" s="118"/>
      <c r="G218" s="117">
        <v>60137</v>
      </c>
      <c r="H218" s="118">
        <v>0.31123127575605603</v>
      </c>
      <c r="I218" s="117"/>
      <c r="J218" s="118"/>
      <c r="K218" s="118"/>
    </row>
    <row r="219" spans="2:12" ht="15.75" x14ac:dyDescent="0.25">
      <c r="B219" s="119" t="s">
        <v>111</v>
      </c>
      <c r="C219" s="120">
        <v>16460</v>
      </c>
      <c r="D219" s="121">
        <v>0.976770638990892</v>
      </c>
      <c r="E219" s="120">
        <v>16460</v>
      </c>
      <c r="F219" s="121">
        <v>0</v>
      </c>
      <c r="G219" s="120">
        <v>587374</v>
      </c>
      <c r="H219" s="121">
        <v>34.684933171324424</v>
      </c>
      <c r="I219" s="120">
        <v>103375</v>
      </c>
      <c r="J219" s="121">
        <v>0.23629166317854033</v>
      </c>
      <c r="K219" s="121">
        <v>-0.14806909396581558</v>
      </c>
    </row>
    <row r="220" spans="2:12" ht="6" customHeight="1" x14ac:dyDescent="0.25"/>
    <row r="221" spans="2:12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</row>
    <row r="222" spans="2:12" x14ac:dyDescent="0.25">
      <c r="G222" s="115"/>
      <c r="I222" s="126"/>
      <c r="K222" s="126"/>
    </row>
    <row r="224" spans="2:12" ht="48.75" customHeight="1" thickBot="1" x14ac:dyDescent="0.3">
      <c r="B224" s="247" t="s">
        <v>482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1" t="s">
        <v>523</v>
      </c>
    </row>
    <row r="225" spans="2:12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4"/>
      <c r="J225" s="4"/>
      <c r="L225" s="1" t="s">
        <v>192</v>
      </c>
    </row>
    <row r="226" spans="2:12" ht="22.5" thickTop="1" thickBot="1" x14ac:dyDescent="0.3">
      <c r="B226" s="111" t="s">
        <v>113</v>
      </c>
      <c r="C226" s="257" t="s">
        <v>257</v>
      </c>
      <c r="D226" s="258"/>
      <c r="E226" s="258"/>
      <c r="F226" s="258"/>
      <c r="G226" s="258"/>
      <c r="H226" s="258"/>
      <c r="I226" s="258"/>
      <c r="J226" s="258"/>
      <c r="K226" s="259"/>
    </row>
    <row r="227" spans="2:12" ht="22.5" thickTop="1" thickBot="1" x14ac:dyDescent="0.3">
      <c r="B227" s="111" t="s">
        <v>248</v>
      </c>
      <c r="C227" s="260">
        <v>2020</v>
      </c>
      <c r="D227" s="261"/>
      <c r="E227" s="262">
        <v>2020</v>
      </c>
      <c r="F227" s="261"/>
      <c r="G227" s="262">
        <v>2022</v>
      </c>
      <c r="H227" s="261"/>
      <c r="I227" s="262">
        <v>2023</v>
      </c>
      <c r="J227" s="263"/>
      <c r="K227" s="264"/>
    </row>
    <row r="228" spans="2:12" ht="16.5" thickTop="1" thickBot="1" x14ac:dyDescent="0.3">
      <c r="B228" s="16"/>
      <c r="C228" s="112" t="s">
        <v>125</v>
      </c>
      <c r="D228" s="113" t="s">
        <v>499</v>
      </c>
      <c r="E228" s="114" t="s">
        <v>125</v>
      </c>
      <c r="F228" s="113" t="s">
        <v>500</v>
      </c>
      <c r="G228" s="114" t="s">
        <v>125</v>
      </c>
      <c r="H228" s="113" t="s">
        <v>126</v>
      </c>
      <c r="I228" s="114" t="s">
        <v>125</v>
      </c>
      <c r="J228" s="113" t="s">
        <v>126</v>
      </c>
      <c r="K228" s="113" t="s">
        <v>127</v>
      </c>
    </row>
    <row r="229" spans="2:12" x14ac:dyDescent="0.25">
      <c r="B229" s="116" t="s">
        <v>129</v>
      </c>
      <c r="C229" s="117">
        <v>32346</v>
      </c>
      <c r="D229" s="118"/>
      <c r="E229" s="117">
        <v>2378</v>
      </c>
      <c r="F229" s="118">
        <v>0.926482408953194</v>
      </c>
      <c r="G229" s="117">
        <v>18631</v>
      </c>
      <c r="H229" s="118">
        <v>6.8347350714886463</v>
      </c>
      <c r="I229" s="117">
        <v>27849</v>
      </c>
      <c r="J229" s="118">
        <v>0.49476678653856476</v>
      </c>
      <c r="K229" s="118">
        <v>-0.13902800964570583</v>
      </c>
    </row>
    <row r="230" spans="2:12" x14ac:dyDescent="0.25">
      <c r="B230" s="116" t="s">
        <v>131</v>
      </c>
      <c r="C230" s="117">
        <v>29649</v>
      </c>
      <c r="D230" s="118"/>
      <c r="E230" s="117">
        <v>2058</v>
      </c>
      <c r="F230" s="118">
        <v>0.93058787817464295</v>
      </c>
      <c r="G230" s="117">
        <v>21045</v>
      </c>
      <c r="H230" s="118">
        <v>9.2259475218658888</v>
      </c>
      <c r="I230" s="117">
        <v>26483</v>
      </c>
      <c r="J230" s="118">
        <v>0.25839866951770007</v>
      </c>
      <c r="K230" s="118">
        <v>-0.1067826908158791</v>
      </c>
    </row>
    <row r="231" spans="2:12" x14ac:dyDescent="0.25">
      <c r="B231" s="116" t="s">
        <v>133</v>
      </c>
      <c r="C231" s="117">
        <v>11635</v>
      </c>
      <c r="D231" s="118"/>
      <c r="E231" s="117">
        <v>2229</v>
      </c>
      <c r="F231" s="118">
        <v>0.80842286205414704</v>
      </c>
      <c r="G231" s="117">
        <v>22370</v>
      </c>
      <c r="H231" s="118">
        <v>9.0358905338716919</v>
      </c>
      <c r="I231" s="117"/>
      <c r="J231" s="118"/>
      <c r="K231" s="118"/>
    </row>
    <row r="232" spans="2:12" x14ac:dyDescent="0.25">
      <c r="B232" s="116" t="s">
        <v>135</v>
      </c>
      <c r="C232" s="117">
        <v>0</v>
      </c>
      <c r="D232" s="118"/>
      <c r="E232" s="117">
        <v>3727</v>
      </c>
      <c r="F232" s="118"/>
      <c r="G232" s="117">
        <v>24888</v>
      </c>
      <c r="H232" s="118">
        <v>5.6777569090421247</v>
      </c>
      <c r="I232" s="117"/>
      <c r="J232" s="118"/>
      <c r="K232" s="118"/>
    </row>
    <row r="233" spans="2:12" x14ac:dyDescent="0.25">
      <c r="B233" s="116" t="s">
        <v>137</v>
      </c>
      <c r="C233" s="117">
        <v>0</v>
      </c>
      <c r="D233" s="118"/>
      <c r="E233" s="117">
        <v>3941</v>
      </c>
      <c r="F233" s="118"/>
      <c r="G233" s="117">
        <v>19935</v>
      </c>
      <c r="H233" s="118">
        <v>4.0583608221263638</v>
      </c>
      <c r="I233" s="117"/>
      <c r="J233" s="118"/>
      <c r="K233" s="118"/>
    </row>
    <row r="234" spans="2:12" x14ac:dyDescent="0.25">
      <c r="B234" s="116" t="s">
        <v>139</v>
      </c>
      <c r="C234" s="117">
        <v>0</v>
      </c>
      <c r="D234" s="118"/>
      <c r="E234" s="117">
        <v>5274</v>
      </c>
      <c r="F234" s="118"/>
      <c r="G234" s="117">
        <v>18992</v>
      </c>
      <c r="H234" s="118">
        <v>2.6010618126659084</v>
      </c>
      <c r="I234" s="117"/>
      <c r="J234" s="118"/>
      <c r="K234" s="118"/>
    </row>
    <row r="235" spans="2:12" x14ac:dyDescent="0.25">
      <c r="B235" s="116" t="s">
        <v>141</v>
      </c>
      <c r="C235" s="117">
        <v>0</v>
      </c>
      <c r="D235" s="118"/>
      <c r="E235" s="117">
        <v>10008</v>
      </c>
      <c r="F235" s="118"/>
      <c r="G235" s="117">
        <v>25785</v>
      </c>
      <c r="H235" s="118">
        <v>1.5764388489208634</v>
      </c>
      <c r="I235" s="117"/>
      <c r="J235" s="118"/>
      <c r="K235" s="118"/>
    </row>
    <row r="236" spans="2:12" x14ac:dyDescent="0.25">
      <c r="B236" s="116" t="s">
        <v>143</v>
      </c>
      <c r="C236" s="117">
        <v>0</v>
      </c>
      <c r="D236" s="118"/>
      <c r="E236" s="117">
        <v>12559</v>
      </c>
      <c r="F236" s="118"/>
      <c r="G236" s="117">
        <v>29090</v>
      </c>
      <c r="H236" s="118">
        <v>1.3162672187276057</v>
      </c>
      <c r="I236" s="117"/>
      <c r="J236" s="118"/>
      <c r="K236" s="118"/>
    </row>
    <row r="237" spans="2:12" x14ac:dyDescent="0.25">
      <c r="B237" s="116" t="s">
        <v>145</v>
      </c>
      <c r="C237" s="117">
        <v>0</v>
      </c>
      <c r="D237" s="118"/>
      <c r="E237" s="117">
        <v>11385</v>
      </c>
      <c r="F237" s="118"/>
      <c r="G237" s="117">
        <v>23689</v>
      </c>
      <c r="H237" s="118">
        <v>1.0807202459376373</v>
      </c>
      <c r="I237" s="117"/>
      <c r="J237" s="118"/>
      <c r="K237" s="118"/>
    </row>
    <row r="238" spans="2:12" x14ac:dyDescent="0.25">
      <c r="B238" s="116" t="s">
        <v>147</v>
      </c>
      <c r="C238" s="117">
        <v>0</v>
      </c>
      <c r="D238" s="118"/>
      <c r="E238" s="117">
        <v>16244</v>
      </c>
      <c r="F238" s="118"/>
      <c r="G238" s="117">
        <v>24871</v>
      </c>
      <c r="H238" s="118">
        <v>0.53108840187146034</v>
      </c>
      <c r="I238" s="117"/>
      <c r="J238" s="118"/>
      <c r="K238" s="118"/>
    </row>
    <row r="239" spans="2:12" x14ac:dyDescent="0.25">
      <c r="B239" s="116" t="s">
        <v>149</v>
      </c>
      <c r="C239" s="117">
        <v>0</v>
      </c>
      <c r="D239" s="118"/>
      <c r="E239" s="117">
        <v>18939</v>
      </c>
      <c r="F239" s="118"/>
      <c r="G239" s="117">
        <v>26519</v>
      </c>
      <c r="H239" s="118">
        <v>0.40023232483235649</v>
      </c>
      <c r="I239" s="117"/>
      <c r="J239" s="118"/>
      <c r="K239" s="118"/>
    </row>
    <row r="240" spans="2:12" x14ac:dyDescent="0.25">
      <c r="B240" s="116" t="s">
        <v>151</v>
      </c>
      <c r="C240" s="117">
        <v>0</v>
      </c>
      <c r="D240" s="118"/>
      <c r="E240" s="117">
        <v>18913</v>
      </c>
      <c r="F240" s="118"/>
      <c r="G240" s="117">
        <v>27166</v>
      </c>
      <c r="H240" s="118">
        <v>0.43636652038280554</v>
      </c>
      <c r="I240" s="117"/>
      <c r="J240" s="118"/>
      <c r="K240" s="118"/>
    </row>
    <row r="241" spans="2:12" ht="15.75" x14ac:dyDescent="0.25">
      <c r="B241" s="119" t="s">
        <v>111</v>
      </c>
      <c r="C241" s="120">
        <v>7727</v>
      </c>
      <c r="D241" s="121">
        <v>0.97807122099623101</v>
      </c>
      <c r="E241" s="120">
        <v>7727</v>
      </c>
      <c r="F241" s="121">
        <v>0</v>
      </c>
      <c r="G241" s="120">
        <v>241295</v>
      </c>
      <c r="H241" s="121">
        <v>30.227513912255727</v>
      </c>
      <c r="I241" s="120">
        <v>49387</v>
      </c>
      <c r="J241" s="121">
        <v>0.37094714634687986</v>
      </c>
      <c r="K241" s="121">
        <v>-0.18875455829692167</v>
      </c>
    </row>
    <row r="242" spans="2:12" ht="6" customHeight="1" x14ac:dyDescent="0.25"/>
    <row r="243" spans="2:12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</row>
    <row r="244" spans="2:12" x14ac:dyDescent="0.25">
      <c r="C244" s="115"/>
      <c r="G244" s="115"/>
      <c r="I244" s="49"/>
      <c r="K244" s="126"/>
    </row>
    <row r="246" spans="2:12" ht="48.75" customHeight="1" thickBot="1" x14ac:dyDescent="0.3">
      <c r="B246" s="247" t="s">
        <v>483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1" t="s">
        <v>524</v>
      </c>
    </row>
    <row r="247" spans="2:12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4"/>
      <c r="J247" s="4"/>
      <c r="L247" s="1" t="s">
        <v>196</v>
      </c>
    </row>
    <row r="248" spans="2:12" ht="22.5" thickTop="1" thickBot="1" x14ac:dyDescent="0.3">
      <c r="B248" s="111" t="s">
        <v>113</v>
      </c>
      <c r="C248" s="257" t="s">
        <v>259</v>
      </c>
      <c r="D248" s="258"/>
      <c r="E248" s="258"/>
      <c r="F248" s="258"/>
      <c r="G248" s="258"/>
      <c r="H248" s="258"/>
      <c r="I248" s="258"/>
      <c r="J248" s="258"/>
      <c r="K248" s="259"/>
    </row>
    <row r="249" spans="2:12" ht="22.5" thickTop="1" thickBot="1" x14ac:dyDescent="0.3">
      <c r="B249" s="111" t="s">
        <v>250</v>
      </c>
      <c r="C249" s="260">
        <v>2020</v>
      </c>
      <c r="D249" s="261"/>
      <c r="E249" s="262">
        <v>2020</v>
      </c>
      <c r="F249" s="261"/>
      <c r="G249" s="262">
        <v>2022</v>
      </c>
      <c r="H249" s="261"/>
      <c r="I249" s="262">
        <v>2023</v>
      </c>
      <c r="J249" s="263"/>
      <c r="K249" s="264"/>
    </row>
    <row r="250" spans="2:12" ht="16.5" thickTop="1" thickBot="1" x14ac:dyDescent="0.3">
      <c r="B250" s="16"/>
      <c r="C250" s="112" t="s">
        <v>125</v>
      </c>
      <c r="D250" s="113" t="s">
        <v>499</v>
      </c>
      <c r="E250" s="114" t="s">
        <v>125</v>
      </c>
      <c r="F250" s="113" t="s">
        <v>500</v>
      </c>
      <c r="G250" s="114" t="s">
        <v>125</v>
      </c>
      <c r="H250" s="113" t="s">
        <v>126</v>
      </c>
      <c r="I250" s="114" t="s">
        <v>125</v>
      </c>
      <c r="J250" s="113" t="s">
        <v>126</v>
      </c>
      <c r="K250" s="113" t="s">
        <v>127</v>
      </c>
    </row>
    <row r="251" spans="2:12" x14ac:dyDescent="0.25">
      <c r="B251" s="116" t="s">
        <v>129</v>
      </c>
      <c r="C251" s="117">
        <v>15898</v>
      </c>
      <c r="D251" s="118"/>
      <c r="E251" s="117">
        <v>1249</v>
      </c>
      <c r="F251" s="118">
        <v>0.92143665869920699</v>
      </c>
      <c r="G251" s="117">
        <v>8676</v>
      </c>
      <c r="H251" s="118">
        <v>5.9463570856685353</v>
      </c>
      <c r="I251" s="117">
        <v>10698</v>
      </c>
      <c r="J251" s="118">
        <v>0.23305670816044266</v>
      </c>
      <c r="K251" s="118">
        <v>-0.32708516794565357</v>
      </c>
    </row>
    <row r="252" spans="2:12" x14ac:dyDescent="0.25">
      <c r="B252" s="116" t="s">
        <v>131</v>
      </c>
      <c r="C252" s="117">
        <v>14921</v>
      </c>
      <c r="D252" s="118"/>
      <c r="E252" s="117">
        <v>1054</v>
      </c>
      <c r="F252" s="118">
        <v>0.92936130286173801</v>
      </c>
      <c r="G252" s="117">
        <v>8981</v>
      </c>
      <c r="H252" s="118">
        <v>7.5208728652751429</v>
      </c>
      <c r="I252" s="117">
        <v>10620</v>
      </c>
      <c r="J252" s="118">
        <v>0.18249638124930412</v>
      </c>
      <c r="K252" s="118">
        <v>-0.28825145767709937</v>
      </c>
    </row>
    <row r="253" spans="2:12" x14ac:dyDescent="0.25">
      <c r="B253" s="116" t="s">
        <v>133</v>
      </c>
      <c r="C253" s="117">
        <v>8391</v>
      </c>
      <c r="D253" s="118"/>
      <c r="E253" s="117">
        <v>1539</v>
      </c>
      <c r="F253" s="118">
        <v>0.81658920271719704</v>
      </c>
      <c r="G253" s="117">
        <v>9803</v>
      </c>
      <c r="H253" s="118">
        <v>5.3697205977907734</v>
      </c>
      <c r="I253" s="117"/>
      <c r="J253" s="118"/>
      <c r="K253" s="118"/>
    </row>
    <row r="254" spans="2:12" x14ac:dyDescent="0.25">
      <c r="B254" s="116" t="s">
        <v>135</v>
      </c>
      <c r="C254" s="117">
        <v>0</v>
      </c>
      <c r="D254" s="118"/>
      <c r="E254" s="117">
        <v>2422</v>
      </c>
      <c r="F254" s="118"/>
      <c r="G254" s="117">
        <v>8962</v>
      </c>
      <c r="H254" s="118">
        <v>2.7002477291494631</v>
      </c>
      <c r="I254" s="117"/>
      <c r="J254" s="118"/>
      <c r="K254" s="118"/>
    </row>
    <row r="255" spans="2:12" x14ac:dyDescent="0.25">
      <c r="B255" s="116" t="s">
        <v>137</v>
      </c>
      <c r="C255" s="117">
        <v>0</v>
      </c>
      <c r="D255" s="118"/>
      <c r="E255" s="117">
        <v>1997</v>
      </c>
      <c r="F255" s="118"/>
      <c r="G255" s="117">
        <v>6582</v>
      </c>
      <c r="H255" s="118">
        <v>2.2959439158738109</v>
      </c>
      <c r="I255" s="117"/>
      <c r="J255" s="118"/>
      <c r="K255" s="118"/>
    </row>
    <row r="256" spans="2:12" x14ac:dyDescent="0.25">
      <c r="B256" s="116" t="s">
        <v>139</v>
      </c>
      <c r="C256" s="117">
        <v>0</v>
      </c>
      <c r="D256" s="118"/>
      <c r="E256" s="117">
        <v>2583</v>
      </c>
      <c r="F256" s="118"/>
      <c r="G256" s="117">
        <v>7274</v>
      </c>
      <c r="H256" s="118">
        <v>1.8161053039101818</v>
      </c>
      <c r="I256" s="117"/>
      <c r="J256" s="118"/>
      <c r="K256" s="118"/>
    </row>
    <row r="257" spans="2:11" x14ac:dyDescent="0.25">
      <c r="B257" s="116" t="s">
        <v>141</v>
      </c>
      <c r="C257" s="117">
        <v>0</v>
      </c>
      <c r="D257" s="118"/>
      <c r="E257" s="117">
        <v>3999</v>
      </c>
      <c r="F257" s="118"/>
      <c r="G257" s="117">
        <v>9019</v>
      </c>
      <c r="H257" s="118">
        <v>1.2553138284571141</v>
      </c>
      <c r="I257" s="117"/>
      <c r="J257" s="118"/>
      <c r="K257" s="118"/>
    </row>
    <row r="258" spans="2:11" x14ac:dyDescent="0.25">
      <c r="B258" s="116" t="s">
        <v>143</v>
      </c>
      <c r="C258" s="117">
        <v>0</v>
      </c>
      <c r="D258" s="118"/>
      <c r="E258" s="117">
        <v>6317</v>
      </c>
      <c r="F258" s="118"/>
      <c r="G258" s="117">
        <v>9961</v>
      </c>
      <c r="H258" s="118">
        <v>0.5768561025803387</v>
      </c>
      <c r="I258" s="117"/>
      <c r="J258" s="118"/>
      <c r="K258" s="118"/>
    </row>
    <row r="259" spans="2:11" x14ac:dyDescent="0.25">
      <c r="B259" s="116" t="s">
        <v>145</v>
      </c>
      <c r="C259" s="117">
        <v>0</v>
      </c>
      <c r="D259" s="118"/>
      <c r="E259" s="117">
        <v>5435</v>
      </c>
      <c r="F259" s="118"/>
      <c r="G259" s="117">
        <v>8310</v>
      </c>
      <c r="H259" s="118">
        <v>0.52897884084636604</v>
      </c>
      <c r="I259" s="117"/>
      <c r="J259" s="118"/>
      <c r="K259" s="118"/>
    </row>
    <row r="260" spans="2:11" x14ac:dyDescent="0.25">
      <c r="B260" s="116" t="s">
        <v>147</v>
      </c>
      <c r="C260" s="117">
        <v>0</v>
      </c>
      <c r="D260" s="118"/>
      <c r="E260" s="117">
        <v>7373</v>
      </c>
      <c r="F260" s="118"/>
      <c r="G260" s="117">
        <v>8775</v>
      </c>
      <c r="H260" s="118">
        <v>0.1901532619015327</v>
      </c>
      <c r="I260" s="117"/>
      <c r="J260" s="118"/>
      <c r="K260" s="118"/>
    </row>
    <row r="261" spans="2:11" x14ac:dyDescent="0.25">
      <c r="B261" s="116" t="s">
        <v>149</v>
      </c>
      <c r="C261" s="117">
        <v>0</v>
      </c>
      <c r="D261" s="118"/>
      <c r="E261" s="117">
        <v>8195</v>
      </c>
      <c r="F261" s="118"/>
      <c r="G261" s="117">
        <v>10110</v>
      </c>
      <c r="H261" s="118">
        <v>0.23367907260524712</v>
      </c>
      <c r="I261" s="117"/>
      <c r="J261" s="118"/>
      <c r="K261" s="118"/>
    </row>
    <row r="262" spans="2:11" x14ac:dyDescent="0.25">
      <c r="B262" s="116" t="s">
        <v>151</v>
      </c>
      <c r="C262" s="117">
        <v>0</v>
      </c>
      <c r="D262" s="118"/>
      <c r="E262" s="117">
        <v>8476</v>
      </c>
      <c r="F262" s="118"/>
      <c r="G262" s="117">
        <v>10343</v>
      </c>
      <c r="H262" s="118">
        <v>0.22026899480887208</v>
      </c>
      <c r="I262" s="117"/>
      <c r="J262" s="118"/>
      <c r="K262" s="118"/>
    </row>
    <row r="263" spans="2:11" ht="15.75" x14ac:dyDescent="0.25">
      <c r="B263" s="119" t="s">
        <v>111</v>
      </c>
      <c r="C263" s="120">
        <v>3698</v>
      </c>
      <c r="D263" s="121">
        <v>0.97706239920605398</v>
      </c>
      <c r="E263" s="120">
        <v>3698</v>
      </c>
      <c r="F263" s="121">
        <v>0</v>
      </c>
      <c r="G263" s="120">
        <v>91791</v>
      </c>
      <c r="H263" s="121">
        <v>23.821795565170362</v>
      </c>
      <c r="I263" s="120">
        <v>19163</v>
      </c>
      <c r="J263" s="121">
        <v>0.18928815242350905</v>
      </c>
      <c r="K263" s="121">
        <v>-0.28915349803397883</v>
      </c>
    </row>
    <row r="264" spans="2:11" ht="6" customHeight="1" x14ac:dyDescent="0.25"/>
    <row r="265" spans="2:11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</row>
    <row r="266" spans="2:11" x14ac:dyDescent="0.25">
      <c r="G266" s="115"/>
    </row>
  </sheetData>
  <mergeCells count="72">
    <mergeCell ref="B4:K4"/>
    <mergeCell ref="C6:K6"/>
    <mergeCell ref="C7:D7"/>
    <mergeCell ref="E7:F7"/>
    <mergeCell ref="G7:H7"/>
    <mergeCell ref="I7:K7"/>
    <mergeCell ref="B26:K26"/>
    <mergeCell ref="C28:K28"/>
    <mergeCell ref="C29:D29"/>
    <mergeCell ref="E29:F29"/>
    <mergeCell ref="G29:H29"/>
    <mergeCell ref="I29:K29"/>
    <mergeCell ref="B48:K48"/>
    <mergeCell ref="C50:K50"/>
    <mergeCell ref="C51:D51"/>
    <mergeCell ref="E51:F51"/>
    <mergeCell ref="G51:H51"/>
    <mergeCell ref="I51:K51"/>
    <mergeCell ref="B70:K70"/>
    <mergeCell ref="C72:K72"/>
    <mergeCell ref="C73:D73"/>
    <mergeCell ref="E73:F73"/>
    <mergeCell ref="G73:H73"/>
    <mergeCell ref="I73:K73"/>
    <mergeCell ref="B92:K92"/>
    <mergeCell ref="C94:K94"/>
    <mergeCell ref="C95:D95"/>
    <mergeCell ref="E95:F95"/>
    <mergeCell ref="G95:H95"/>
    <mergeCell ref="I95:K95"/>
    <mergeCell ref="B114:K114"/>
    <mergeCell ref="C116:K116"/>
    <mergeCell ref="C117:D117"/>
    <mergeCell ref="E117:F117"/>
    <mergeCell ref="G117:H117"/>
    <mergeCell ref="I117:K117"/>
    <mergeCell ref="B136:K136"/>
    <mergeCell ref="C138:K138"/>
    <mergeCell ref="C139:D139"/>
    <mergeCell ref="E139:F139"/>
    <mergeCell ref="G139:H139"/>
    <mergeCell ref="I139:K139"/>
    <mergeCell ref="B158:K158"/>
    <mergeCell ref="C160:K160"/>
    <mergeCell ref="C161:D161"/>
    <mergeCell ref="E161:F161"/>
    <mergeCell ref="G161:H161"/>
    <mergeCell ref="I161:K161"/>
    <mergeCell ref="B180:K180"/>
    <mergeCell ref="C182:K182"/>
    <mergeCell ref="C183:D183"/>
    <mergeCell ref="E183:F183"/>
    <mergeCell ref="G183:H183"/>
    <mergeCell ref="I183:K183"/>
    <mergeCell ref="B202:K202"/>
    <mergeCell ref="C204:K204"/>
    <mergeCell ref="C205:D205"/>
    <mergeCell ref="E205:F205"/>
    <mergeCell ref="G205:H205"/>
    <mergeCell ref="I205:K205"/>
    <mergeCell ref="B224:K224"/>
    <mergeCell ref="C226:K226"/>
    <mergeCell ref="C227:D227"/>
    <mergeCell ref="E227:F227"/>
    <mergeCell ref="G227:H227"/>
    <mergeCell ref="I227:K227"/>
    <mergeCell ref="B246:K246"/>
    <mergeCell ref="C248:K248"/>
    <mergeCell ref="C249:D249"/>
    <mergeCell ref="E249:F249"/>
    <mergeCell ref="G249:H249"/>
    <mergeCell ref="I249:K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039B-D963-421A-86B0-0EC088F9E711}">
  <dimension ref="A4:E22"/>
  <sheetViews>
    <sheetView showGridLines="0" zoomScaleNormal="100" workbookViewId="0">
      <selection activeCell="E27" sqref="E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47" t="s">
        <v>484</v>
      </c>
      <c r="C4" s="247"/>
      <c r="D4" s="247"/>
      <c r="E4" s="1" t="s">
        <v>120</v>
      </c>
    </row>
    <row r="5" spans="1:5" ht="10.5" customHeight="1" thickBot="1" x14ac:dyDescent="0.3">
      <c r="B5" s="109"/>
      <c r="C5" s="110"/>
      <c r="D5" s="109"/>
      <c r="E5" s="1" t="s">
        <v>122</v>
      </c>
    </row>
    <row r="6" spans="1:5" ht="22.5" thickTop="1" thickBot="1" x14ac:dyDescent="0.3">
      <c r="B6" s="111" t="s">
        <v>111</v>
      </c>
      <c r="C6" s="257" t="s">
        <v>485</v>
      </c>
      <c r="D6" s="258"/>
    </row>
    <row r="7" spans="1:5" ht="16.5" thickTop="1" thickBot="1" x14ac:dyDescent="0.3">
      <c r="B7" s="16"/>
      <c r="C7" s="112" t="s">
        <v>261</v>
      </c>
      <c r="D7" s="113" t="s">
        <v>262</v>
      </c>
    </row>
    <row r="8" spans="1:5" x14ac:dyDescent="0.25">
      <c r="A8" s="1" t="s">
        <v>128</v>
      </c>
      <c r="B8" s="116">
        <v>2022</v>
      </c>
      <c r="C8" s="117">
        <v>423208</v>
      </c>
      <c r="D8" s="118">
        <f t="shared" ref="D8:D19" si="0">C8/C9-1</f>
        <v>1.7209552743914225E-2</v>
      </c>
    </row>
    <row r="9" spans="1:5" x14ac:dyDescent="0.25">
      <c r="A9" s="1"/>
      <c r="B9" s="116">
        <v>2021</v>
      </c>
      <c r="C9" s="117">
        <v>416048</v>
      </c>
      <c r="D9" s="118">
        <f t="shared" si="0"/>
        <v>0.99649693601869571</v>
      </c>
    </row>
    <row r="10" spans="1:5" x14ac:dyDescent="0.25">
      <c r="A10" s="1" t="s">
        <v>130</v>
      </c>
      <c r="B10" s="116">
        <v>2020</v>
      </c>
      <c r="C10" s="117">
        <v>208389</v>
      </c>
      <c r="D10" s="118">
        <f t="shared" si="0"/>
        <v>-0.49803926291701794</v>
      </c>
    </row>
    <row r="11" spans="1:5" x14ac:dyDescent="0.25">
      <c r="A11" s="1" t="s">
        <v>132</v>
      </c>
      <c r="B11" s="116">
        <v>2019</v>
      </c>
      <c r="C11" s="117">
        <v>415150</v>
      </c>
      <c r="D11" s="118">
        <f t="shared" si="0"/>
        <v>-1.7294108735584346E-2</v>
      </c>
    </row>
    <row r="12" spans="1:5" x14ac:dyDescent="0.25">
      <c r="A12" s="1" t="s">
        <v>134</v>
      </c>
      <c r="B12" s="116">
        <v>2018</v>
      </c>
      <c r="C12" s="117">
        <v>422456</v>
      </c>
      <c r="D12" s="118">
        <f t="shared" si="0"/>
        <v>6.2397521401052147E-2</v>
      </c>
    </row>
    <row r="13" spans="1:5" x14ac:dyDescent="0.25">
      <c r="A13" s="1" t="s">
        <v>136</v>
      </c>
      <c r="B13" s="116">
        <v>2017</v>
      </c>
      <c r="C13" s="117">
        <v>397644</v>
      </c>
      <c r="D13" s="118">
        <f>C13/C14-1</f>
        <v>-2.4868496879483115E-2</v>
      </c>
    </row>
    <row r="14" spans="1:5" x14ac:dyDescent="0.25">
      <c r="A14" s="1" t="s">
        <v>138</v>
      </c>
      <c r="B14" s="116">
        <v>2016</v>
      </c>
      <c r="C14" s="117">
        <v>407785</v>
      </c>
      <c r="D14" s="118">
        <f>C14/C15-1</f>
        <v>-7.8568587930115008E-2</v>
      </c>
    </row>
    <row r="15" spans="1:5" x14ac:dyDescent="0.25">
      <c r="A15" s="1" t="s">
        <v>140</v>
      </c>
      <c r="B15" s="116">
        <v>2015</v>
      </c>
      <c r="C15" s="117">
        <v>442556</v>
      </c>
      <c r="D15" s="118">
        <f t="shared" si="0"/>
        <v>1.9953998405155104E-2</v>
      </c>
    </row>
    <row r="16" spans="1:5" x14ac:dyDescent="0.25">
      <c r="A16" s="1" t="s">
        <v>142</v>
      </c>
      <c r="B16" s="116">
        <v>2014</v>
      </c>
      <c r="C16" s="117">
        <v>433898</v>
      </c>
      <c r="D16" s="118">
        <f t="shared" si="0"/>
        <v>7.1093908140746231E-2</v>
      </c>
    </row>
    <row r="17" spans="1:4" x14ac:dyDescent="0.25">
      <c r="A17" s="1" t="s">
        <v>144</v>
      </c>
      <c r="B17" s="116">
        <v>2013</v>
      </c>
      <c r="C17" s="117">
        <v>405098</v>
      </c>
      <c r="D17" s="118">
        <f t="shared" si="0"/>
        <v>9.0738237685717316E-2</v>
      </c>
    </row>
    <row r="18" spans="1:4" x14ac:dyDescent="0.25">
      <c r="A18" s="1" t="s">
        <v>146</v>
      </c>
      <c r="B18" s="116">
        <v>2012</v>
      </c>
      <c r="C18" s="117">
        <v>371398</v>
      </c>
      <c r="D18" s="118">
        <f>C18/C19-1</f>
        <v>-0.15924607917707989</v>
      </c>
    </row>
    <row r="19" spans="1:4" x14ac:dyDescent="0.25">
      <c r="A19" s="1" t="s">
        <v>148</v>
      </c>
      <c r="B19" s="116">
        <v>2011</v>
      </c>
      <c r="C19" s="117">
        <v>441744</v>
      </c>
      <c r="D19" s="118">
        <f t="shared" si="0"/>
        <v>-0.18262610488062569</v>
      </c>
    </row>
    <row r="20" spans="1:4" x14ac:dyDescent="0.25">
      <c r="A20" s="1" t="s">
        <v>150</v>
      </c>
      <c r="B20" s="116">
        <v>2010</v>
      </c>
      <c r="C20" s="117">
        <v>540443</v>
      </c>
      <c r="D20" s="118"/>
    </row>
    <row r="21" spans="1:4" ht="6" customHeight="1" x14ac:dyDescent="0.25"/>
    <row r="22" spans="1:4" x14ac:dyDescent="0.25">
      <c r="B22" s="49" t="s">
        <v>108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D7D99-5005-43B5-905B-7C7912030D9C}">
  <dimension ref="A4:E22"/>
  <sheetViews>
    <sheetView showGridLines="0" zoomScaleNormal="100" workbookViewId="0">
      <selection activeCell="A6" sqref="A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47" t="s">
        <v>486</v>
      </c>
      <c r="C4" s="247"/>
      <c r="D4" s="247"/>
      <c r="E4" s="1" t="s">
        <v>120</v>
      </c>
    </row>
    <row r="5" spans="1:5" ht="10.5" customHeight="1" thickBot="1" x14ac:dyDescent="0.3">
      <c r="B5" s="109"/>
      <c r="C5" s="110"/>
      <c r="D5" s="109"/>
      <c r="E5" s="1" t="s">
        <v>122</v>
      </c>
    </row>
    <row r="6" spans="1:5" ht="22.5" thickTop="1" thickBot="1" x14ac:dyDescent="0.3">
      <c r="B6" s="111" t="s">
        <v>111</v>
      </c>
      <c r="C6" s="257" t="s">
        <v>485</v>
      </c>
      <c r="D6" s="258"/>
    </row>
    <row r="7" spans="1:5" ht="16.5" thickTop="1" thickBot="1" x14ac:dyDescent="0.3">
      <c r="B7" s="16"/>
      <c r="C7" s="112" t="s">
        <v>487</v>
      </c>
      <c r="D7" s="113" t="s">
        <v>262</v>
      </c>
    </row>
    <row r="8" spans="1:5" x14ac:dyDescent="0.25">
      <c r="A8" s="1" t="s">
        <v>128</v>
      </c>
      <c r="B8" s="116">
        <v>2022</v>
      </c>
      <c r="C8" s="117">
        <v>425397</v>
      </c>
      <c r="D8" s="118">
        <f t="shared" ref="D8:D19" si="0">C8/C9-1</f>
        <v>1.9479041098188432E-2</v>
      </c>
    </row>
    <row r="9" spans="1:5" x14ac:dyDescent="0.25">
      <c r="A9" s="1"/>
      <c r="B9" s="116">
        <v>2021</v>
      </c>
      <c r="C9" s="117">
        <v>417269</v>
      </c>
      <c r="D9" s="118">
        <f t="shared" si="0"/>
        <v>0.98149423267785152</v>
      </c>
    </row>
    <row r="10" spans="1:5" x14ac:dyDescent="0.25">
      <c r="A10" s="1" t="s">
        <v>130</v>
      </c>
      <c r="B10" s="116">
        <v>2020</v>
      </c>
      <c r="C10" s="117">
        <v>210583</v>
      </c>
      <c r="D10" s="118">
        <f t="shared" si="0"/>
        <v>-0.49497451885604649</v>
      </c>
    </row>
    <row r="11" spans="1:5" x14ac:dyDescent="0.25">
      <c r="A11" s="1" t="s">
        <v>132</v>
      </c>
      <c r="B11" s="116">
        <v>2019</v>
      </c>
      <c r="C11" s="117">
        <v>416975</v>
      </c>
      <c r="D11" s="118">
        <f t="shared" si="0"/>
        <v>-1.8429675803429357E-2</v>
      </c>
    </row>
    <row r="12" spans="1:5" x14ac:dyDescent="0.25">
      <c r="A12" s="1" t="s">
        <v>134</v>
      </c>
      <c r="B12" s="116">
        <v>2018</v>
      </c>
      <c r="C12" s="117">
        <v>424804</v>
      </c>
      <c r="D12" s="118">
        <f t="shared" si="0"/>
        <v>6.0710629478888389E-2</v>
      </c>
    </row>
    <row r="13" spans="1:5" x14ac:dyDescent="0.25">
      <c r="A13" s="1" t="s">
        <v>136</v>
      </c>
      <c r="B13" s="116">
        <v>2017</v>
      </c>
      <c r="C13" s="117">
        <v>400490</v>
      </c>
      <c r="D13" s="118">
        <f>C13/C14-1</f>
        <v>-2.5533840733459212E-2</v>
      </c>
    </row>
    <row r="14" spans="1:5" x14ac:dyDescent="0.25">
      <c r="A14" s="1" t="s">
        <v>138</v>
      </c>
      <c r="B14" s="116">
        <v>2016</v>
      </c>
      <c r="C14" s="117">
        <v>410984</v>
      </c>
      <c r="D14" s="118">
        <f>C14/C15-1</f>
        <v>-7.6948646250940445E-2</v>
      </c>
    </row>
    <row r="15" spans="1:5" x14ac:dyDescent="0.25">
      <c r="A15" s="1" t="s">
        <v>140</v>
      </c>
      <c r="B15" s="116">
        <v>2015</v>
      </c>
      <c r="C15" s="117">
        <v>445245</v>
      </c>
      <c r="D15" s="118">
        <f t="shared" si="0"/>
        <v>2.0359289670708325E-2</v>
      </c>
    </row>
    <row r="16" spans="1:5" x14ac:dyDescent="0.25">
      <c r="A16" s="1" t="s">
        <v>142</v>
      </c>
      <c r="B16" s="116">
        <v>2014</v>
      </c>
      <c r="C16" s="117">
        <v>436361</v>
      </c>
      <c r="D16" s="118">
        <f t="shared" si="0"/>
        <v>7.2851768986797127E-2</v>
      </c>
    </row>
    <row r="17" spans="1:4" x14ac:dyDescent="0.25">
      <c r="A17" s="1" t="s">
        <v>144</v>
      </c>
      <c r="B17" s="116">
        <v>2013</v>
      </c>
      <c r="C17" s="117">
        <v>406730</v>
      </c>
      <c r="D17" s="118">
        <f t="shared" si="0"/>
        <v>8.7655869351866977E-2</v>
      </c>
    </row>
    <row r="18" spans="1:4" x14ac:dyDescent="0.25">
      <c r="A18" s="1" t="s">
        <v>146</v>
      </c>
      <c r="B18" s="116">
        <v>2012</v>
      </c>
      <c r="C18" s="117">
        <v>373951</v>
      </c>
      <c r="D18" s="118">
        <f>C18/C19-1</f>
        <v>-0.16152792320921272</v>
      </c>
    </row>
    <row r="19" spans="1:4" x14ac:dyDescent="0.25">
      <c r="A19" s="1" t="s">
        <v>148</v>
      </c>
      <c r="B19" s="116">
        <v>2011</v>
      </c>
      <c r="C19" s="117">
        <v>445991</v>
      </c>
      <c r="D19" s="118">
        <f t="shared" si="0"/>
        <v>-0.18261725372182402</v>
      </c>
    </row>
    <row r="20" spans="1:4" x14ac:dyDescent="0.25">
      <c r="A20" s="1" t="s">
        <v>150</v>
      </c>
      <c r="B20" s="116">
        <v>2010</v>
      </c>
      <c r="C20" s="117">
        <v>545633</v>
      </c>
      <c r="D20" s="118"/>
    </row>
    <row r="21" spans="1:4" ht="6" customHeight="1" x14ac:dyDescent="0.25"/>
    <row r="22" spans="1:4" x14ac:dyDescent="0.25">
      <c r="B22" s="49" t="s">
        <v>108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FC2D-8D03-4AE6-AAF8-00B3BB5C8137}">
  <dimension ref="B4:O71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0.85546875" customWidth="1"/>
    <col min="14" max="14" width="11.140625" hidden="1" customWidth="1"/>
  </cols>
  <sheetData>
    <row r="4" spans="2:15" ht="21.75" customHeight="1" thickBot="1" x14ac:dyDescent="0.3">
      <c r="C4" s="101" t="s">
        <v>117</v>
      </c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2" t="s">
        <v>493</v>
      </c>
      <c r="F6" s="52" t="s">
        <v>489</v>
      </c>
      <c r="G6" s="52" t="s">
        <v>490</v>
      </c>
      <c r="H6" s="52" t="s">
        <v>491</v>
      </c>
      <c r="I6" s="52" t="s">
        <v>492</v>
      </c>
      <c r="J6" s="53" t="str">
        <f>CONCATENATE("var. ",RIGHT(I6,2),"/",RIGHT(H6,2))</f>
        <v>var. 23/22</v>
      </c>
      <c r="K6" s="53" t="str">
        <f>CONCATENATE("dif. ",RIGHT(I6,2),"/",RIGHT(H6,2))</f>
        <v>dif. 23/22</v>
      </c>
      <c r="L6" s="53" t="str">
        <f>CONCATENATE("var. ",RIGHT(I6,2),"/",RIGHT(E6,2))</f>
        <v>var. 23/19</v>
      </c>
      <c r="M6" s="53" t="str">
        <f>CONCATENATE("dif. ",RIGHT(I6,2),"/",RIGHT(E6,2))</f>
        <v>dif. 23/19</v>
      </c>
      <c r="N6" s="53" t="s">
        <v>110</v>
      </c>
      <c r="O6" s="53" t="str">
        <f>CONCATENATE("cuota ",I6)</f>
        <v>cuota febrero 2023</v>
      </c>
    </row>
    <row r="7" spans="2:15" ht="15" customHeight="1" x14ac:dyDescent="0.25">
      <c r="B7" s="248" t="s">
        <v>118</v>
      </c>
      <c r="C7" s="251" t="s">
        <v>45</v>
      </c>
      <c r="D7" s="54" t="s">
        <v>98</v>
      </c>
      <c r="E7" s="55">
        <v>1001133</v>
      </c>
      <c r="F7" s="55">
        <v>1073705</v>
      </c>
      <c r="G7" s="55">
        <v>123929</v>
      </c>
      <c r="H7" s="55">
        <v>903434</v>
      </c>
      <c r="I7" s="55">
        <v>1055236</v>
      </c>
      <c r="J7" s="56">
        <f>I7/H7-1</f>
        <v>0.16802776959910748</v>
      </c>
      <c r="K7" s="55">
        <f>I7-H7</f>
        <v>151802</v>
      </c>
      <c r="L7" s="56">
        <f>I7/E7-1</f>
        <v>5.4041770673826539E-2</v>
      </c>
      <c r="M7" s="55">
        <f>I7-E7</f>
        <v>54103</v>
      </c>
      <c r="N7" s="57">
        <v>1</v>
      </c>
      <c r="O7" s="57">
        <f>I7/$I$7</f>
        <v>1</v>
      </c>
    </row>
    <row r="8" spans="2:15" x14ac:dyDescent="0.25">
      <c r="B8" s="249"/>
      <c r="C8" s="252"/>
      <c r="D8" s="58" t="s">
        <v>101</v>
      </c>
      <c r="E8" s="59">
        <v>364413</v>
      </c>
      <c r="F8" s="59">
        <v>404607</v>
      </c>
      <c r="G8" s="59">
        <v>56791</v>
      </c>
      <c r="H8" s="59">
        <v>349079</v>
      </c>
      <c r="I8" s="59">
        <v>411122</v>
      </c>
      <c r="J8" s="102">
        <f>I8/H8-1</f>
        <v>0.17773340705112606</v>
      </c>
      <c r="K8" s="59">
        <f>I8-H8</f>
        <v>62043</v>
      </c>
      <c r="L8" s="102">
        <f>I8/E8-1</f>
        <v>0.12817599811203229</v>
      </c>
      <c r="M8" s="59">
        <f>I8-E8</f>
        <v>46709</v>
      </c>
      <c r="N8" s="103">
        <v>1</v>
      </c>
      <c r="O8" s="103">
        <f>I8/$I$7</f>
        <v>0.38960194686307137</v>
      </c>
    </row>
    <row r="9" spans="2:15" x14ac:dyDescent="0.25">
      <c r="B9" s="249"/>
      <c r="C9" s="252"/>
      <c r="D9" s="58" t="s">
        <v>102</v>
      </c>
      <c r="E9" s="59">
        <v>293344</v>
      </c>
      <c r="F9" s="59">
        <v>315303</v>
      </c>
      <c r="G9" s="59">
        <v>39737</v>
      </c>
      <c r="H9" s="59">
        <v>238961</v>
      </c>
      <c r="I9" s="59">
        <v>281475</v>
      </c>
      <c r="J9" s="102">
        <f t="shared" ref="J9:J31" si="0">I9/H9-1</f>
        <v>0.17791187683345822</v>
      </c>
      <c r="K9" s="59">
        <f t="shared" ref="K9:K26" si="1">I9-H9</f>
        <v>42514</v>
      </c>
      <c r="L9" s="102">
        <f t="shared" ref="L9:L31" si="2">I9/E9-1</f>
        <v>-4.0461028689865786E-2</v>
      </c>
      <c r="M9" s="59">
        <f t="shared" ref="M9:M26" si="3">I9-E9</f>
        <v>-11869</v>
      </c>
      <c r="N9" s="103">
        <v>1</v>
      </c>
      <c r="O9" s="103">
        <f>I9/$I$7</f>
        <v>0.26674127872817077</v>
      </c>
    </row>
    <row r="10" spans="2:15" x14ac:dyDescent="0.25">
      <c r="B10" s="249"/>
      <c r="C10" s="252"/>
      <c r="D10" s="58" t="s">
        <v>104</v>
      </c>
      <c r="E10" s="59">
        <v>125770</v>
      </c>
      <c r="F10" s="59">
        <v>145950</v>
      </c>
      <c r="G10" s="59">
        <v>12595</v>
      </c>
      <c r="H10" s="59">
        <v>130563</v>
      </c>
      <c r="I10" s="59">
        <v>148053</v>
      </c>
      <c r="J10" s="102">
        <f t="shared" si="0"/>
        <v>0.13395831897245003</v>
      </c>
      <c r="K10" s="59">
        <f t="shared" si="1"/>
        <v>17490</v>
      </c>
      <c r="L10" s="102">
        <f t="shared" si="2"/>
        <v>0.17717261668124351</v>
      </c>
      <c r="M10" s="59">
        <f t="shared" si="3"/>
        <v>22283</v>
      </c>
      <c r="N10" s="103">
        <v>1</v>
      </c>
      <c r="O10" s="103">
        <f>I10/$I$7</f>
        <v>0.14030321179338082</v>
      </c>
    </row>
    <row r="11" spans="2:15" x14ac:dyDescent="0.25">
      <c r="B11" s="249"/>
      <c r="C11" s="253"/>
      <c r="D11" s="62" t="s">
        <v>103</v>
      </c>
      <c r="E11" s="63">
        <v>185299</v>
      </c>
      <c r="F11" s="63">
        <v>174390</v>
      </c>
      <c r="G11" s="63">
        <v>7118</v>
      </c>
      <c r="H11" s="63">
        <v>166830</v>
      </c>
      <c r="I11" s="63">
        <v>190451</v>
      </c>
      <c r="J11" s="64">
        <f t="shared" si="0"/>
        <v>0.14158724450038962</v>
      </c>
      <c r="K11" s="63">
        <f t="shared" si="1"/>
        <v>23621</v>
      </c>
      <c r="L11" s="64">
        <f t="shared" si="2"/>
        <v>2.7803711838704004E-2</v>
      </c>
      <c r="M11" s="63">
        <f t="shared" si="3"/>
        <v>5152</v>
      </c>
      <c r="N11" s="65">
        <v>1</v>
      </c>
      <c r="O11" s="65">
        <f>I11/$I$7</f>
        <v>0.18048190167886616</v>
      </c>
    </row>
    <row r="12" spans="2:15" x14ac:dyDescent="0.25">
      <c r="B12" s="249"/>
      <c r="C12" s="254" t="s">
        <v>58</v>
      </c>
      <c r="D12" s="66" t="s">
        <v>98</v>
      </c>
      <c r="E12" s="67">
        <v>1226381</v>
      </c>
      <c r="F12" s="67">
        <v>1287862</v>
      </c>
      <c r="G12" s="67">
        <v>139894</v>
      </c>
      <c r="H12" s="67">
        <v>1045046</v>
      </c>
      <c r="I12" s="67">
        <v>1275721</v>
      </c>
      <c r="J12" s="68">
        <f t="shared" si="0"/>
        <v>0.22073191036566819</v>
      </c>
      <c r="K12" s="67">
        <f t="shared" si="1"/>
        <v>230675</v>
      </c>
      <c r="L12" s="68">
        <f t="shared" si="2"/>
        <v>4.0232195378108404E-2</v>
      </c>
      <c r="M12" s="67">
        <f t="shared" si="3"/>
        <v>49340</v>
      </c>
      <c r="N12" s="57">
        <v>1</v>
      </c>
      <c r="O12" s="57">
        <f>I12/$I$12</f>
        <v>1</v>
      </c>
    </row>
    <row r="13" spans="2:15" x14ac:dyDescent="0.25">
      <c r="B13" s="249"/>
      <c r="C13" s="255"/>
      <c r="D13" s="4" t="s">
        <v>101</v>
      </c>
      <c r="E13" s="69">
        <v>441089</v>
      </c>
      <c r="F13" s="69">
        <v>486791</v>
      </c>
      <c r="G13" s="69">
        <v>62524</v>
      </c>
      <c r="H13" s="69">
        <v>401172</v>
      </c>
      <c r="I13" s="69">
        <v>491339</v>
      </c>
      <c r="J13" s="104">
        <f t="shared" si="0"/>
        <v>0.22475895625816356</v>
      </c>
      <c r="K13" s="69">
        <f t="shared" si="1"/>
        <v>90167</v>
      </c>
      <c r="L13" s="104">
        <f t="shared" si="2"/>
        <v>0.11392258705159275</v>
      </c>
      <c r="M13" s="69">
        <f t="shared" si="3"/>
        <v>50250</v>
      </c>
      <c r="N13" s="103">
        <v>1</v>
      </c>
      <c r="O13" s="103">
        <f>I13/$I$12</f>
        <v>0.38514612521076319</v>
      </c>
    </row>
    <row r="14" spans="2:15" x14ac:dyDescent="0.25">
      <c r="B14" s="249"/>
      <c r="C14" s="255"/>
      <c r="D14" s="4" t="s">
        <v>102</v>
      </c>
      <c r="E14" s="69">
        <v>367184</v>
      </c>
      <c r="F14" s="69">
        <v>380912</v>
      </c>
      <c r="G14" s="69">
        <v>45673</v>
      </c>
      <c r="H14" s="69">
        <v>280852</v>
      </c>
      <c r="I14" s="69">
        <v>345490</v>
      </c>
      <c r="J14" s="104">
        <f t="shared" si="0"/>
        <v>0.23014968737982988</v>
      </c>
      <c r="K14" s="69">
        <f t="shared" si="1"/>
        <v>64638</v>
      </c>
      <c r="L14" s="104">
        <f t="shared" si="2"/>
        <v>-5.9082095080395636E-2</v>
      </c>
      <c r="M14" s="69">
        <f t="shared" si="3"/>
        <v>-21694</v>
      </c>
      <c r="N14" s="103">
        <v>1</v>
      </c>
      <c r="O14" s="103">
        <f>I14/$I$12</f>
        <v>0.27081940330213267</v>
      </c>
    </row>
    <row r="15" spans="2:15" x14ac:dyDescent="0.25">
      <c r="B15" s="249"/>
      <c r="C15" s="255"/>
      <c r="D15" s="4" t="s">
        <v>104</v>
      </c>
      <c r="E15" s="69">
        <v>157553</v>
      </c>
      <c r="F15" s="69">
        <v>171351</v>
      </c>
      <c r="G15" s="69">
        <v>14902</v>
      </c>
      <c r="H15" s="69">
        <v>150194</v>
      </c>
      <c r="I15" s="69">
        <v>179517</v>
      </c>
      <c r="J15" s="70">
        <f t="shared" si="0"/>
        <v>0.19523416381479963</v>
      </c>
      <c r="K15" s="69">
        <f t="shared" si="1"/>
        <v>29323</v>
      </c>
      <c r="L15" s="70">
        <f t="shared" si="2"/>
        <v>0.13940705667299258</v>
      </c>
      <c r="M15" s="69">
        <f t="shared" si="3"/>
        <v>21964</v>
      </c>
      <c r="N15" s="71">
        <v>1</v>
      </c>
      <c r="O15" s="71">
        <f>I15/$I$12</f>
        <v>0.1407180723684881</v>
      </c>
    </row>
    <row r="16" spans="2:15" x14ac:dyDescent="0.25">
      <c r="B16" s="249"/>
      <c r="C16" s="256"/>
      <c r="D16" s="72" t="s">
        <v>103</v>
      </c>
      <c r="E16" s="73">
        <v>222255</v>
      </c>
      <c r="F16" s="73">
        <v>209443</v>
      </c>
      <c r="G16" s="73">
        <v>8314</v>
      </c>
      <c r="H16" s="73">
        <v>192596</v>
      </c>
      <c r="I16" s="73">
        <v>231411</v>
      </c>
      <c r="J16" s="74">
        <f t="shared" si="0"/>
        <v>0.20153585744252211</v>
      </c>
      <c r="K16" s="73">
        <f t="shared" si="1"/>
        <v>38815</v>
      </c>
      <c r="L16" s="74">
        <f t="shared" si="2"/>
        <v>4.1195923601268891E-2</v>
      </c>
      <c r="M16" s="73">
        <f t="shared" si="3"/>
        <v>9156</v>
      </c>
      <c r="N16" s="75">
        <v>1</v>
      </c>
      <c r="O16" s="75">
        <f>I16/$I$12</f>
        <v>0.18139624573084553</v>
      </c>
    </row>
    <row r="17" spans="2:15" x14ac:dyDescent="0.25">
      <c r="B17" s="249"/>
      <c r="C17" s="251" t="s">
        <v>67</v>
      </c>
      <c r="D17" s="54" t="s">
        <v>98</v>
      </c>
      <c r="E17" s="55">
        <v>7725014</v>
      </c>
      <c r="F17" s="55">
        <v>7920092</v>
      </c>
      <c r="G17" s="55">
        <v>650599</v>
      </c>
      <c r="H17" s="55">
        <v>6008662</v>
      </c>
      <c r="I17" s="55">
        <v>7617125</v>
      </c>
      <c r="J17" s="56">
        <f t="shared" si="0"/>
        <v>0.26769071051092563</v>
      </c>
      <c r="K17" s="55">
        <f t="shared" si="1"/>
        <v>1608463</v>
      </c>
      <c r="L17" s="56">
        <f t="shared" si="2"/>
        <v>-1.3966188281341663E-2</v>
      </c>
      <c r="M17" s="55">
        <f t="shared" si="3"/>
        <v>-107889</v>
      </c>
      <c r="N17" s="57">
        <v>1</v>
      </c>
      <c r="O17" s="57">
        <f>I17/$I$17</f>
        <v>1</v>
      </c>
    </row>
    <row r="18" spans="2:15" x14ac:dyDescent="0.25">
      <c r="B18" s="249"/>
      <c r="C18" s="252"/>
      <c r="D18" s="58" t="s">
        <v>101</v>
      </c>
      <c r="E18" s="59">
        <v>2699390</v>
      </c>
      <c r="F18" s="59">
        <v>2872711</v>
      </c>
      <c r="G18" s="59">
        <v>253867</v>
      </c>
      <c r="H18" s="59">
        <v>2235961</v>
      </c>
      <c r="I18" s="59">
        <v>2799277</v>
      </c>
      <c r="J18" s="102">
        <f t="shared" si="0"/>
        <v>0.25193462676674594</v>
      </c>
      <c r="K18" s="59">
        <f t="shared" si="1"/>
        <v>563316</v>
      </c>
      <c r="L18" s="102">
        <f t="shared" si="2"/>
        <v>3.7003545245407388E-2</v>
      </c>
      <c r="M18" s="59">
        <f t="shared" si="3"/>
        <v>99887</v>
      </c>
      <c r="N18" s="103">
        <v>1</v>
      </c>
      <c r="O18" s="103">
        <f>I18/$I$17</f>
        <v>0.36749784203357566</v>
      </c>
    </row>
    <row r="19" spans="2:15" x14ac:dyDescent="0.25">
      <c r="B19" s="249"/>
      <c r="C19" s="252"/>
      <c r="D19" s="58" t="s">
        <v>102</v>
      </c>
      <c r="E19" s="59">
        <v>2435689</v>
      </c>
      <c r="F19" s="59">
        <v>2415438</v>
      </c>
      <c r="G19" s="59">
        <v>213494</v>
      </c>
      <c r="H19" s="59">
        <v>1643838</v>
      </c>
      <c r="I19" s="59">
        <v>2157081</v>
      </c>
      <c r="J19" s="102">
        <f t="shared" si="0"/>
        <v>0.31222237227756011</v>
      </c>
      <c r="K19" s="59">
        <f t="shared" si="1"/>
        <v>513243</v>
      </c>
      <c r="L19" s="102">
        <f t="shared" si="2"/>
        <v>-0.11438570359352118</v>
      </c>
      <c r="M19" s="59">
        <f t="shared" si="3"/>
        <v>-278608</v>
      </c>
      <c r="N19" s="103">
        <v>1</v>
      </c>
      <c r="O19" s="103">
        <f>I19/$I$17</f>
        <v>0.28318834205819127</v>
      </c>
    </row>
    <row r="20" spans="2:15" x14ac:dyDescent="0.25">
      <c r="B20" s="249"/>
      <c r="C20" s="252"/>
      <c r="D20" s="58" t="s">
        <v>104</v>
      </c>
      <c r="E20" s="59">
        <v>1027068</v>
      </c>
      <c r="F20" s="59">
        <v>1083507</v>
      </c>
      <c r="G20" s="59">
        <v>95547</v>
      </c>
      <c r="H20" s="59">
        <v>887264</v>
      </c>
      <c r="I20" s="59">
        <v>1124214</v>
      </c>
      <c r="J20" s="60">
        <f t="shared" si="0"/>
        <v>0.26705693006816467</v>
      </c>
      <c r="K20" s="59">
        <f t="shared" si="1"/>
        <v>236950</v>
      </c>
      <c r="L20" s="60">
        <f t="shared" si="2"/>
        <v>9.4585752842070825E-2</v>
      </c>
      <c r="M20" s="59">
        <f t="shared" si="3"/>
        <v>97146</v>
      </c>
      <c r="N20" s="61">
        <v>1</v>
      </c>
      <c r="O20" s="61">
        <f>I20/$I$17</f>
        <v>0.14759033099758767</v>
      </c>
    </row>
    <row r="21" spans="2:15" x14ac:dyDescent="0.25">
      <c r="B21" s="249"/>
      <c r="C21" s="253"/>
      <c r="D21" s="62" t="s">
        <v>103</v>
      </c>
      <c r="E21" s="63">
        <v>1341022</v>
      </c>
      <c r="F21" s="63">
        <v>1325514</v>
      </c>
      <c r="G21" s="63">
        <v>55178</v>
      </c>
      <c r="H21" s="63">
        <v>1143819</v>
      </c>
      <c r="I21" s="63">
        <v>1388702</v>
      </c>
      <c r="J21" s="64">
        <f t="shared" si="0"/>
        <v>0.21409243945064738</v>
      </c>
      <c r="K21" s="63">
        <f t="shared" si="1"/>
        <v>244883</v>
      </c>
      <c r="L21" s="64">
        <f t="shared" si="2"/>
        <v>3.5554972252505923E-2</v>
      </c>
      <c r="M21" s="63">
        <f t="shared" si="3"/>
        <v>47680</v>
      </c>
      <c r="N21" s="65">
        <v>1</v>
      </c>
      <c r="O21" s="65">
        <f>I21/$I$17</f>
        <v>0.18231314308219965</v>
      </c>
    </row>
    <row r="22" spans="2:15" x14ac:dyDescent="0.25">
      <c r="B22" s="249"/>
      <c r="C22" s="254" t="s">
        <v>41</v>
      </c>
      <c r="D22" s="66" t="s">
        <v>98</v>
      </c>
      <c r="E22" s="76">
        <v>7.7162714644307995</v>
      </c>
      <c r="F22" s="76">
        <v>7.3764134468964935</v>
      </c>
      <c r="G22" s="76">
        <v>5.2497720468978208</v>
      </c>
      <c r="H22" s="76">
        <v>6.6509141785675547</v>
      </c>
      <c r="I22" s="76">
        <v>7.2184089625448715</v>
      </c>
      <c r="J22" s="77">
        <f t="shared" si="0"/>
        <v>8.532583171890229E-2</v>
      </c>
      <c r="K22" s="78">
        <f t="shared" si="1"/>
        <v>0.56749478397731679</v>
      </c>
      <c r="L22" s="77">
        <f t="shared" si="2"/>
        <v>-6.4521123210982467E-2</v>
      </c>
      <c r="M22" s="78">
        <f t="shared" si="3"/>
        <v>-0.49786250188592795</v>
      </c>
      <c r="N22" s="79">
        <v>1</v>
      </c>
      <c r="O22" s="79"/>
    </row>
    <row r="23" spans="2:15" x14ac:dyDescent="0.25">
      <c r="B23" s="249"/>
      <c r="C23" s="255"/>
      <c r="D23" s="4" t="s">
        <v>101</v>
      </c>
      <c r="E23" s="80">
        <v>7.4075019277577914</v>
      </c>
      <c r="F23" s="80">
        <v>7.1000032129943378</v>
      </c>
      <c r="G23" s="80">
        <v>4.4701977426000603</v>
      </c>
      <c r="H23" s="80">
        <v>6.4053151292400861</v>
      </c>
      <c r="I23" s="80">
        <v>6.8088718190707382</v>
      </c>
      <c r="J23" s="105">
        <f t="shared" si="0"/>
        <v>6.3003409151319856E-2</v>
      </c>
      <c r="K23" s="82">
        <f t="shared" si="1"/>
        <v>0.40355668983065218</v>
      </c>
      <c r="L23" s="105">
        <f t="shared" si="2"/>
        <v>-8.0814033465699708E-2</v>
      </c>
      <c r="M23" s="82">
        <f t="shared" si="3"/>
        <v>-0.59863010868705313</v>
      </c>
      <c r="N23" s="106">
        <v>1</v>
      </c>
      <c r="O23" s="106"/>
    </row>
    <row r="24" spans="2:15" x14ac:dyDescent="0.25">
      <c r="B24" s="249"/>
      <c r="C24" s="255"/>
      <c r="D24" s="4" t="s">
        <v>102</v>
      </c>
      <c r="E24" s="80">
        <v>8.3031832933347882</v>
      </c>
      <c r="F24" s="80">
        <v>7.6606882903112243</v>
      </c>
      <c r="G24" s="80">
        <v>5.3726753403628864</v>
      </c>
      <c r="H24" s="80">
        <v>6.8791057955063799</v>
      </c>
      <c r="I24" s="80">
        <v>7.6634905409006127</v>
      </c>
      <c r="J24" s="105">
        <f t="shared" si="0"/>
        <v>0.11402423057755762</v>
      </c>
      <c r="K24" s="82">
        <f t="shared" si="1"/>
        <v>0.78438474539423275</v>
      </c>
      <c r="L24" s="105">
        <f t="shared" si="2"/>
        <v>-7.7041868140822034E-2</v>
      </c>
      <c r="M24" s="82">
        <f t="shared" si="3"/>
        <v>-0.63969275243417556</v>
      </c>
      <c r="N24" s="106">
        <v>1</v>
      </c>
      <c r="O24" s="106"/>
    </row>
    <row r="25" spans="2:15" x14ac:dyDescent="0.25">
      <c r="B25" s="249"/>
      <c r="C25" s="255"/>
      <c r="D25" s="4" t="s">
        <v>104</v>
      </c>
      <c r="E25" s="80">
        <v>8.166239961835096</v>
      </c>
      <c r="F25" s="80">
        <v>7.4238232271325799</v>
      </c>
      <c r="G25" s="80">
        <v>7.5861055974593095</v>
      </c>
      <c r="H25" s="80">
        <v>6.795677182662776</v>
      </c>
      <c r="I25" s="80">
        <v>7.5933213106117403</v>
      </c>
      <c r="J25" s="81">
        <f t="shared" si="0"/>
        <v>0.11737522347057983</v>
      </c>
      <c r="K25" s="82">
        <f t="shared" si="1"/>
        <v>0.79764412794896433</v>
      </c>
      <c r="L25" s="81">
        <f t="shared" si="2"/>
        <v>-7.0156969903026334E-2</v>
      </c>
      <c r="M25" s="82">
        <f t="shared" si="3"/>
        <v>-0.57291865122335572</v>
      </c>
      <c r="N25" s="83">
        <v>1</v>
      </c>
      <c r="O25" s="83"/>
    </row>
    <row r="26" spans="2:15" x14ac:dyDescent="0.25">
      <c r="B26" s="249"/>
      <c r="C26" s="256"/>
      <c r="D26" s="72" t="s">
        <v>103</v>
      </c>
      <c r="E26" s="84">
        <v>7.2370708962271788</v>
      </c>
      <c r="F26" s="84">
        <v>7.6008601410631345</v>
      </c>
      <c r="G26" s="84">
        <v>7.7518966001685863</v>
      </c>
      <c r="H26" s="84">
        <v>6.85619492896961</v>
      </c>
      <c r="I26" s="84">
        <v>7.2916498206887859</v>
      </c>
      <c r="J26" s="85">
        <f t="shared" si="0"/>
        <v>6.3512618329919501E-2</v>
      </c>
      <c r="K26" s="86">
        <f t="shared" si="1"/>
        <v>0.43545489171917584</v>
      </c>
      <c r="L26" s="85">
        <f t="shared" si="2"/>
        <v>7.5415765914439437E-3</v>
      </c>
      <c r="M26" s="86">
        <f t="shared" si="3"/>
        <v>5.4578924461607059E-2</v>
      </c>
      <c r="N26" s="87">
        <v>1</v>
      </c>
      <c r="O26" s="87"/>
    </row>
    <row r="27" spans="2:15" x14ac:dyDescent="0.25">
      <c r="B27" s="249"/>
      <c r="C27" s="251" t="s">
        <v>114</v>
      </c>
      <c r="D27" s="54" t="s">
        <v>98</v>
      </c>
      <c r="E27" s="57">
        <v>0.69120000000000004</v>
      </c>
      <c r="F27" s="57">
        <v>0.69879999999999998</v>
      </c>
      <c r="G27" s="57">
        <v>0.17859999999999998</v>
      </c>
      <c r="H27" s="57">
        <v>0.63490000000000002</v>
      </c>
      <c r="I27" s="57">
        <v>0.75580000000000003</v>
      </c>
      <c r="J27" s="56">
        <f t="shared" si="0"/>
        <v>0.19042368876988514</v>
      </c>
      <c r="K27" s="88">
        <f>(I27-H27)*100</f>
        <v>12.09</v>
      </c>
      <c r="L27" s="56">
        <f t="shared" si="2"/>
        <v>9.346064814814814E-2</v>
      </c>
      <c r="M27" s="88">
        <f>(I27-E27)*100</f>
        <v>6.4599999999999991</v>
      </c>
      <c r="N27" s="57">
        <v>1</v>
      </c>
      <c r="O27" s="57"/>
    </row>
    <row r="28" spans="2:15" x14ac:dyDescent="0.25">
      <c r="B28" s="249"/>
      <c r="C28" s="252"/>
      <c r="D28" s="58" t="s">
        <v>101</v>
      </c>
      <c r="E28" s="103">
        <v>0.72450000000000003</v>
      </c>
      <c r="F28" s="103">
        <v>0.72739999999999994</v>
      </c>
      <c r="G28" s="103">
        <v>0.18840000000000001</v>
      </c>
      <c r="H28" s="103">
        <v>0.66890000000000005</v>
      </c>
      <c r="I28" s="103">
        <v>0.79590000000000005</v>
      </c>
      <c r="J28" s="102">
        <f t="shared" si="0"/>
        <v>0.18986395574824333</v>
      </c>
      <c r="K28" s="89">
        <f>(I28-H28)*100</f>
        <v>12.7</v>
      </c>
      <c r="L28" s="102">
        <f t="shared" si="2"/>
        <v>9.8550724637681109E-2</v>
      </c>
      <c r="M28" s="89">
        <f>(I28-E28)*100</f>
        <v>7.1400000000000023</v>
      </c>
      <c r="N28" s="103">
        <v>1</v>
      </c>
      <c r="O28" s="103"/>
    </row>
    <row r="29" spans="2:15" x14ac:dyDescent="0.25">
      <c r="B29" s="249"/>
      <c r="C29" s="252"/>
      <c r="D29" s="58" t="s">
        <v>102</v>
      </c>
      <c r="E29" s="103">
        <v>0.68859999999999999</v>
      </c>
      <c r="F29" s="103">
        <v>0.70420000000000005</v>
      </c>
      <c r="G29" s="103">
        <v>0.1857</v>
      </c>
      <c r="H29" s="103">
        <v>0.61850000000000005</v>
      </c>
      <c r="I29" s="103">
        <v>0.75709999999999988</v>
      </c>
      <c r="J29" s="102">
        <f t="shared" si="0"/>
        <v>0.22409054163298281</v>
      </c>
      <c r="K29" s="89">
        <f>(I29-H29)*100</f>
        <v>13.859999999999983</v>
      </c>
      <c r="L29" s="102">
        <f t="shared" si="2"/>
        <v>9.9477200116177666E-2</v>
      </c>
      <c r="M29" s="89">
        <f>(I29-E29)*100</f>
        <v>6.849999999999989</v>
      </c>
      <c r="N29" s="103">
        <v>1</v>
      </c>
      <c r="O29" s="103"/>
    </row>
    <row r="30" spans="2:15" x14ac:dyDescent="0.25">
      <c r="B30" s="249"/>
      <c r="C30" s="252"/>
      <c r="D30" s="58" t="s">
        <v>104</v>
      </c>
      <c r="E30" s="61">
        <v>0.60439999999999994</v>
      </c>
      <c r="F30" s="61">
        <v>0.64829999999999999</v>
      </c>
      <c r="G30" s="61">
        <v>0.20850000000000002</v>
      </c>
      <c r="H30" s="61">
        <v>0.57899999999999996</v>
      </c>
      <c r="I30" s="61">
        <v>0.6715000000000001</v>
      </c>
      <c r="J30" s="60">
        <f t="shared" si="0"/>
        <v>0.15975820379965477</v>
      </c>
      <c r="K30" s="89">
        <f>(I30-H30)*100</f>
        <v>9.2500000000000142</v>
      </c>
      <c r="L30" s="60">
        <f t="shared" si="2"/>
        <v>0.11101919258769044</v>
      </c>
      <c r="M30" s="89">
        <f>(I30-E30)*100</f>
        <v>6.710000000000016</v>
      </c>
      <c r="N30" s="61">
        <v>1</v>
      </c>
      <c r="O30" s="61"/>
    </row>
    <row r="31" spans="2:15" x14ac:dyDescent="0.25">
      <c r="B31" s="249"/>
      <c r="C31" s="253"/>
      <c r="D31" s="62" t="s">
        <v>103</v>
      </c>
      <c r="E31" s="65">
        <v>0.72870000000000001</v>
      </c>
      <c r="F31" s="65">
        <v>0.69379999999999997</v>
      </c>
      <c r="G31" s="65">
        <v>0.1094</v>
      </c>
      <c r="H31" s="65">
        <v>0.67930000000000001</v>
      </c>
      <c r="I31" s="65">
        <v>0.78099999999999992</v>
      </c>
      <c r="J31" s="64">
        <f t="shared" si="0"/>
        <v>0.14971293979096112</v>
      </c>
      <c r="K31" s="90">
        <f>(I31-H31)*100</f>
        <v>10.169999999999991</v>
      </c>
      <c r="L31" s="64">
        <f t="shared" si="2"/>
        <v>7.1771648140524169E-2</v>
      </c>
      <c r="M31" s="90">
        <f>(I31-E31)*100</f>
        <v>5.2299999999999898</v>
      </c>
      <c r="N31" s="65">
        <v>1</v>
      </c>
      <c r="O31" s="65"/>
    </row>
    <row r="32" spans="2:15" x14ac:dyDescent="0.25">
      <c r="B32" s="249"/>
      <c r="C32" s="254" t="s">
        <v>115</v>
      </c>
      <c r="D32" s="66" t="s">
        <v>98</v>
      </c>
      <c r="E32" s="67">
        <v>399161</v>
      </c>
      <c r="F32" s="67">
        <v>390850</v>
      </c>
      <c r="G32" s="67">
        <v>130065</v>
      </c>
      <c r="H32" s="67">
        <v>337980</v>
      </c>
      <c r="I32" s="67">
        <v>359919</v>
      </c>
      <c r="J32" s="77">
        <f>I32/H32-1</f>
        <v>6.4912124977809293E-2</v>
      </c>
      <c r="K32" s="67">
        <f>I32-H32</f>
        <v>21939</v>
      </c>
      <c r="L32" s="77">
        <f>I32/E32-1</f>
        <v>-9.8311207758272956E-2</v>
      </c>
      <c r="M32" s="67">
        <f>I32-E32</f>
        <v>-39242</v>
      </c>
      <c r="N32" s="79">
        <v>1</v>
      </c>
      <c r="O32" s="79">
        <f>I32/$I$32</f>
        <v>1</v>
      </c>
    </row>
    <row r="33" spans="2:15" x14ac:dyDescent="0.25">
      <c r="B33" s="249"/>
      <c r="C33" s="255"/>
      <c r="D33" s="4" t="s">
        <v>101</v>
      </c>
      <c r="E33" s="69">
        <v>133066</v>
      </c>
      <c r="F33" s="69">
        <v>136182</v>
      </c>
      <c r="G33" s="69">
        <v>48131</v>
      </c>
      <c r="H33" s="69">
        <v>119375</v>
      </c>
      <c r="I33" s="69">
        <v>125612</v>
      </c>
      <c r="J33" s="105">
        <f>I33/H33-1</f>
        <v>5.2247120418848159E-2</v>
      </c>
      <c r="K33" s="69">
        <f>I33-H33</f>
        <v>6237</v>
      </c>
      <c r="L33" s="105">
        <f>I33/E33-1</f>
        <v>-5.6017314716005573E-2</v>
      </c>
      <c r="M33" s="69">
        <f>I33-E33</f>
        <v>-7454</v>
      </c>
      <c r="N33" s="106">
        <v>1</v>
      </c>
      <c r="O33" s="106">
        <f>I33/$I$32</f>
        <v>0.34900074739038506</v>
      </c>
    </row>
    <row r="34" spans="2:15" x14ac:dyDescent="0.25">
      <c r="B34" s="249"/>
      <c r="C34" s="255"/>
      <c r="D34" s="4" t="s">
        <v>102</v>
      </c>
      <c r="E34" s="69">
        <v>126319</v>
      </c>
      <c r="F34" s="69">
        <v>118280</v>
      </c>
      <c r="G34" s="69">
        <v>41064</v>
      </c>
      <c r="H34" s="69">
        <v>94925</v>
      </c>
      <c r="I34" s="69">
        <v>101758</v>
      </c>
      <c r="J34" s="105">
        <f>I34/H34-1</f>
        <v>7.1983144587832504E-2</v>
      </c>
      <c r="K34" s="69">
        <f>I34-H34</f>
        <v>6833</v>
      </c>
      <c r="L34" s="105">
        <f>I34/E34-1</f>
        <v>-0.19443630807716972</v>
      </c>
      <c r="M34" s="69">
        <f>I34-E34</f>
        <v>-24561</v>
      </c>
      <c r="N34" s="106">
        <v>1</v>
      </c>
      <c r="O34" s="106">
        <f>I34/$I$32</f>
        <v>0.28272472417405026</v>
      </c>
    </row>
    <row r="35" spans="2:15" x14ac:dyDescent="0.25">
      <c r="B35" s="249"/>
      <c r="C35" s="255"/>
      <c r="D35" s="4" t="s">
        <v>104</v>
      </c>
      <c r="E35" s="69">
        <v>60689</v>
      </c>
      <c r="F35" s="69">
        <v>57629</v>
      </c>
      <c r="G35" s="69">
        <v>16365</v>
      </c>
      <c r="H35" s="69">
        <v>54733</v>
      </c>
      <c r="I35" s="69">
        <v>59792</v>
      </c>
      <c r="J35" s="81">
        <f>I35/H35-1</f>
        <v>9.2430526373485922E-2</v>
      </c>
      <c r="K35" s="69">
        <f>I35-H35</f>
        <v>5059</v>
      </c>
      <c r="L35" s="81">
        <f>I35/E35-1</f>
        <v>-1.4780273196131066E-2</v>
      </c>
      <c r="M35" s="69">
        <f>I35-E35</f>
        <v>-897</v>
      </c>
      <c r="N35" s="83">
        <v>1</v>
      </c>
      <c r="O35" s="83">
        <f>I35/$I$32</f>
        <v>0.16612626729903118</v>
      </c>
    </row>
    <row r="36" spans="2:15" x14ac:dyDescent="0.25">
      <c r="B36" s="250"/>
      <c r="C36" s="256"/>
      <c r="D36" s="72" t="s">
        <v>103</v>
      </c>
      <c r="E36" s="73">
        <v>65727</v>
      </c>
      <c r="F36" s="73">
        <v>65877</v>
      </c>
      <c r="G36" s="73">
        <v>18016</v>
      </c>
      <c r="H36" s="73">
        <v>60135</v>
      </c>
      <c r="I36" s="73">
        <v>63500</v>
      </c>
      <c r="J36" s="85">
        <f>I36/H36-1</f>
        <v>5.5957429117818203E-2</v>
      </c>
      <c r="K36" s="73">
        <f>I36-H36</f>
        <v>3365</v>
      </c>
      <c r="L36" s="85">
        <f>I36/E36-1</f>
        <v>-3.3882574893118522E-2</v>
      </c>
      <c r="M36" s="73">
        <f>I36-E36</f>
        <v>-2227</v>
      </c>
      <c r="N36" s="87">
        <v>1</v>
      </c>
      <c r="O36" s="87">
        <f>I36/$I$32</f>
        <v>0.17642858532058603</v>
      </c>
    </row>
    <row r="37" spans="2:15" ht="7.5" customHeight="1" x14ac:dyDescent="0.25">
      <c r="B37" s="245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91"/>
      <c r="O37" s="91"/>
    </row>
    <row r="38" spans="2:15" x14ac:dyDescent="0.25">
      <c r="B38" s="246" t="s">
        <v>108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</row>
    <row r="40" spans="2:15" x14ac:dyDescent="0.25">
      <c r="B40" s="93"/>
    </row>
    <row r="41" spans="2:15" ht="21.75" customHeight="1" thickBot="1" x14ac:dyDescent="0.3">
      <c r="B41" s="247" t="s">
        <v>117</v>
      </c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51"/>
      <c r="O41" s="51"/>
    </row>
    <row r="42" spans="2:15" ht="6" customHeight="1" thickBot="1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2:15" ht="60" x14ac:dyDescent="0.25">
      <c r="B43" s="4"/>
      <c r="C43" s="4"/>
      <c r="D43" s="4"/>
      <c r="E43" s="52" t="s">
        <v>494</v>
      </c>
      <c r="F43" s="52" t="s">
        <v>495</v>
      </c>
      <c r="G43" s="52" t="s">
        <v>496</v>
      </c>
      <c r="H43" s="52" t="s">
        <v>497</v>
      </c>
      <c r="I43" s="52" t="s">
        <v>498</v>
      </c>
      <c r="J43" s="53" t="str">
        <f>CONCATENATE("var. ",RIGHT(I43,2),"/",RIGHT(H43,2))</f>
        <v>var. 23/22</v>
      </c>
      <c r="K43" s="53" t="str">
        <f>CONCATENATE("dif. ",RIGHT(I43,2),"/",RIGHT(H43,2))</f>
        <v>dif. 23/22</v>
      </c>
      <c r="L43" s="53" t="str">
        <f>CONCATENATE("var. ",RIGHT(I43,2),"/",RIGHT(E43,2))</f>
        <v>var. 23/19</v>
      </c>
      <c r="M43" s="53" t="str">
        <f>CONCATENATE("dif. ",RIGHT(I43,2),"/",RIGHT(E43,2))</f>
        <v>dif. 23/19</v>
      </c>
      <c r="N43" s="53" t="s">
        <v>110</v>
      </c>
      <c r="O43" s="53" t="str">
        <f>CONCATENATE("cuota ",I43)</f>
        <v>cuota acumulado a febrero 2023</v>
      </c>
    </row>
    <row r="44" spans="2:15" ht="15" customHeight="1" x14ac:dyDescent="0.25">
      <c r="B44" s="248" t="s">
        <v>118</v>
      </c>
      <c r="C44" s="251" t="s">
        <v>45</v>
      </c>
      <c r="D44" s="54" t="s">
        <v>98</v>
      </c>
      <c r="E44" s="55">
        <v>2023310</v>
      </c>
      <c r="F44" s="55">
        <v>2061985</v>
      </c>
      <c r="G44" s="55">
        <v>247262</v>
      </c>
      <c r="H44" s="55">
        <v>1606967</v>
      </c>
      <c r="I44" s="55">
        <v>2095529</v>
      </c>
      <c r="J44" s="57">
        <f>I44/H44-1</f>
        <v>0.30402740068713308</v>
      </c>
      <c r="K44" s="55">
        <f>I44-H44</f>
        <v>488562</v>
      </c>
      <c r="L44" s="57">
        <f>I44/E44-1</f>
        <v>3.5693492346699163E-2</v>
      </c>
      <c r="M44" s="55">
        <f>I44-E44</f>
        <v>72219</v>
      </c>
      <c r="N44" s="57">
        <v>1</v>
      </c>
      <c r="O44" s="57">
        <f>I44/$I$44</f>
        <v>1</v>
      </c>
    </row>
    <row r="45" spans="2:15" x14ac:dyDescent="0.25">
      <c r="B45" s="249"/>
      <c r="C45" s="252"/>
      <c r="D45" s="58" t="s">
        <v>101</v>
      </c>
      <c r="E45" s="59">
        <v>737730</v>
      </c>
      <c r="F45" s="59">
        <v>790860</v>
      </c>
      <c r="G45" s="59">
        <v>103153</v>
      </c>
      <c r="H45" s="59">
        <v>622796</v>
      </c>
      <c r="I45" s="59">
        <v>814759</v>
      </c>
      <c r="J45" s="103">
        <f>I45/H45-1</f>
        <v>0.30822773428217265</v>
      </c>
      <c r="K45" s="59">
        <f>I45-H45</f>
        <v>191963</v>
      </c>
      <c r="L45" s="103">
        <f>I45/E45-1</f>
        <v>0.10441353882856874</v>
      </c>
      <c r="M45" s="59">
        <f>I45-E45</f>
        <v>77029</v>
      </c>
      <c r="N45" s="103">
        <v>1</v>
      </c>
      <c r="O45" s="103">
        <f>I45/$I$44</f>
        <v>0.3888082675066773</v>
      </c>
    </row>
    <row r="46" spans="2:15" x14ac:dyDescent="0.25">
      <c r="B46" s="249"/>
      <c r="C46" s="252"/>
      <c r="D46" s="58" t="s">
        <v>102</v>
      </c>
      <c r="E46" s="59">
        <v>599483</v>
      </c>
      <c r="F46" s="59">
        <v>607748</v>
      </c>
      <c r="G46" s="59">
        <v>80043</v>
      </c>
      <c r="H46" s="59">
        <v>444470</v>
      </c>
      <c r="I46" s="59">
        <v>571305</v>
      </c>
      <c r="J46" s="103">
        <f t="shared" ref="J46:J68" si="4">I46/H46-1</f>
        <v>0.28536234166535435</v>
      </c>
      <c r="K46" s="59">
        <f t="shared" ref="K46:K58" si="5">I46-H46</f>
        <v>126835</v>
      </c>
      <c r="L46" s="103">
        <f t="shared" ref="L46:L68" si="6">I46/E46-1</f>
        <v>-4.7003834971133474E-2</v>
      </c>
      <c r="M46" s="59">
        <f t="shared" ref="M46:M58" si="7">I46-E46</f>
        <v>-28178</v>
      </c>
      <c r="N46" s="103">
        <v>1</v>
      </c>
      <c r="O46" s="103">
        <f>I46/$I$44</f>
        <v>0.27263044319596624</v>
      </c>
    </row>
    <row r="47" spans="2:15" ht="18" customHeight="1" x14ac:dyDescent="0.25">
      <c r="B47" s="249"/>
      <c r="C47" s="252"/>
      <c r="D47" s="58" t="s">
        <v>104</v>
      </c>
      <c r="E47" s="59">
        <v>255866</v>
      </c>
      <c r="F47" s="59">
        <v>265517</v>
      </c>
      <c r="G47" s="59">
        <v>29848</v>
      </c>
      <c r="H47" s="59">
        <v>220509</v>
      </c>
      <c r="I47" s="59">
        <v>287323</v>
      </c>
      <c r="J47" s="61">
        <f t="shared" si="4"/>
        <v>0.30299897056355984</v>
      </c>
      <c r="K47" s="59">
        <f t="shared" si="5"/>
        <v>66814</v>
      </c>
      <c r="L47" s="61">
        <f t="shared" si="6"/>
        <v>0.12294325936232253</v>
      </c>
      <c r="M47" s="59">
        <f t="shared" si="7"/>
        <v>31457</v>
      </c>
      <c r="N47" s="61">
        <v>1</v>
      </c>
      <c r="O47" s="61">
        <f>I47/$I$44</f>
        <v>0.13711239500861119</v>
      </c>
    </row>
    <row r="48" spans="2:15" x14ac:dyDescent="0.25">
      <c r="B48" s="249"/>
      <c r="C48" s="253"/>
      <c r="D48" s="62" t="s">
        <v>103</v>
      </c>
      <c r="E48" s="63">
        <v>365322</v>
      </c>
      <c r="F48" s="63">
        <v>332787</v>
      </c>
      <c r="G48" s="63">
        <v>20865</v>
      </c>
      <c r="H48" s="63">
        <v>284747</v>
      </c>
      <c r="I48" s="63">
        <v>375312</v>
      </c>
      <c r="J48" s="65">
        <f t="shared" si="4"/>
        <v>0.31805427274036258</v>
      </c>
      <c r="K48" s="63">
        <f t="shared" si="5"/>
        <v>90565</v>
      </c>
      <c r="L48" s="65">
        <f t="shared" si="6"/>
        <v>2.7345738827664334E-2</v>
      </c>
      <c r="M48" s="63">
        <f t="shared" si="7"/>
        <v>9990</v>
      </c>
      <c r="N48" s="65">
        <v>1</v>
      </c>
      <c r="O48" s="65">
        <f>I48/$I$44</f>
        <v>0.17910131522875608</v>
      </c>
    </row>
    <row r="49" spans="2:15" x14ac:dyDescent="0.25">
      <c r="B49" s="249"/>
      <c r="C49" s="251" t="s">
        <v>67</v>
      </c>
      <c r="D49" s="54" t="s">
        <v>98</v>
      </c>
      <c r="E49" s="67">
        <v>16133767</v>
      </c>
      <c r="F49" s="67">
        <v>16155422</v>
      </c>
      <c r="G49" s="67">
        <v>1501259</v>
      </c>
      <c r="H49" s="67">
        <v>11440661</v>
      </c>
      <c r="I49" s="67">
        <v>15676392</v>
      </c>
      <c r="J49" s="107">
        <f>I49/H49-1</f>
        <v>0.37023481422970228</v>
      </c>
      <c r="K49" s="67">
        <f>I49-H49</f>
        <v>4235731</v>
      </c>
      <c r="L49" s="107">
        <f>I49/E49-1</f>
        <v>-2.8348928058772649E-2</v>
      </c>
      <c r="M49" s="67">
        <f>I49-E49</f>
        <v>-457375</v>
      </c>
      <c r="N49" s="57">
        <v>1</v>
      </c>
      <c r="O49" s="57">
        <f>I49/$I$49</f>
        <v>1</v>
      </c>
    </row>
    <row r="50" spans="2:15" x14ac:dyDescent="0.25">
      <c r="B50" s="249"/>
      <c r="C50" s="252"/>
      <c r="D50" s="58" t="s">
        <v>101</v>
      </c>
      <c r="E50" s="69">
        <v>5647384</v>
      </c>
      <c r="F50" s="69">
        <v>5883176</v>
      </c>
      <c r="G50" s="69">
        <v>514028</v>
      </c>
      <c r="H50" s="69">
        <v>4253563</v>
      </c>
      <c r="I50" s="69">
        <v>5729940</v>
      </c>
      <c r="J50" s="108">
        <f t="shared" si="4"/>
        <v>0.34709183806611077</v>
      </c>
      <c r="K50" s="69">
        <f t="shared" si="5"/>
        <v>1476377</v>
      </c>
      <c r="L50" s="108">
        <f t="shared" si="6"/>
        <v>1.4618449887593865E-2</v>
      </c>
      <c r="M50" s="69">
        <f t="shared" si="7"/>
        <v>82556</v>
      </c>
      <c r="N50" s="103">
        <v>1</v>
      </c>
      <c r="O50" s="103">
        <f>I50/$I$49</f>
        <v>0.36551395244517998</v>
      </c>
    </row>
    <row r="51" spans="2:15" x14ac:dyDescent="0.25">
      <c r="B51" s="249"/>
      <c r="C51" s="252"/>
      <c r="D51" s="58" t="s">
        <v>102</v>
      </c>
      <c r="E51" s="69">
        <v>5091313</v>
      </c>
      <c r="F51" s="69">
        <v>4947436</v>
      </c>
      <c r="G51" s="69">
        <v>511807</v>
      </c>
      <c r="H51" s="69">
        <v>3289590</v>
      </c>
      <c r="I51" s="69">
        <v>4489769</v>
      </c>
      <c r="J51" s="108">
        <f>I51/H51-1</f>
        <v>0.3648415152040223</v>
      </c>
      <c r="K51" s="69">
        <f>I51-H51</f>
        <v>1200179</v>
      </c>
      <c r="L51" s="108">
        <f>I51/E51-1</f>
        <v>-0.11815105455115404</v>
      </c>
      <c r="M51" s="69">
        <f>I51-E51</f>
        <v>-601544</v>
      </c>
      <c r="N51" s="103">
        <v>1</v>
      </c>
      <c r="O51" s="103">
        <f>I51/$I$49</f>
        <v>0.28640321063673324</v>
      </c>
    </row>
    <row r="52" spans="2:15" x14ac:dyDescent="0.25">
      <c r="B52" s="249"/>
      <c r="C52" s="252"/>
      <c r="D52" s="58" t="s">
        <v>104</v>
      </c>
      <c r="E52" s="69">
        <v>2133231</v>
      </c>
      <c r="F52" s="69">
        <v>2161143</v>
      </c>
      <c r="G52" s="69">
        <v>242857</v>
      </c>
      <c r="H52" s="69">
        <v>1619586</v>
      </c>
      <c r="I52" s="69">
        <v>2287031</v>
      </c>
      <c r="J52" s="71">
        <f>I52/H52-1</f>
        <v>0.41210840301163376</v>
      </c>
      <c r="K52" s="69">
        <f>I52-H52</f>
        <v>667445</v>
      </c>
      <c r="L52" s="71">
        <f>I52/E52-1</f>
        <v>7.2097208412966074E-2</v>
      </c>
      <c r="M52" s="69">
        <f>I52-E52</f>
        <v>153800</v>
      </c>
      <c r="N52" s="71">
        <v>1</v>
      </c>
      <c r="O52" s="71">
        <f>I52/$I$49</f>
        <v>0.14589013849615395</v>
      </c>
    </row>
    <row r="53" spans="2:15" x14ac:dyDescent="0.25">
      <c r="B53" s="249"/>
      <c r="C53" s="253"/>
      <c r="D53" s="62" t="s">
        <v>103</v>
      </c>
      <c r="E53" s="73">
        <v>2810983</v>
      </c>
      <c r="F53" s="73">
        <v>2707150</v>
      </c>
      <c r="G53" s="73">
        <v>169592</v>
      </c>
      <c r="H53" s="73">
        <v>2078945</v>
      </c>
      <c r="I53" s="73">
        <v>2861446</v>
      </c>
      <c r="J53" s="75">
        <f>I53/H53-1</f>
        <v>0.37639331487845995</v>
      </c>
      <c r="K53" s="73">
        <f>I53-H53</f>
        <v>782501</v>
      </c>
      <c r="L53" s="75">
        <f>I53/E53-1</f>
        <v>1.7952082954610482E-2</v>
      </c>
      <c r="M53" s="73">
        <f>I53-E53</f>
        <v>50463</v>
      </c>
      <c r="N53" s="75">
        <v>1</v>
      </c>
      <c r="O53" s="75">
        <f>I53/$I$49</f>
        <v>0.18253217959846882</v>
      </c>
    </row>
    <row r="54" spans="2:15" x14ac:dyDescent="0.25">
      <c r="B54" s="249"/>
      <c r="C54" s="254" t="s">
        <v>41</v>
      </c>
      <c r="D54" s="66" t="s">
        <v>98</v>
      </c>
      <c r="E54" s="78">
        <f t="shared" ref="E54:I58" si="8">E49/E44</f>
        <v>7.9739471460132156</v>
      </c>
      <c r="F54" s="78">
        <f t="shared" si="8"/>
        <v>7.8348882266359841</v>
      </c>
      <c r="G54" s="78">
        <f t="shared" si="8"/>
        <v>6.0715314120244921</v>
      </c>
      <c r="H54" s="78">
        <f t="shared" si="8"/>
        <v>7.1194125330513947</v>
      </c>
      <c r="I54" s="78">
        <f t="shared" si="8"/>
        <v>7.4808757120517066</v>
      </c>
      <c r="J54" s="107">
        <f t="shared" si="4"/>
        <v>5.077148954667865E-2</v>
      </c>
      <c r="K54" s="78">
        <f t="shared" si="5"/>
        <v>0.361463179000312</v>
      </c>
      <c r="L54" s="107">
        <f t="shared" si="6"/>
        <v>-6.1835302508624346E-2</v>
      </c>
      <c r="M54" s="78">
        <f t="shared" si="7"/>
        <v>-0.49307143396150899</v>
      </c>
      <c r="N54" s="57">
        <v>1</v>
      </c>
      <c r="O54" s="57"/>
    </row>
    <row r="55" spans="2:15" x14ac:dyDescent="0.25">
      <c r="B55" s="249"/>
      <c r="C55" s="255"/>
      <c r="D55" s="4" t="s">
        <v>101</v>
      </c>
      <c r="E55" s="82">
        <f t="shared" si="8"/>
        <v>7.6550824827511423</v>
      </c>
      <c r="F55" s="82">
        <f t="shared" si="8"/>
        <v>7.4389601193637303</v>
      </c>
      <c r="G55" s="82">
        <f t="shared" si="8"/>
        <v>4.9831609356974589</v>
      </c>
      <c r="H55" s="82">
        <f t="shared" si="8"/>
        <v>6.8297853550761403</v>
      </c>
      <c r="I55" s="82">
        <f t="shared" si="8"/>
        <v>7.0326808295459147</v>
      </c>
      <c r="J55" s="108">
        <f t="shared" si="4"/>
        <v>2.9707445244816499E-2</v>
      </c>
      <c r="K55" s="82">
        <f>(I55-H55)</f>
        <v>0.20289547446977441</v>
      </c>
      <c r="L55" s="108">
        <f t="shared" si="6"/>
        <v>-8.1305675622393103E-2</v>
      </c>
      <c r="M55" s="82">
        <f>(I55-E55)</f>
        <v>-0.62240165320522767</v>
      </c>
      <c r="N55" s="103"/>
      <c r="O55" s="103"/>
    </row>
    <row r="56" spans="2:15" x14ac:dyDescent="0.25">
      <c r="B56" s="249"/>
      <c r="C56" s="255"/>
      <c r="D56" s="4" t="s">
        <v>102</v>
      </c>
      <c r="E56" s="82">
        <f t="shared" si="8"/>
        <v>8.4928396635100576</v>
      </c>
      <c r="F56" s="82">
        <f t="shared" si="8"/>
        <v>8.1406043294260115</v>
      </c>
      <c r="G56" s="82">
        <f t="shared" si="8"/>
        <v>6.3941506440288345</v>
      </c>
      <c r="H56" s="82">
        <f t="shared" si="8"/>
        <v>7.401151933763809</v>
      </c>
      <c r="I56" s="82">
        <f t="shared" si="8"/>
        <v>7.8587952144651281</v>
      </c>
      <c r="J56" s="108">
        <f t="shared" si="4"/>
        <v>6.1834061075488167E-2</v>
      </c>
      <c r="K56" s="82">
        <f t="shared" si="5"/>
        <v>0.4576432807013191</v>
      </c>
      <c r="L56" s="108">
        <f t="shared" si="6"/>
        <v>-7.4656354548777837E-2</v>
      </c>
      <c r="M56" s="82">
        <f t="shared" si="7"/>
        <v>-0.63404444904492951</v>
      </c>
      <c r="N56" s="103">
        <v>1</v>
      </c>
      <c r="O56" s="103"/>
    </row>
    <row r="57" spans="2:15" x14ac:dyDescent="0.25">
      <c r="B57" s="249"/>
      <c r="C57" s="255"/>
      <c r="D57" s="4" t="s">
        <v>104</v>
      </c>
      <c r="E57" s="82">
        <f t="shared" si="8"/>
        <v>8.3372976479876186</v>
      </c>
      <c r="F57" s="82">
        <f t="shared" si="8"/>
        <v>8.1393771396935044</v>
      </c>
      <c r="G57" s="82">
        <f t="shared" si="8"/>
        <v>8.1364580541409808</v>
      </c>
      <c r="H57" s="82">
        <f t="shared" si="8"/>
        <v>7.3447614383086401</v>
      </c>
      <c r="I57" s="82">
        <f t="shared" si="8"/>
        <v>7.9597908973524572</v>
      </c>
      <c r="J57" s="71">
        <f t="shared" si="4"/>
        <v>8.373715936312931E-2</v>
      </c>
      <c r="K57" s="82">
        <f t="shared" si="5"/>
        <v>0.61502945904381701</v>
      </c>
      <c r="L57" s="71">
        <f t="shared" si="6"/>
        <v>-4.5279269923424237E-2</v>
      </c>
      <c r="M57" s="82">
        <f t="shared" si="7"/>
        <v>-0.37750675063516148</v>
      </c>
      <c r="N57" s="71">
        <v>1</v>
      </c>
      <c r="O57" s="71"/>
    </row>
    <row r="58" spans="2:15" x14ac:dyDescent="0.25">
      <c r="B58" s="249"/>
      <c r="C58" s="256"/>
      <c r="D58" s="72" t="s">
        <v>103</v>
      </c>
      <c r="E58" s="86">
        <f t="shared" si="8"/>
        <v>7.6945352319323774</v>
      </c>
      <c r="F58" s="86">
        <f t="shared" si="8"/>
        <v>8.1347829091881589</v>
      </c>
      <c r="G58" s="86">
        <f t="shared" si="8"/>
        <v>8.1280613467529363</v>
      </c>
      <c r="H58" s="86">
        <f t="shared" si="8"/>
        <v>7.3010251205456074</v>
      </c>
      <c r="I58" s="86">
        <f t="shared" si="8"/>
        <v>7.6241793494479264</v>
      </c>
      <c r="J58" s="75">
        <f t="shared" si="4"/>
        <v>4.4261487060623939E-2</v>
      </c>
      <c r="K58" s="86">
        <f t="shared" si="5"/>
        <v>0.32315422890231904</v>
      </c>
      <c r="L58" s="75">
        <f t="shared" si="6"/>
        <v>-9.1436169130103551E-3</v>
      </c>
      <c r="M58" s="86">
        <f t="shared" si="7"/>
        <v>-7.0355882484451016E-2</v>
      </c>
      <c r="N58" s="75">
        <v>1</v>
      </c>
      <c r="O58" s="75"/>
    </row>
    <row r="59" spans="2:15" x14ac:dyDescent="0.25">
      <c r="B59" s="249"/>
      <c r="C59" s="251" t="s">
        <v>114</v>
      </c>
      <c r="D59" s="54" t="s">
        <v>98</v>
      </c>
      <c r="E59" s="57">
        <v>0.68528401618421775</v>
      </c>
      <c r="F59" s="57">
        <v>0.68951735643347489</v>
      </c>
      <c r="G59" s="57">
        <v>0.16610198783471355</v>
      </c>
      <c r="H59" s="57">
        <v>0.57217497800329375</v>
      </c>
      <c r="I59" s="57">
        <v>0.73555867583042123</v>
      </c>
      <c r="J59" s="57">
        <f t="shared" si="4"/>
        <v>0.28554848448158965</v>
      </c>
      <c r="K59" s="88">
        <f>(I59-H59)*100</f>
        <v>16.338369782712746</v>
      </c>
      <c r="L59" s="57">
        <f t="shared" si="6"/>
        <v>7.3363245689198608E-2</v>
      </c>
      <c r="M59" s="88">
        <f>(I59-E59)*100</f>
        <v>5.0274659646203474</v>
      </c>
      <c r="N59" s="57"/>
      <c r="O59" s="57"/>
    </row>
    <row r="60" spans="2:15" x14ac:dyDescent="0.25">
      <c r="B60" s="249"/>
      <c r="C60" s="252"/>
      <c r="D60" s="58" t="s">
        <v>101</v>
      </c>
      <c r="E60" s="103">
        <v>0.71933289372136544</v>
      </c>
      <c r="F60" s="103">
        <v>0.72131105734441392</v>
      </c>
      <c r="G60" s="103">
        <v>0.16271549131703736</v>
      </c>
      <c r="H60" s="103">
        <v>0.60071081530368453</v>
      </c>
      <c r="I60" s="103">
        <v>0.76713900878443608</v>
      </c>
      <c r="J60" s="103">
        <f t="shared" si="4"/>
        <v>0.27705210101239008</v>
      </c>
      <c r="K60" s="89">
        <f>(I60-H60)*100</f>
        <v>16.642819348075154</v>
      </c>
      <c r="L60" s="103">
        <f t="shared" si="6"/>
        <v>6.6458958682888314E-2</v>
      </c>
      <c r="M60" s="89">
        <f>(I60-E60)*100</f>
        <v>4.7806115063070642</v>
      </c>
      <c r="N60" s="103"/>
      <c r="O60" s="103"/>
    </row>
    <row r="61" spans="2:15" x14ac:dyDescent="0.25">
      <c r="B61" s="249"/>
      <c r="C61" s="252"/>
      <c r="D61" s="58" t="s">
        <v>102</v>
      </c>
      <c r="E61" s="103">
        <v>0.68422337827794888</v>
      </c>
      <c r="F61" s="103">
        <v>0.69778540709094539</v>
      </c>
      <c r="G61" s="103">
        <v>0.18940963696242613</v>
      </c>
      <c r="H61" s="103">
        <v>0.58774385253187478</v>
      </c>
      <c r="I61" s="103">
        <v>0.74782320616464548</v>
      </c>
      <c r="J61" s="103">
        <f t="shared" si="4"/>
        <v>0.27236244657121134</v>
      </c>
      <c r="K61" s="89">
        <f>(I61-H61)*100</f>
        <v>16.00793536327707</v>
      </c>
      <c r="L61" s="103">
        <f t="shared" si="6"/>
        <v>9.2951848629850176E-2</v>
      </c>
      <c r="M61" s="89">
        <f>(I61-E61)*100</f>
        <v>6.3599827886696598</v>
      </c>
      <c r="N61" s="103"/>
      <c r="O61" s="103"/>
    </row>
    <row r="62" spans="2:15" x14ac:dyDescent="0.25">
      <c r="B62" s="249"/>
      <c r="C62" s="252"/>
      <c r="D62" s="58" t="s">
        <v>104</v>
      </c>
      <c r="E62" s="103">
        <v>0.59576624474152884</v>
      </c>
      <c r="F62" s="103">
        <v>0.62454570990629832</v>
      </c>
      <c r="G62" s="103">
        <v>0.18364339197754451</v>
      </c>
      <c r="H62" s="103">
        <v>0.49877875755712092</v>
      </c>
      <c r="I62" s="103">
        <v>0.64830139965439515</v>
      </c>
      <c r="J62" s="103">
        <f t="shared" si="4"/>
        <v>0.29977748617361799</v>
      </c>
      <c r="K62" s="89">
        <f>(I62-H62)*100</f>
        <v>14.952264209727423</v>
      </c>
      <c r="L62" s="103">
        <f t="shared" si="6"/>
        <v>8.8180818192642896E-2</v>
      </c>
      <c r="M62" s="89">
        <f>(I62-E62)*100</f>
        <v>5.2535154912866311</v>
      </c>
      <c r="N62" s="61"/>
      <c r="O62" s="61"/>
    </row>
    <row r="63" spans="2:15" x14ac:dyDescent="0.25">
      <c r="B63" s="249"/>
      <c r="C63" s="253"/>
      <c r="D63" s="62" t="s">
        <v>103</v>
      </c>
      <c r="E63" s="103">
        <v>0.72370515594769003</v>
      </c>
      <c r="F63" s="103">
        <v>0.68526560607840203</v>
      </c>
      <c r="G63" s="103">
        <v>0.11524679675581273</v>
      </c>
      <c r="H63" s="103">
        <v>0.58500347944174724</v>
      </c>
      <c r="I63" s="103">
        <v>0.76051801782646411</v>
      </c>
      <c r="J63" s="103">
        <f t="shared" si="4"/>
        <v>0.30002306747338592</v>
      </c>
      <c r="K63" s="89">
        <f>(I63-H63)*100</f>
        <v>17.551453838471687</v>
      </c>
      <c r="L63" s="103">
        <f t="shared" si="6"/>
        <v>5.0867209631203725E-2</v>
      </c>
      <c r="M63" s="89">
        <f>(I63-E63)*100</f>
        <v>3.6812861878774084</v>
      </c>
      <c r="N63" s="65"/>
      <c r="O63" s="65"/>
    </row>
    <row r="64" spans="2:15" x14ac:dyDescent="0.25">
      <c r="B64" s="249"/>
      <c r="C64" s="254" t="s">
        <v>115</v>
      </c>
      <c r="D64" s="66" t="s">
        <v>98</v>
      </c>
      <c r="E64" s="67">
        <v>399043</v>
      </c>
      <c r="F64" s="67">
        <v>390512</v>
      </c>
      <c r="G64" s="67">
        <v>152070.5</v>
      </c>
      <c r="H64" s="67">
        <v>338854.5</v>
      </c>
      <c r="I64" s="67">
        <v>361161</v>
      </c>
      <c r="J64" s="107">
        <f t="shared" si="4"/>
        <v>6.5829139055258334E-2</v>
      </c>
      <c r="K64" s="67">
        <f>I64-H64</f>
        <v>22306.5</v>
      </c>
      <c r="L64" s="107">
        <f t="shared" si="6"/>
        <v>-9.4932125109324028E-2</v>
      </c>
      <c r="M64" s="67">
        <f>I64-E64</f>
        <v>-37882</v>
      </c>
      <c r="N64" s="57">
        <v>3.7071776396165851E-2</v>
      </c>
      <c r="O64" s="57">
        <f>I64/$I$64</f>
        <v>1</v>
      </c>
    </row>
    <row r="65" spans="2:15" x14ac:dyDescent="0.25">
      <c r="B65" s="249"/>
      <c r="C65" s="255"/>
      <c r="D65" s="4" t="s">
        <v>101</v>
      </c>
      <c r="E65" s="69">
        <v>133065.5</v>
      </c>
      <c r="F65" s="69">
        <v>135945</v>
      </c>
      <c r="G65" s="69">
        <v>53281.5</v>
      </c>
      <c r="H65" s="69">
        <v>119984</v>
      </c>
      <c r="I65" s="69">
        <v>126549.5</v>
      </c>
      <c r="J65" s="108">
        <f t="shared" si="4"/>
        <v>5.4719795972796303E-2</v>
      </c>
      <c r="K65" s="69">
        <f>I65-H65</f>
        <v>6565.5</v>
      </c>
      <c r="L65" s="108">
        <f t="shared" si="6"/>
        <v>-4.8968365203602704E-2</v>
      </c>
      <c r="M65" s="69">
        <f>I65-E65</f>
        <v>-6516</v>
      </c>
      <c r="N65" s="103">
        <v>3.7071776396165851E-2</v>
      </c>
      <c r="O65" s="103">
        <f>I65/$I$64</f>
        <v>0.35039636062587048</v>
      </c>
    </row>
    <row r="66" spans="2:15" x14ac:dyDescent="0.25">
      <c r="B66" s="249"/>
      <c r="C66" s="255"/>
      <c r="D66" s="4" t="s">
        <v>102</v>
      </c>
      <c r="E66" s="69">
        <v>126128.5</v>
      </c>
      <c r="F66" s="69">
        <v>118173.5</v>
      </c>
      <c r="G66" s="69">
        <v>45569.5</v>
      </c>
      <c r="H66" s="69">
        <v>94867</v>
      </c>
      <c r="I66" s="69">
        <v>101759</v>
      </c>
      <c r="J66" s="108">
        <f t="shared" si="4"/>
        <v>7.2649077129033346E-2</v>
      </c>
      <c r="K66" s="69">
        <f>I66-H66</f>
        <v>6892</v>
      </c>
      <c r="L66" s="108">
        <f t="shared" si="6"/>
        <v>-0.19321168490864471</v>
      </c>
      <c r="M66" s="69">
        <f>I66-E66</f>
        <v>-24369.5</v>
      </c>
      <c r="N66" s="103">
        <v>3.7071776396165851E-2</v>
      </c>
      <c r="O66" s="103">
        <f>I66/$I$64</f>
        <v>0.28175522827769334</v>
      </c>
    </row>
    <row r="67" spans="2:15" x14ac:dyDescent="0.25">
      <c r="B67" s="249"/>
      <c r="C67" s="255"/>
      <c r="D67" s="4" t="s">
        <v>104</v>
      </c>
      <c r="E67" s="69">
        <v>60689</v>
      </c>
      <c r="F67" s="69">
        <v>57671</v>
      </c>
      <c r="G67" s="69">
        <v>22121.5</v>
      </c>
      <c r="H67" s="69">
        <v>55021</v>
      </c>
      <c r="I67" s="69">
        <v>59792</v>
      </c>
      <c r="J67" s="71">
        <f t="shared" si="4"/>
        <v>8.6712346195089163E-2</v>
      </c>
      <c r="K67" s="69">
        <f>I67-H67</f>
        <v>4771</v>
      </c>
      <c r="L67" s="71">
        <f t="shared" si="6"/>
        <v>-1.4780273196131066E-2</v>
      </c>
      <c r="M67" s="69">
        <f>I67-E67</f>
        <v>-897</v>
      </c>
      <c r="N67" s="71">
        <v>3.7071776396165851E-2</v>
      </c>
      <c r="O67" s="71">
        <f>I67/$I$64</f>
        <v>0.1655549740974247</v>
      </c>
    </row>
    <row r="68" spans="2:15" x14ac:dyDescent="0.25">
      <c r="B68" s="250"/>
      <c r="C68" s="256"/>
      <c r="D68" s="72" t="s">
        <v>103</v>
      </c>
      <c r="E68" s="73">
        <v>65828</v>
      </c>
      <c r="F68" s="73">
        <v>65843</v>
      </c>
      <c r="G68" s="73">
        <v>24606.5</v>
      </c>
      <c r="H68" s="73">
        <v>60228</v>
      </c>
      <c r="I68" s="73">
        <v>63758</v>
      </c>
      <c r="J68" s="75">
        <f t="shared" si="4"/>
        <v>5.8610613003918344E-2</v>
      </c>
      <c r="K68" s="73">
        <f>I68-H68</f>
        <v>3530</v>
      </c>
      <c r="L68" s="75">
        <f t="shared" si="6"/>
        <v>-3.1445585465151638E-2</v>
      </c>
      <c r="M68" s="73">
        <f>I68-E68</f>
        <v>-2070</v>
      </c>
      <c r="N68" s="75">
        <v>3.7071776396165851E-2</v>
      </c>
      <c r="O68" s="75">
        <f>I68/$I$64</f>
        <v>0.17653622622597678</v>
      </c>
    </row>
    <row r="69" spans="2:15" ht="6" customHeight="1" x14ac:dyDescent="0.25"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91"/>
      <c r="O69" s="91"/>
    </row>
    <row r="70" spans="2:15" x14ac:dyDescent="0.25">
      <c r="B70" s="246" t="s">
        <v>108</v>
      </c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</row>
    <row r="71" spans="2:15" x14ac:dyDescent="0.25">
      <c r="B71" s="100"/>
    </row>
  </sheetData>
  <mergeCells count="18">
    <mergeCell ref="B7:B36"/>
    <mergeCell ref="C7:C11"/>
    <mergeCell ref="C12:C16"/>
    <mergeCell ref="C17:C21"/>
    <mergeCell ref="C22:C26"/>
    <mergeCell ref="C27:C31"/>
    <mergeCell ref="C32:C36"/>
    <mergeCell ref="B69:M69"/>
    <mergeCell ref="B70:M70"/>
    <mergeCell ref="B37:M37"/>
    <mergeCell ref="B38:M38"/>
    <mergeCell ref="B41:M41"/>
    <mergeCell ref="B44:B68"/>
    <mergeCell ref="C44:C48"/>
    <mergeCell ref="C49:C53"/>
    <mergeCell ref="C54:C58"/>
    <mergeCell ref="C59:C63"/>
    <mergeCell ref="C64:C6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C193A-B347-40E4-880B-885C05CEC41B}">
  <sheetPr>
    <tabColor rgb="FF92D050"/>
  </sheetPr>
  <dimension ref="A4:AT72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46" ht="48.75" customHeight="1" thickBot="1" x14ac:dyDescent="0.3">
      <c r="B4" s="247" t="s">
        <v>119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  <c r="Z4" s="247" t="s">
        <v>121</v>
      </c>
      <c r="AA4" s="247"/>
      <c r="AB4" s="247"/>
      <c r="AC4" s="247"/>
      <c r="AD4" s="247"/>
      <c r="AE4" s="247"/>
      <c r="AF4" s="247"/>
      <c r="AG4" s="247"/>
      <c r="AH4" s="247"/>
      <c r="AI4" s="247"/>
      <c r="AK4" s="247" t="s">
        <v>119</v>
      </c>
      <c r="AL4" s="247"/>
      <c r="AM4" s="247"/>
      <c r="AN4" s="247"/>
      <c r="AO4" s="247"/>
      <c r="AP4" s="247"/>
      <c r="AQ4" s="247"/>
      <c r="AR4" s="247"/>
      <c r="AS4" s="247"/>
      <c r="AT4" s="247"/>
    </row>
    <row r="5" spans="1:46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  <c r="Z5" s="109"/>
      <c r="AA5" s="110"/>
      <c r="AB5" s="109"/>
      <c r="AC5" s="109"/>
      <c r="AD5" s="109"/>
      <c r="AE5" s="109"/>
      <c r="AF5" s="109"/>
      <c r="AG5" s="4"/>
      <c r="AH5" s="4"/>
      <c r="AK5" s="109"/>
      <c r="AL5" s="110"/>
      <c r="AM5" s="109"/>
      <c r="AN5" s="109"/>
      <c r="AO5" s="109"/>
      <c r="AP5" s="109"/>
      <c r="AQ5" s="109"/>
      <c r="AR5" s="4"/>
      <c r="AS5" s="4"/>
    </row>
    <row r="6" spans="1:46" ht="22.5" thickTop="1" thickBot="1" x14ac:dyDescent="0.3">
      <c r="B6" s="111" t="s">
        <v>111</v>
      </c>
      <c r="C6" s="257" t="s">
        <v>123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  <c r="Z6" s="111" t="s">
        <v>111</v>
      </c>
      <c r="AA6" s="257" t="s">
        <v>124</v>
      </c>
      <c r="AB6" s="258"/>
      <c r="AC6" s="258"/>
      <c r="AD6" s="258"/>
      <c r="AE6" s="258"/>
      <c r="AF6" s="258"/>
      <c r="AG6" s="258"/>
      <c r="AH6" s="258"/>
      <c r="AI6" s="259"/>
      <c r="AK6" s="111" t="s">
        <v>111</v>
      </c>
      <c r="AL6" s="257" t="s">
        <v>123</v>
      </c>
      <c r="AM6" s="258"/>
      <c r="AN6" s="258"/>
      <c r="AO6" s="258"/>
      <c r="AP6" s="258"/>
      <c r="AQ6" s="258"/>
      <c r="AR6" s="258"/>
      <c r="AS6" s="258"/>
      <c r="AT6" s="259"/>
    </row>
    <row r="7" spans="1:46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  <c r="Z7" s="13"/>
      <c r="AA7" s="260">
        <v>2020</v>
      </c>
      <c r="AB7" s="261"/>
      <c r="AC7" s="262">
        <v>2021</v>
      </c>
      <c r="AD7" s="261"/>
      <c r="AE7" s="262">
        <v>2022</v>
      </c>
      <c r="AF7" s="261"/>
      <c r="AG7" s="262">
        <v>2023</v>
      </c>
      <c r="AH7" s="263"/>
      <c r="AI7" s="264"/>
      <c r="AK7" s="13"/>
      <c r="AL7" s="260">
        <v>2020</v>
      </c>
      <c r="AM7" s="261"/>
      <c r="AN7" s="262">
        <v>2021</v>
      </c>
      <c r="AO7" s="261"/>
      <c r="AP7" s="262">
        <v>2022</v>
      </c>
      <c r="AQ7" s="261"/>
      <c r="AR7" s="262">
        <v>2023</v>
      </c>
      <c r="AS7" s="263"/>
      <c r="AT7" s="264"/>
    </row>
    <row r="8" spans="1:46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  <c r="Z8" s="16"/>
      <c r="AA8" s="112" t="s">
        <v>125</v>
      </c>
      <c r="AB8" s="113" t="s">
        <v>499</v>
      </c>
      <c r="AC8" s="114" t="s">
        <v>125</v>
      </c>
      <c r="AD8" s="113" t="s">
        <v>500</v>
      </c>
      <c r="AE8" s="114" t="s">
        <v>125</v>
      </c>
      <c r="AF8" s="113" t="s">
        <v>126</v>
      </c>
      <c r="AG8" s="114" t="s">
        <v>125</v>
      </c>
      <c r="AH8" s="113" t="s">
        <v>126</v>
      </c>
      <c r="AI8" s="113" t="s">
        <v>127</v>
      </c>
      <c r="AJ8" s="115"/>
      <c r="AK8" s="16"/>
      <c r="AL8" s="112" t="s">
        <v>125</v>
      </c>
      <c r="AM8" s="113" t="s">
        <v>499</v>
      </c>
      <c r="AN8" s="114" t="s">
        <v>125</v>
      </c>
      <c r="AO8" s="113" t="s">
        <v>500</v>
      </c>
      <c r="AP8" s="114" t="s">
        <v>125</v>
      </c>
      <c r="AQ8" s="113" t="s">
        <v>126</v>
      </c>
      <c r="AR8" s="114" t="s">
        <v>125</v>
      </c>
      <c r="AS8" s="113" t="s">
        <v>126</v>
      </c>
      <c r="AT8" s="113" t="s">
        <v>127</v>
      </c>
    </row>
    <row r="9" spans="1:46" x14ac:dyDescent="0.25">
      <c r="A9" s="1" t="s">
        <v>128</v>
      </c>
      <c r="B9" s="116" t="s">
        <v>129</v>
      </c>
      <c r="C9" s="117">
        <v>373317</v>
      </c>
      <c r="D9" s="118">
        <v>2.0449053674324036E-2</v>
      </c>
      <c r="E9" s="117">
        <v>386253</v>
      </c>
      <c r="F9" s="118">
        <v>3.4651516003825211E-2</v>
      </c>
      <c r="G9" s="117">
        <v>46362</v>
      </c>
      <c r="H9" s="118">
        <v>0.87996986431173396</v>
      </c>
      <c r="I9" s="117">
        <v>273717</v>
      </c>
      <c r="J9" s="118">
        <v>4.9039083732367024</v>
      </c>
      <c r="K9" s="117">
        <v>403637</v>
      </c>
      <c r="L9" s="118">
        <v>0.47465082548763871</v>
      </c>
      <c r="M9" s="118">
        <v>8.1217838994741776E-2</v>
      </c>
      <c r="Z9" s="116" t="s">
        <v>129</v>
      </c>
      <c r="AA9" s="117">
        <v>484978</v>
      </c>
      <c r="AB9" s="118">
        <v>3.9402648560951326E-2</v>
      </c>
      <c r="AC9" s="117">
        <v>58605</v>
      </c>
      <c r="AD9" s="118">
        <v>0.87915946702737002</v>
      </c>
      <c r="AE9" s="117">
        <v>348878</v>
      </c>
      <c r="AF9" s="118">
        <v>4.9530415493558566</v>
      </c>
      <c r="AG9" s="117">
        <v>496191</v>
      </c>
      <c r="AH9" s="118">
        <v>0.42224789181318401</v>
      </c>
      <c r="AI9" s="118">
        <v>2.3120636400001615E-2</v>
      </c>
      <c r="AJ9" s="115">
        <v>98725</v>
      </c>
      <c r="AK9" s="116" t="s">
        <v>129</v>
      </c>
      <c r="AL9" s="117">
        <v>386253</v>
      </c>
      <c r="AM9" s="118">
        <v>3.4651516003825211E-2</v>
      </c>
      <c r="AN9" s="117">
        <v>46362</v>
      </c>
      <c r="AO9" s="118">
        <v>0.87996986431173396</v>
      </c>
      <c r="AP9" s="117">
        <v>273717</v>
      </c>
      <c r="AQ9" s="118">
        <v>4.9039083732367024</v>
      </c>
      <c r="AR9" s="117">
        <v>403637</v>
      </c>
      <c r="AS9" s="118">
        <v>0.47465082548763871</v>
      </c>
      <c r="AT9" s="118">
        <v>4.5006770173953381E-2</v>
      </c>
    </row>
    <row r="10" spans="1:46" x14ac:dyDescent="0.25">
      <c r="A10" s="1" t="s">
        <v>130</v>
      </c>
      <c r="B10" s="116" t="s">
        <v>131</v>
      </c>
      <c r="C10" s="117">
        <v>364413</v>
      </c>
      <c r="D10" s="118">
        <v>5.59944333019524E-3</v>
      </c>
      <c r="E10" s="117">
        <v>404607</v>
      </c>
      <c r="F10" s="118">
        <v>0.11029793119345355</v>
      </c>
      <c r="G10" s="117">
        <v>56791</v>
      </c>
      <c r="H10" s="118">
        <v>0.85963910658985099</v>
      </c>
      <c r="I10" s="117">
        <v>349079</v>
      </c>
      <c r="J10" s="118">
        <v>5.1467309961085386</v>
      </c>
      <c r="K10" s="117">
        <v>411122</v>
      </c>
      <c r="L10" s="118">
        <v>0.17773340705112606</v>
      </c>
      <c r="M10" s="118">
        <v>0.12817599811203229</v>
      </c>
      <c r="Z10" s="116" t="s">
        <v>131</v>
      </c>
      <c r="AA10" s="117">
        <v>486791</v>
      </c>
      <c r="AB10" s="118">
        <v>0.10361174275486351</v>
      </c>
      <c r="AC10" s="117">
        <v>62524</v>
      </c>
      <c r="AD10" s="118">
        <v>0.87155884147406204</v>
      </c>
      <c r="AE10" s="117">
        <v>401172</v>
      </c>
      <c r="AF10" s="118">
        <v>5.4162881453521852</v>
      </c>
      <c r="AG10" s="117">
        <v>491339</v>
      </c>
      <c r="AH10" s="118">
        <v>0.22475895625816356</v>
      </c>
      <c r="AI10" s="118">
        <v>9.3428185812802766E-3</v>
      </c>
      <c r="AJ10" s="115">
        <v>82184</v>
      </c>
      <c r="AK10" s="116" t="s">
        <v>131</v>
      </c>
      <c r="AL10" s="117">
        <v>404607</v>
      </c>
      <c r="AM10" s="118">
        <v>0.11029793119345355</v>
      </c>
      <c r="AN10" s="117">
        <v>56791</v>
      </c>
      <c r="AO10" s="118">
        <v>0.85963910658985099</v>
      </c>
      <c r="AP10" s="117">
        <v>349079</v>
      </c>
      <c r="AQ10" s="118">
        <v>5.1467309961085386</v>
      </c>
      <c r="AR10" s="117">
        <v>411122</v>
      </c>
      <c r="AS10" s="118">
        <v>0.17773340705112606</v>
      </c>
      <c r="AT10" s="118">
        <v>1.6102044700165852E-2</v>
      </c>
    </row>
    <row r="11" spans="1:46" x14ac:dyDescent="0.25">
      <c r="A11" s="1" t="s">
        <v>132</v>
      </c>
      <c r="B11" s="116" t="s">
        <v>133</v>
      </c>
      <c r="C11" s="117">
        <v>430515</v>
      </c>
      <c r="D11" s="118">
        <v>1.56394690811812E-2</v>
      </c>
      <c r="E11" s="117">
        <v>156456</v>
      </c>
      <c r="F11" s="118">
        <v>0.63658409114665004</v>
      </c>
      <c r="G11" s="117">
        <v>74197</v>
      </c>
      <c r="H11" s="118">
        <v>0.52576443217262403</v>
      </c>
      <c r="I11" s="117">
        <v>393667</v>
      </c>
      <c r="J11" s="118">
        <v>4.3056996913621841</v>
      </c>
      <c r="K11" s="117"/>
      <c r="L11" s="118"/>
      <c r="M11" s="118"/>
      <c r="Z11" s="116" t="s">
        <v>133</v>
      </c>
      <c r="AA11" s="117">
        <v>226262</v>
      </c>
      <c r="AB11" s="118">
        <v>0.55696579271993896</v>
      </c>
      <c r="AC11" s="117">
        <v>81593</v>
      </c>
      <c r="AD11" s="118">
        <v>0.63938708223210305</v>
      </c>
      <c r="AE11" s="117">
        <v>468438</v>
      </c>
      <c r="AF11" s="118">
        <v>4.741154265684556</v>
      </c>
      <c r="AG11" s="117"/>
      <c r="AH11" s="118"/>
      <c r="AI11" s="118" t="e">
        <v>#VALUE!</v>
      </c>
      <c r="AJ11" s="115">
        <v>69806</v>
      </c>
      <c r="AK11" s="116" t="s">
        <v>133</v>
      </c>
      <c r="AL11" s="117">
        <v>156456</v>
      </c>
      <c r="AM11" s="118">
        <v>0.63658409114665004</v>
      </c>
      <c r="AN11" s="117">
        <v>74197</v>
      </c>
      <c r="AO11" s="118">
        <v>0.52576443217262403</v>
      </c>
      <c r="AP11" s="117">
        <v>393667</v>
      </c>
      <c r="AQ11" s="118">
        <v>4.3056996913621841</v>
      </c>
      <c r="AR11" s="117"/>
      <c r="AS11" s="118"/>
      <c r="AT11" s="118" t="e">
        <v>#VALUE!</v>
      </c>
    </row>
    <row r="12" spans="1:46" x14ac:dyDescent="0.25">
      <c r="A12" s="1" t="s">
        <v>134</v>
      </c>
      <c r="B12" s="116" t="s">
        <v>135</v>
      </c>
      <c r="C12" s="117">
        <v>402943</v>
      </c>
      <c r="D12" s="118">
        <v>2.8795016149004926E-2</v>
      </c>
      <c r="E12" s="117">
        <v>0</v>
      </c>
      <c r="F12" s="118">
        <v>1</v>
      </c>
      <c r="G12" s="117">
        <v>86160</v>
      </c>
      <c r="H12" s="118"/>
      <c r="I12" s="117">
        <v>425687</v>
      </c>
      <c r="J12" s="118">
        <v>3.9406569173630457</v>
      </c>
      <c r="K12" s="117"/>
      <c r="L12" s="118"/>
      <c r="M12" s="118"/>
      <c r="Z12" s="116" t="s">
        <v>135</v>
      </c>
      <c r="AA12" s="117">
        <v>0</v>
      </c>
      <c r="AB12" s="118">
        <v>1</v>
      </c>
      <c r="AC12" s="117">
        <v>98256</v>
      </c>
      <c r="AD12" s="118"/>
      <c r="AE12" s="117">
        <v>492922</v>
      </c>
      <c r="AF12" s="118">
        <v>4.016711447646963</v>
      </c>
      <c r="AG12" s="117"/>
      <c r="AH12" s="118"/>
      <c r="AI12" s="118" t="e">
        <v>#VALUE!</v>
      </c>
      <c r="AJ12" s="115">
        <v>0</v>
      </c>
      <c r="AK12" s="116" t="s">
        <v>135</v>
      </c>
      <c r="AL12" s="117">
        <v>0</v>
      </c>
      <c r="AM12" s="118">
        <v>1</v>
      </c>
      <c r="AN12" s="117">
        <v>86160</v>
      </c>
      <c r="AO12" s="118"/>
      <c r="AP12" s="117">
        <v>425687</v>
      </c>
      <c r="AQ12" s="118">
        <v>3.9406569173630457</v>
      </c>
      <c r="AR12" s="117"/>
      <c r="AS12" s="118"/>
      <c r="AT12" s="118" t="e">
        <v>#VALUE!</v>
      </c>
    </row>
    <row r="13" spans="1:46" x14ac:dyDescent="0.25">
      <c r="A13" s="1" t="s">
        <v>136</v>
      </c>
      <c r="B13" s="116" t="s">
        <v>137</v>
      </c>
      <c r="C13" s="117">
        <v>387465</v>
      </c>
      <c r="D13" s="118">
        <v>1.9609855452313418E-2</v>
      </c>
      <c r="E13" s="117">
        <v>1066</v>
      </c>
      <c r="F13" s="118">
        <v>0.99724878376111403</v>
      </c>
      <c r="G13" s="117">
        <v>114793</v>
      </c>
      <c r="H13" s="118">
        <v>106.68574108818011</v>
      </c>
      <c r="I13" s="117">
        <v>379380</v>
      </c>
      <c r="J13" s="118">
        <v>2.3049053513715991</v>
      </c>
      <c r="K13" s="117"/>
      <c r="L13" s="118"/>
      <c r="M13" s="118"/>
      <c r="Z13" s="116" t="s">
        <v>137</v>
      </c>
      <c r="AA13" s="117">
        <v>1121</v>
      </c>
      <c r="AB13" s="118">
        <v>0.99752267383271798</v>
      </c>
      <c r="AC13" s="117">
        <v>126630</v>
      </c>
      <c r="AD13" s="118">
        <v>111.96164139161463</v>
      </c>
      <c r="AE13" s="117">
        <v>442696</v>
      </c>
      <c r="AF13" s="118">
        <v>2.4959804153834004</v>
      </c>
      <c r="AG13" s="117"/>
      <c r="AH13" s="118"/>
      <c r="AI13" s="118" t="e">
        <v>#VALUE!</v>
      </c>
      <c r="AJ13" s="115">
        <v>55</v>
      </c>
      <c r="AK13" s="116" t="s">
        <v>137</v>
      </c>
      <c r="AL13" s="117">
        <v>1066</v>
      </c>
      <c r="AM13" s="118">
        <v>0.99724878376111403</v>
      </c>
      <c r="AN13" s="117">
        <v>114793</v>
      </c>
      <c r="AO13" s="118">
        <v>106.68574108818011</v>
      </c>
      <c r="AP13" s="117">
        <v>379380</v>
      </c>
      <c r="AQ13" s="118">
        <v>2.3049053513715991</v>
      </c>
      <c r="AR13" s="117"/>
      <c r="AS13" s="118"/>
      <c r="AT13" s="118" t="e">
        <v>#VALUE!</v>
      </c>
    </row>
    <row r="14" spans="1:46" x14ac:dyDescent="0.25">
      <c r="A14" s="1" t="s">
        <v>138</v>
      </c>
      <c r="B14" s="116" t="s">
        <v>139</v>
      </c>
      <c r="C14" s="117">
        <v>406415</v>
      </c>
      <c r="D14" s="118">
        <v>2.1278696499225799E-2</v>
      </c>
      <c r="E14" s="117">
        <v>4661</v>
      </c>
      <c r="F14" s="118">
        <v>0.98853142723570697</v>
      </c>
      <c r="G14" s="117">
        <v>142483</v>
      </c>
      <c r="H14" s="118">
        <v>29.56919116069513</v>
      </c>
      <c r="I14" s="117">
        <v>381871</v>
      </c>
      <c r="J14" s="118">
        <v>1.6801162243916816</v>
      </c>
      <c r="K14" s="117"/>
      <c r="L14" s="118"/>
      <c r="M14" s="118"/>
      <c r="Z14" s="116" t="s">
        <v>139</v>
      </c>
      <c r="AA14" s="117">
        <v>4801</v>
      </c>
      <c r="AB14" s="118">
        <v>0.99001007108018602</v>
      </c>
      <c r="AC14" s="117">
        <v>154087</v>
      </c>
      <c r="AD14" s="118">
        <v>31.094771922516145</v>
      </c>
      <c r="AE14" s="117">
        <v>447309</v>
      </c>
      <c r="AF14" s="118">
        <v>1.9029639099988969</v>
      </c>
      <c r="AG14" s="117"/>
      <c r="AH14" s="118"/>
      <c r="AI14" s="118" t="e">
        <v>#VALUE!</v>
      </c>
      <c r="AJ14" s="115">
        <v>140</v>
      </c>
      <c r="AK14" s="116" t="s">
        <v>139</v>
      </c>
      <c r="AL14" s="117">
        <v>4661</v>
      </c>
      <c r="AM14" s="118">
        <v>0.98853142723570697</v>
      </c>
      <c r="AN14" s="117">
        <v>142483</v>
      </c>
      <c r="AO14" s="118">
        <v>29.56919116069513</v>
      </c>
      <c r="AP14" s="117">
        <v>381871</v>
      </c>
      <c r="AQ14" s="118">
        <v>1.6801162243916816</v>
      </c>
      <c r="AR14" s="117"/>
      <c r="AS14" s="118"/>
      <c r="AT14" s="118" t="e">
        <v>#VALUE!</v>
      </c>
    </row>
    <row r="15" spans="1:46" x14ac:dyDescent="0.25">
      <c r="A15" s="1" t="s">
        <v>140</v>
      </c>
      <c r="B15" s="116" t="s">
        <v>141</v>
      </c>
      <c r="C15" s="117">
        <v>426749</v>
      </c>
      <c r="D15" s="118">
        <v>3.4118773498984498E-3</v>
      </c>
      <c r="E15" s="117">
        <v>96087</v>
      </c>
      <c r="F15" s="118">
        <v>0.77483954268199795</v>
      </c>
      <c r="G15" s="117">
        <v>224964</v>
      </c>
      <c r="H15" s="118">
        <v>1.3412532392519281</v>
      </c>
      <c r="I15" s="117">
        <v>455417</v>
      </c>
      <c r="J15" s="118">
        <v>1.0243994594690706</v>
      </c>
      <c r="K15" s="117"/>
      <c r="L15" s="118"/>
      <c r="M15" s="118"/>
      <c r="Z15" s="116" t="s">
        <v>141</v>
      </c>
      <c r="AA15" s="117">
        <v>96401</v>
      </c>
      <c r="AB15" s="118">
        <v>0.80960346976301401</v>
      </c>
      <c r="AC15" s="117">
        <v>246325</v>
      </c>
      <c r="AD15" s="118">
        <v>1.5552120828622109</v>
      </c>
      <c r="AE15" s="117">
        <v>525893</v>
      </c>
      <c r="AF15" s="118">
        <v>1.1349558510098445</v>
      </c>
      <c r="AG15" s="117"/>
      <c r="AH15" s="118"/>
      <c r="AI15" s="118" t="e">
        <v>#VALUE!</v>
      </c>
      <c r="AJ15" s="115">
        <v>314</v>
      </c>
      <c r="AK15" s="116" t="s">
        <v>141</v>
      </c>
      <c r="AL15" s="117">
        <v>96087</v>
      </c>
      <c r="AM15" s="118">
        <v>0.77483954268199795</v>
      </c>
      <c r="AN15" s="117">
        <v>224964</v>
      </c>
      <c r="AO15" s="118">
        <v>1.3412532392519281</v>
      </c>
      <c r="AP15" s="117">
        <v>455417</v>
      </c>
      <c r="AQ15" s="118">
        <v>1.0243994594690706</v>
      </c>
      <c r="AR15" s="117"/>
      <c r="AS15" s="118"/>
      <c r="AT15" s="118" t="e">
        <v>#VALUE!</v>
      </c>
    </row>
    <row r="16" spans="1:46" x14ac:dyDescent="0.25">
      <c r="A16" s="1" t="s">
        <v>142</v>
      </c>
      <c r="B16" s="116" t="s">
        <v>143</v>
      </c>
      <c r="C16" s="117">
        <v>446971</v>
      </c>
      <c r="D16" s="118">
        <v>1.5538757692290701E-2</v>
      </c>
      <c r="E16" s="117">
        <v>152176</v>
      </c>
      <c r="F16" s="118">
        <v>0.65953943320707598</v>
      </c>
      <c r="G16" s="117">
        <v>286184</v>
      </c>
      <c r="H16" s="118">
        <v>0.88061192303648417</v>
      </c>
      <c r="I16" s="117">
        <v>442299</v>
      </c>
      <c r="J16" s="118">
        <v>0.54550568864786286</v>
      </c>
      <c r="K16" s="117"/>
      <c r="L16" s="118"/>
      <c r="M16" s="118"/>
      <c r="Z16" s="116" t="s">
        <v>143</v>
      </c>
      <c r="AA16" s="117">
        <v>169949</v>
      </c>
      <c r="AB16" s="118">
        <v>0.68224685236497995</v>
      </c>
      <c r="AC16" s="117">
        <v>323520</v>
      </c>
      <c r="AD16" s="118">
        <v>0.90362991250316282</v>
      </c>
      <c r="AE16" s="117">
        <v>524175</v>
      </c>
      <c r="AF16" s="118">
        <v>0.62022440652818989</v>
      </c>
      <c r="AG16" s="117"/>
      <c r="AH16" s="118"/>
      <c r="AI16" s="118" t="e">
        <v>#VALUE!</v>
      </c>
      <c r="AJ16" s="115">
        <v>17773</v>
      </c>
      <c r="AK16" s="116" t="s">
        <v>143</v>
      </c>
      <c r="AL16" s="117">
        <v>152176</v>
      </c>
      <c r="AM16" s="118">
        <v>0.65953943320707598</v>
      </c>
      <c r="AN16" s="117">
        <v>286184</v>
      </c>
      <c r="AO16" s="118">
        <v>0.88061192303648417</v>
      </c>
      <c r="AP16" s="117">
        <v>442299</v>
      </c>
      <c r="AQ16" s="118">
        <v>0.54550568864786286</v>
      </c>
      <c r="AR16" s="117"/>
      <c r="AS16" s="118"/>
      <c r="AT16" s="118" t="e">
        <v>#VALUE!</v>
      </c>
    </row>
    <row r="17" spans="1:46" x14ac:dyDescent="0.25">
      <c r="A17" s="1" t="s">
        <v>144</v>
      </c>
      <c r="B17" s="116" t="s">
        <v>145</v>
      </c>
      <c r="C17" s="117">
        <v>382041</v>
      </c>
      <c r="D17" s="118">
        <v>4.2877972522021399E-2</v>
      </c>
      <c r="E17" s="117">
        <v>109886</v>
      </c>
      <c r="F17" s="118">
        <v>0.71237118529163101</v>
      </c>
      <c r="G17" s="117">
        <v>280035</v>
      </c>
      <c r="H17" s="118">
        <v>1.5484138106765193</v>
      </c>
      <c r="I17" s="117">
        <v>390968</v>
      </c>
      <c r="J17" s="118">
        <v>0.39613976824325525</v>
      </c>
      <c r="K17" s="117"/>
      <c r="L17" s="118"/>
      <c r="M17" s="118"/>
      <c r="Z17" s="116" t="s">
        <v>145</v>
      </c>
      <c r="AA17" s="117">
        <v>123422</v>
      </c>
      <c r="AB17" s="118">
        <v>0.73254889213933605</v>
      </c>
      <c r="AC17" s="117">
        <v>325738</v>
      </c>
      <c r="AD17" s="118">
        <v>1.6392215326278947</v>
      </c>
      <c r="AE17" s="117">
        <v>465229</v>
      </c>
      <c r="AF17" s="118">
        <v>0.42823066390780329</v>
      </c>
      <c r="AG17" s="117"/>
      <c r="AH17" s="118"/>
      <c r="AI17" s="118" t="e">
        <v>#VALUE!</v>
      </c>
      <c r="AJ17" s="115">
        <v>13536</v>
      </c>
      <c r="AK17" s="116" t="s">
        <v>145</v>
      </c>
      <c r="AL17" s="117">
        <v>109886</v>
      </c>
      <c r="AM17" s="118">
        <v>0.71237118529163101</v>
      </c>
      <c r="AN17" s="117">
        <v>280035</v>
      </c>
      <c r="AO17" s="118">
        <v>1.5484138106765193</v>
      </c>
      <c r="AP17" s="117">
        <v>390968</v>
      </c>
      <c r="AQ17" s="118">
        <v>0.39613976824325525</v>
      </c>
      <c r="AR17" s="117"/>
      <c r="AS17" s="118"/>
      <c r="AT17" s="118" t="e">
        <v>#VALUE!</v>
      </c>
    </row>
    <row r="18" spans="1:46" x14ac:dyDescent="0.25">
      <c r="A18" s="1" t="s">
        <v>146</v>
      </c>
      <c r="B18" s="116" t="s">
        <v>147</v>
      </c>
      <c r="C18" s="117">
        <v>420241</v>
      </c>
      <c r="D18" s="118">
        <v>4.7135222400341098E-2</v>
      </c>
      <c r="E18" s="117">
        <v>96220</v>
      </c>
      <c r="F18" s="118">
        <v>0.77103614354620298</v>
      </c>
      <c r="G18" s="117">
        <v>366988</v>
      </c>
      <c r="H18" s="118">
        <v>2.8140511328206195</v>
      </c>
      <c r="I18" s="117">
        <v>432738</v>
      </c>
      <c r="J18" s="118">
        <v>0.17916117148244637</v>
      </c>
      <c r="K18" s="117"/>
      <c r="L18" s="118"/>
      <c r="M18" s="118"/>
      <c r="Z18" s="116" t="s">
        <v>147</v>
      </c>
      <c r="AA18" s="117">
        <v>104248</v>
      </c>
      <c r="AB18" s="118">
        <v>0.78632012626314396</v>
      </c>
      <c r="AC18" s="117">
        <v>412044</v>
      </c>
      <c r="AD18" s="118">
        <v>2.9525362596884355</v>
      </c>
      <c r="AE18" s="117">
        <v>499612</v>
      </c>
      <c r="AF18" s="118">
        <v>0.21252099290367044</v>
      </c>
      <c r="AG18" s="117"/>
      <c r="AH18" s="118"/>
      <c r="AI18" s="118" t="e">
        <v>#VALUE!</v>
      </c>
      <c r="AJ18" s="115">
        <v>8028</v>
      </c>
      <c r="AK18" s="116" t="s">
        <v>147</v>
      </c>
      <c r="AL18" s="117">
        <v>96220</v>
      </c>
      <c r="AM18" s="118">
        <v>0.77103614354620298</v>
      </c>
      <c r="AN18" s="117">
        <v>366988</v>
      </c>
      <c r="AO18" s="118">
        <v>2.8140511328206195</v>
      </c>
      <c r="AP18" s="117">
        <v>432738</v>
      </c>
      <c r="AQ18" s="118">
        <v>0.17916117148244637</v>
      </c>
      <c r="AR18" s="117"/>
      <c r="AS18" s="118"/>
      <c r="AT18" s="118" t="e">
        <v>#VALUE!</v>
      </c>
    </row>
    <row r="19" spans="1:46" x14ac:dyDescent="0.25">
      <c r="A19" s="1" t="s">
        <v>148</v>
      </c>
      <c r="B19" s="116" t="s">
        <v>149</v>
      </c>
      <c r="C19" s="117">
        <v>393250</v>
      </c>
      <c r="D19" s="118">
        <v>6.1327404420588039E-3</v>
      </c>
      <c r="E19" s="117">
        <v>71141</v>
      </c>
      <c r="F19" s="118">
        <v>0.81909472345835999</v>
      </c>
      <c r="G19" s="117">
        <v>342567</v>
      </c>
      <c r="H19" s="118">
        <v>3.8153244964225976</v>
      </c>
      <c r="I19" s="117">
        <v>409402</v>
      </c>
      <c r="J19" s="118">
        <v>0.19510052048212456</v>
      </c>
      <c r="K19" s="117"/>
      <c r="L19" s="118"/>
      <c r="M19" s="118"/>
      <c r="Z19" s="116" t="s">
        <v>149</v>
      </c>
      <c r="AA19" s="117">
        <v>83016</v>
      </c>
      <c r="AB19" s="118">
        <v>0.82400454531963496</v>
      </c>
      <c r="AC19" s="117">
        <v>411047</v>
      </c>
      <c r="AD19" s="118">
        <v>3.9514190035655776</v>
      </c>
      <c r="AE19" s="117">
        <v>487953</v>
      </c>
      <c r="AF19" s="118">
        <v>0.18709782579607692</v>
      </c>
      <c r="AG19" s="117"/>
      <c r="AH19" s="118"/>
      <c r="AI19" s="118" t="e">
        <v>#VALUE!</v>
      </c>
      <c r="AJ19" s="115">
        <v>11875</v>
      </c>
      <c r="AK19" s="116" t="s">
        <v>149</v>
      </c>
      <c r="AL19" s="117">
        <v>71141</v>
      </c>
      <c r="AM19" s="118">
        <v>0.81909472345835999</v>
      </c>
      <c r="AN19" s="117">
        <v>342567</v>
      </c>
      <c r="AO19" s="118">
        <v>3.8153244964225976</v>
      </c>
      <c r="AP19" s="117">
        <v>409402</v>
      </c>
      <c r="AQ19" s="118">
        <v>0.19510052048212456</v>
      </c>
      <c r="AR19" s="117"/>
      <c r="AS19" s="118"/>
      <c r="AT19" s="118" t="e">
        <v>#VALUE!</v>
      </c>
    </row>
    <row r="20" spans="1:46" x14ac:dyDescent="0.25">
      <c r="A20" s="1" t="s">
        <v>150</v>
      </c>
      <c r="B20" s="116" t="s">
        <v>151</v>
      </c>
      <c r="C20" s="117">
        <v>397253</v>
      </c>
      <c r="D20" s="118">
        <v>1.32738197254326E-2</v>
      </c>
      <c r="E20" s="117">
        <v>86477</v>
      </c>
      <c r="F20" s="118">
        <v>0.78231253130876299</v>
      </c>
      <c r="G20" s="117">
        <v>313914</v>
      </c>
      <c r="H20" s="118">
        <v>2.630028793783318</v>
      </c>
      <c r="I20" s="117">
        <v>423458</v>
      </c>
      <c r="J20" s="118">
        <v>0.34896181756786882</v>
      </c>
      <c r="K20" s="117"/>
      <c r="L20" s="118"/>
      <c r="M20" s="118"/>
      <c r="Z20" s="116" t="s">
        <v>151</v>
      </c>
      <c r="AA20" s="117">
        <v>94228</v>
      </c>
      <c r="AB20" s="118">
        <v>0.79878237584056</v>
      </c>
      <c r="AC20" s="117">
        <v>370663</v>
      </c>
      <c r="AD20" s="118">
        <v>2.9336821326994098</v>
      </c>
      <c r="AE20" s="117">
        <v>494720</v>
      </c>
      <c r="AF20" s="118">
        <v>0.33468946185618753</v>
      </c>
      <c r="AG20" s="117"/>
      <c r="AH20" s="118"/>
      <c r="AI20" s="118"/>
      <c r="AJ20" s="115">
        <v>7751</v>
      </c>
      <c r="AK20" s="116" t="s">
        <v>151</v>
      </c>
      <c r="AL20" s="117">
        <v>86477</v>
      </c>
      <c r="AM20" s="118">
        <v>0.78231253130876299</v>
      </c>
      <c r="AN20" s="117">
        <v>313914</v>
      </c>
      <c r="AO20" s="118">
        <v>2.630028793783318</v>
      </c>
      <c r="AP20" s="117">
        <v>423458</v>
      </c>
      <c r="AQ20" s="118">
        <v>0.34896181756786882</v>
      </c>
      <c r="AR20" s="117"/>
      <c r="AS20" s="118"/>
      <c r="AT20" s="118"/>
    </row>
    <row r="21" spans="1:46" ht="15.75" x14ac:dyDescent="0.25">
      <c r="A21" s="1" t="s">
        <v>0</v>
      </c>
      <c r="B21" s="119" t="s">
        <v>111</v>
      </c>
      <c r="C21" s="120">
        <v>4831573</v>
      </c>
      <c r="D21" s="121">
        <v>8.3906350308755595E-3</v>
      </c>
      <c r="E21" s="120">
        <v>1565303</v>
      </c>
      <c r="F21" s="121">
        <v>0.67602621340917302</v>
      </c>
      <c r="G21" s="120">
        <v>2335438</v>
      </c>
      <c r="H21" s="121">
        <v>0.49200378457078275</v>
      </c>
      <c r="I21" s="120">
        <v>4757683</v>
      </c>
      <c r="J21" s="121">
        <v>1.0371694731352319</v>
      </c>
      <c r="K21" s="120">
        <v>814759</v>
      </c>
      <c r="L21" s="121">
        <v>0.30822773428217265</v>
      </c>
      <c r="M21" s="121">
        <v>0.10441353882856874</v>
      </c>
      <c r="Z21" s="119" t="s">
        <v>111</v>
      </c>
      <c r="AA21" s="120">
        <v>1664028</v>
      </c>
      <c r="AB21" s="121">
        <v>0.662115934925111</v>
      </c>
      <c r="AC21" s="120">
        <v>2347681</v>
      </c>
      <c r="AD21" s="121">
        <v>0.41084224544298542</v>
      </c>
      <c r="AE21" s="120">
        <v>4832844</v>
      </c>
      <c r="AF21" s="121">
        <v>1.0585607669866564</v>
      </c>
      <c r="AG21" s="120">
        <v>987530</v>
      </c>
      <c r="AH21" s="121">
        <v>0.31661889207386174</v>
      </c>
      <c r="AI21" s="121">
        <v>1.6218875061871696E-2</v>
      </c>
      <c r="AJ21" s="115">
        <v>98725</v>
      </c>
      <c r="AK21" s="119" t="s">
        <v>111</v>
      </c>
      <c r="AL21" s="120">
        <v>1565303</v>
      </c>
      <c r="AM21" s="121">
        <v>0.67602621340917302</v>
      </c>
      <c r="AN21" s="120">
        <v>2335438</v>
      </c>
      <c r="AO21" s="121">
        <v>0.49200378457078275</v>
      </c>
      <c r="AP21" s="120">
        <v>4757683</v>
      </c>
      <c r="AQ21" s="121">
        <v>1.0371694731352319</v>
      </c>
      <c r="AR21" s="120">
        <v>814759</v>
      </c>
      <c r="AS21" s="121">
        <v>0.30822773428217265</v>
      </c>
      <c r="AT21" s="121">
        <v>3.0219002098980763E-2</v>
      </c>
    </row>
    <row r="22" spans="1:46" ht="6" customHeight="1" x14ac:dyDescent="0.25"/>
    <row r="23" spans="1:46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Z23" s="49" t="s">
        <v>108</v>
      </c>
      <c r="AA23" s="49"/>
      <c r="AB23" s="49"/>
      <c r="AC23" s="49"/>
      <c r="AD23" s="49"/>
      <c r="AE23" s="49"/>
      <c r="AF23" s="49"/>
      <c r="AG23" s="49">
        <v>499612</v>
      </c>
      <c r="AH23" s="122">
        <v>2.3893694679610444E-2</v>
      </c>
      <c r="AI23" s="49" t="e">
        <v>#VALUE!</v>
      </c>
      <c r="AK23" s="49" t="s">
        <v>108</v>
      </c>
      <c r="AL23" s="49"/>
      <c r="AM23" s="49"/>
      <c r="AN23" s="49"/>
      <c r="AO23" s="49"/>
      <c r="AP23" s="49"/>
      <c r="AQ23" s="49"/>
      <c r="AR23" s="123" t="e">
        <v>#VALUE!</v>
      </c>
      <c r="AS23" s="49"/>
      <c r="AT23" s="49"/>
    </row>
    <row r="24" spans="1:46" x14ac:dyDescent="0.25">
      <c r="E24" s="115"/>
      <c r="G24" s="115"/>
      <c r="I24" s="115"/>
      <c r="L24" s="124"/>
      <c r="AE24" s="115"/>
      <c r="AG24" s="49">
        <v>499612</v>
      </c>
      <c r="AH24" s="122">
        <v>9.8884217335057922E-3</v>
      </c>
      <c r="AI24" t="e">
        <v>#VALUE!</v>
      </c>
      <c r="AJ24" s="115">
        <v>3359546</v>
      </c>
      <c r="AP24" s="115">
        <v>3492085</v>
      </c>
      <c r="AS24" s="124">
        <v>0.76668408701391899</v>
      </c>
    </row>
    <row r="25" spans="1:46" x14ac:dyDescent="0.25">
      <c r="AG25" s="115">
        <v>1986754</v>
      </c>
    </row>
    <row r="26" spans="1:46" ht="48.75" customHeight="1" thickBot="1" x14ac:dyDescent="0.3">
      <c r="B26" s="247" t="s">
        <v>152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46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46" ht="22.5" thickTop="1" thickBot="1" x14ac:dyDescent="0.3">
      <c r="B28" s="125" t="s">
        <v>155</v>
      </c>
      <c r="C28" s="257" t="s">
        <v>156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  <c r="AA28" s="115">
        <v>4924849</v>
      </c>
    </row>
    <row r="29" spans="1:46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  <c r="AA29" s="115">
        <v>98725</v>
      </c>
    </row>
    <row r="30" spans="1:46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  <c r="AA30" s="115">
        <v>3359546</v>
      </c>
    </row>
    <row r="31" spans="1:46" x14ac:dyDescent="0.25">
      <c r="B31" s="116" t="s">
        <v>129</v>
      </c>
      <c r="C31" s="117">
        <v>48072</v>
      </c>
      <c r="D31" s="118">
        <v>5.5689787259119501E-2</v>
      </c>
      <c r="E31" s="117">
        <v>56329</v>
      </c>
      <c r="F31" s="118">
        <v>0.17176318855050754</v>
      </c>
      <c r="G31" s="117">
        <v>19622</v>
      </c>
      <c r="H31" s="118">
        <v>0.65165367750182002</v>
      </c>
      <c r="I31" s="117">
        <v>41772</v>
      </c>
      <c r="J31" s="118">
        <v>1.1288349811436142</v>
      </c>
      <c r="K31" s="117">
        <v>60988</v>
      </c>
      <c r="L31" s="118">
        <v>0.46002106674327292</v>
      </c>
      <c r="M31" s="118">
        <v>0.26868031286403737</v>
      </c>
    </row>
    <row r="32" spans="1:46" x14ac:dyDescent="0.25">
      <c r="B32" s="116" t="s">
        <v>131</v>
      </c>
      <c r="C32" s="117">
        <v>50062</v>
      </c>
      <c r="D32" s="118">
        <v>1.3811259619278982E-2</v>
      </c>
      <c r="E32" s="117">
        <v>61359</v>
      </c>
      <c r="F32" s="118">
        <v>0.22566018137509491</v>
      </c>
      <c r="G32" s="117">
        <v>26605</v>
      </c>
      <c r="H32" s="118">
        <v>0.56640427647125902</v>
      </c>
      <c r="I32" s="117">
        <v>57069</v>
      </c>
      <c r="J32" s="118">
        <v>1.1450479233226836</v>
      </c>
      <c r="K32" s="117">
        <v>55517</v>
      </c>
      <c r="L32" s="118">
        <v>-2.7195149731027324E-2</v>
      </c>
      <c r="M32" s="118">
        <v>0.10896488354440503</v>
      </c>
    </row>
    <row r="33" spans="2:14" x14ac:dyDescent="0.25">
      <c r="B33" s="116" t="s">
        <v>133</v>
      </c>
      <c r="C33" s="117">
        <v>68079</v>
      </c>
      <c r="D33" s="118">
        <v>0.168845914368384</v>
      </c>
      <c r="E33" s="117">
        <v>22582</v>
      </c>
      <c r="F33" s="118">
        <v>0.668297125398434</v>
      </c>
      <c r="G33" s="117">
        <v>37583</v>
      </c>
      <c r="H33" s="118">
        <v>0.66429014259144448</v>
      </c>
      <c r="I33" s="117">
        <v>61733</v>
      </c>
      <c r="J33" s="118">
        <v>0.64257776122182908</v>
      </c>
      <c r="K33" s="117"/>
      <c r="L33" s="118"/>
      <c r="M33" s="118"/>
    </row>
    <row r="34" spans="2:14" x14ac:dyDescent="0.25">
      <c r="B34" s="116" t="s">
        <v>135</v>
      </c>
      <c r="C34" s="117">
        <v>90935</v>
      </c>
      <c r="D34" s="118">
        <v>0.16356587163476299</v>
      </c>
      <c r="E34" s="117">
        <v>0</v>
      </c>
      <c r="F34" s="118">
        <v>1</v>
      </c>
      <c r="G34" s="117">
        <v>46938</v>
      </c>
      <c r="H34" s="118"/>
      <c r="I34" s="117">
        <v>90297</v>
      </c>
      <c r="J34" s="118">
        <v>0.92375047935574583</v>
      </c>
      <c r="K34" s="117"/>
      <c r="L34" s="118"/>
      <c r="M34" s="118"/>
    </row>
    <row r="35" spans="2:14" x14ac:dyDescent="0.25">
      <c r="B35" s="116" t="s">
        <v>137</v>
      </c>
      <c r="C35" s="117">
        <v>97560</v>
      </c>
      <c r="D35" s="118">
        <v>6.5577351566254549E-2</v>
      </c>
      <c r="E35" s="117">
        <v>607</v>
      </c>
      <c r="F35" s="118">
        <v>0.99377818778187799</v>
      </c>
      <c r="G35" s="117">
        <v>63699</v>
      </c>
      <c r="H35" s="118">
        <v>103.94069192751236</v>
      </c>
      <c r="I35" s="117">
        <v>94965</v>
      </c>
      <c r="J35" s="118">
        <v>0.49083973060801589</v>
      </c>
      <c r="K35" s="117"/>
      <c r="L35" s="118"/>
      <c r="M35" s="118"/>
    </row>
    <row r="36" spans="2:14" x14ac:dyDescent="0.25">
      <c r="B36" s="116" t="s">
        <v>139</v>
      </c>
      <c r="C36" s="117">
        <v>111970</v>
      </c>
      <c r="D36" s="118">
        <v>2.7176840605397198E-2</v>
      </c>
      <c r="E36" s="117">
        <v>3723</v>
      </c>
      <c r="F36" s="118">
        <v>0.96675002232740903</v>
      </c>
      <c r="G36" s="117">
        <v>78711</v>
      </c>
      <c r="H36" s="118">
        <v>20.141821112006447</v>
      </c>
      <c r="I36" s="117">
        <v>101392</v>
      </c>
      <c r="J36" s="118">
        <v>0.28815540394608119</v>
      </c>
      <c r="K36" s="117"/>
      <c r="L36" s="118"/>
      <c r="M36" s="118"/>
    </row>
    <row r="37" spans="2:14" x14ac:dyDescent="0.25">
      <c r="B37" s="116" t="s">
        <v>141</v>
      </c>
      <c r="C37" s="117">
        <v>121911</v>
      </c>
      <c r="D37" s="118">
        <v>4.7588358124307284E-2</v>
      </c>
      <c r="E37" s="117">
        <v>45962</v>
      </c>
      <c r="F37" s="118">
        <v>0.62298726119874304</v>
      </c>
      <c r="G37" s="117">
        <v>111387</v>
      </c>
      <c r="H37" s="118">
        <v>1.4234585092032548</v>
      </c>
      <c r="I37" s="117">
        <v>135433</v>
      </c>
      <c r="J37" s="118">
        <v>0.21587797498810457</v>
      </c>
      <c r="K37" s="117"/>
      <c r="L37" s="118"/>
      <c r="M37" s="118"/>
    </row>
    <row r="38" spans="2:14" x14ac:dyDescent="0.25">
      <c r="B38" s="116" t="s">
        <v>143</v>
      </c>
      <c r="C38" s="117">
        <v>140178</v>
      </c>
      <c r="D38" s="118">
        <v>2.0372713430978351E-3</v>
      </c>
      <c r="E38" s="117">
        <v>91869</v>
      </c>
      <c r="F38" s="118">
        <v>0.34462611822111899</v>
      </c>
      <c r="G38" s="117">
        <v>124590</v>
      </c>
      <c r="H38" s="118">
        <v>0.35617019887013024</v>
      </c>
      <c r="I38" s="117">
        <v>123326</v>
      </c>
      <c r="J38" s="118">
        <v>1.01452765069427E-2</v>
      </c>
      <c r="K38" s="117"/>
      <c r="L38" s="118"/>
      <c r="M38" s="118"/>
    </row>
    <row r="39" spans="2:14" x14ac:dyDescent="0.25">
      <c r="B39" s="116" t="s">
        <v>145</v>
      </c>
      <c r="C39" s="117">
        <v>95274</v>
      </c>
      <c r="D39" s="118">
        <v>3.70624917880353E-2</v>
      </c>
      <c r="E39" s="117">
        <v>73204</v>
      </c>
      <c r="F39" s="118">
        <v>0.23164766882885199</v>
      </c>
      <c r="G39" s="117">
        <v>97380</v>
      </c>
      <c r="H39" s="118">
        <v>0.33025517731271514</v>
      </c>
      <c r="I39" s="117">
        <v>96096</v>
      </c>
      <c r="J39" s="118">
        <v>1.3185459026494199E-2</v>
      </c>
      <c r="K39" s="117"/>
      <c r="L39" s="118"/>
      <c r="M39" s="118"/>
    </row>
    <row r="40" spans="2:14" x14ac:dyDescent="0.25">
      <c r="B40" s="116" t="s">
        <v>147</v>
      </c>
      <c r="C40" s="117">
        <v>86172</v>
      </c>
      <c r="D40" s="118">
        <v>4.0184445276004066E-2</v>
      </c>
      <c r="E40" s="117">
        <v>52542</v>
      </c>
      <c r="F40" s="118">
        <v>0.39026597966857002</v>
      </c>
      <c r="G40" s="117">
        <v>80120</v>
      </c>
      <c r="H40" s="118">
        <v>0.52487533782497819</v>
      </c>
      <c r="I40" s="117">
        <v>81068</v>
      </c>
      <c r="J40" s="118">
        <v>1.1832251622566181E-2</v>
      </c>
      <c r="K40" s="117"/>
      <c r="L40" s="118"/>
      <c r="M40" s="118"/>
    </row>
    <row r="41" spans="2:14" x14ac:dyDescent="0.25">
      <c r="B41" s="116" t="s">
        <v>149</v>
      </c>
      <c r="C41" s="117">
        <v>67229</v>
      </c>
      <c r="D41" s="118">
        <v>0.12018461743535047</v>
      </c>
      <c r="E41" s="117">
        <v>23265</v>
      </c>
      <c r="F41" s="118">
        <v>0.65394398250754904</v>
      </c>
      <c r="G41" s="117">
        <v>52993</v>
      </c>
      <c r="H41" s="118">
        <v>1.2777992692886309</v>
      </c>
      <c r="I41" s="117">
        <v>64837</v>
      </c>
      <c r="J41" s="118">
        <v>0.22350121714188664</v>
      </c>
      <c r="K41" s="117"/>
      <c r="L41" s="118"/>
      <c r="M41" s="118"/>
    </row>
    <row r="42" spans="2:14" x14ac:dyDescent="0.25">
      <c r="B42" s="116" t="s">
        <v>151</v>
      </c>
      <c r="C42" s="117">
        <v>70115</v>
      </c>
      <c r="D42" s="118">
        <v>0.10200392927308455</v>
      </c>
      <c r="E42" s="117">
        <v>25233</v>
      </c>
      <c r="F42" s="118">
        <v>0.640119803180489</v>
      </c>
      <c r="G42" s="117">
        <v>60673</v>
      </c>
      <c r="H42" s="118">
        <v>1.4045099671065668</v>
      </c>
      <c r="I42" s="117">
        <v>68793</v>
      </c>
      <c r="J42" s="118">
        <v>0.13383218235458938</v>
      </c>
      <c r="K42" s="117"/>
      <c r="L42" s="118"/>
      <c r="M42" s="118"/>
    </row>
    <row r="43" spans="2:14" ht="15.75" x14ac:dyDescent="0.25">
      <c r="B43" s="119" t="s">
        <v>111</v>
      </c>
      <c r="C43" s="120">
        <v>1047557</v>
      </c>
      <c r="D43" s="121">
        <v>1.8337832570067158E-2</v>
      </c>
      <c r="E43" s="120">
        <v>456683</v>
      </c>
      <c r="F43" s="121">
        <v>0.56404949802254201</v>
      </c>
      <c r="G43" s="120">
        <v>800301</v>
      </c>
      <c r="H43" s="121">
        <v>0.75242126376501872</v>
      </c>
      <c r="I43" s="120">
        <v>1016781</v>
      </c>
      <c r="J43" s="121">
        <v>0.27049822504282761</v>
      </c>
      <c r="K43" s="120">
        <v>116505</v>
      </c>
      <c r="L43" s="121">
        <v>0.17871126354448053</v>
      </c>
      <c r="M43" s="121">
        <v>0.18720321193470157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15"/>
      <c r="G47" s="115"/>
      <c r="I47" s="126"/>
    </row>
    <row r="48" spans="2:14" ht="48.75" customHeight="1" thickBot="1" x14ac:dyDescent="0.3">
      <c r="B48" s="247" t="s">
        <v>157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160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31420</v>
      </c>
      <c r="D53" s="118">
        <v>1.364648191760498E-2</v>
      </c>
      <c r="E53" s="117">
        <v>37438</v>
      </c>
      <c r="F53" s="118">
        <v>0.19153405474220242</v>
      </c>
      <c r="G53" s="117">
        <v>5573</v>
      </c>
      <c r="H53" s="118">
        <v>0.85114055237993502</v>
      </c>
      <c r="I53" s="117">
        <v>24740</v>
      </c>
      <c r="J53" s="118">
        <v>3.4392607213350077</v>
      </c>
      <c r="K53" s="117">
        <v>36662</v>
      </c>
      <c r="L53" s="118">
        <v>0.48189167340339534</v>
      </c>
      <c r="M53" s="118">
        <v>0.16683640992998083</v>
      </c>
    </row>
    <row r="54" spans="1:14" x14ac:dyDescent="0.25">
      <c r="A54" s="1">
        <v>2</v>
      </c>
      <c r="B54" s="116" t="s">
        <v>131</v>
      </c>
      <c r="C54" s="117">
        <v>32389</v>
      </c>
      <c r="D54" s="118">
        <v>0.11371294959081224</v>
      </c>
      <c r="E54" s="117">
        <v>37512</v>
      </c>
      <c r="F54" s="118">
        <v>0.15817098397604124</v>
      </c>
      <c r="G54" s="117">
        <v>6916</v>
      </c>
      <c r="H54" s="118">
        <v>0.81563233098741705</v>
      </c>
      <c r="I54" s="117">
        <v>32744</v>
      </c>
      <c r="J54" s="118">
        <v>3.7345286292654718</v>
      </c>
      <c r="K54" s="117">
        <v>34842</v>
      </c>
      <c r="L54" s="118">
        <v>6.4072807231859263E-2</v>
      </c>
      <c r="M54" s="118">
        <v>7.5735589243261625E-2</v>
      </c>
    </row>
    <row r="55" spans="1:14" x14ac:dyDescent="0.25">
      <c r="A55" s="1">
        <v>3</v>
      </c>
      <c r="B55" s="116" t="s">
        <v>133</v>
      </c>
      <c r="C55" s="117">
        <v>43876</v>
      </c>
      <c r="D55" s="118">
        <v>0.10224459312913101</v>
      </c>
      <c r="E55" s="117">
        <v>14101</v>
      </c>
      <c r="F55" s="118">
        <v>0.67861701157808396</v>
      </c>
      <c r="G55" s="117">
        <v>10449</v>
      </c>
      <c r="H55" s="118">
        <v>0.25898872420395702</v>
      </c>
      <c r="I55" s="117">
        <v>36814</v>
      </c>
      <c r="J55" s="118">
        <v>2.5232079624844483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59555</v>
      </c>
      <c r="D56" s="118">
        <v>0.24803537375049767</v>
      </c>
      <c r="E56" s="117">
        <v>0</v>
      </c>
      <c r="F56" s="118">
        <v>1</v>
      </c>
      <c r="G56" s="117">
        <v>14550</v>
      </c>
      <c r="H56" s="118"/>
      <c r="I56" s="117">
        <v>49180</v>
      </c>
      <c r="J56" s="118">
        <v>2.3800687285223368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57565</v>
      </c>
      <c r="D57" s="118">
        <v>1.5793188635962574E-2</v>
      </c>
      <c r="E57" s="117">
        <v>358</v>
      </c>
      <c r="F57" s="118">
        <v>0.99378094328150801</v>
      </c>
      <c r="G57" s="117">
        <v>21905</v>
      </c>
      <c r="H57" s="118">
        <v>60.187150837988824</v>
      </c>
      <c r="I57" s="117">
        <v>53173</v>
      </c>
      <c r="J57" s="118">
        <v>1.4274366582971925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66885</v>
      </c>
      <c r="D58" s="118">
        <v>3.8120394411009784E-3</v>
      </c>
      <c r="E58" s="117">
        <v>1444</v>
      </c>
      <c r="F58" s="118">
        <v>0.97841070494131699</v>
      </c>
      <c r="G58" s="117">
        <v>35438</v>
      </c>
      <c r="H58" s="118">
        <v>23.541551246537395</v>
      </c>
      <c r="I58" s="117">
        <v>61941</v>
      </c>
      <c r="J58" s="118">
        <v>0.74786951859585749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68071</v>
      </c>
      <c r="D59" s="118">
        <v>2.8822320295024406E-2</v>
      </c>
      <c r="E59" s="117">
        <v>22318</v>
      </c>
      <c r="F59" s="118">
        <v>0.67213644576985798</v>
      </c>
      <c r="G59" s="117">
        <v>60241</v>
      </c>
      <c r="H59" s="118">
        <v>1.6992113988708666</v>
      </c>
      <c r="I59" s="117">
        <v>70935</v>
      </c>
      <c r="J59" s="118">
        <v>0.17752029348782394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77331</v>
      </c>
      <c r="D60" s="118">
        <v>2.7564352451492E-2</v>
      </c>
      <c r="E60" s="117">
        <v>49820</v>
      </c>
      <c r="F60" s="118">
        <v>0.355756423685197</v>
      </c>
      <c r="G60" s="117">
        <v>72809</v>
      </c>
      <c r="H60" s="118">
        <v>0.46144118827780001</v>
      </c>
      <c r="I60" s="117">
        <v>72104</v>
      </c>
      <c r="J60" s="118">
        <v>9.6828688761004793E-3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58629</v>
      </c>
      <c r="D61" s="118">
        <v>4.8763035973024671E-2</v>
      </c>
      <c r="E61" s="117">
        <v>41218</v>
      </c>
      <c r="F61" s="118">
        <v>0.29696907673676898</v>
      </c>
      <c r="G61" s="117">
        <v>53396</v>
      </c>
      <c r="H61" s="118">
        <v>0.29545344267067786</v>
      </c>
      <c r="I61" s="117">
        <v>58455</v>
      </c>
      <c r="J61" s="118">
        <v>9.4744924713461742E-2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50619</v>
      </c>
      <c r="D62" s="118">
        <v>6.2085606378514457E-2</v>
      </c>
      <c r="E62" s="117">
        <v>24258</v>
      </c>
      <c r="F62" s="118">
        <v>0.52077283233568405</v>
      </c>
      <c r="G62" s="117">
        <v>40278</v>
      </c>
      <c r="H62" s="118">
        <v>0.66040069255503342</v>
      </c>
      <c r="I62" s="117">
        <v>48701</v>
      </c>
      <c r="J62" s="118">
        <v>0.20912160484631803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43208</v>
      </c>
      <c r="D63" s="118">
        <v>0.14053426248548195</v>
      </c>
      <c r="E63" s="117">
        <v>9940</v>
      </c>
      <c r="F63" s="118">
        <v>0.76995000925754498</v>
      </c>
      <c r="G63" s="117">
        <v>29208</v>
      </c>
      <c r="H63" s="118">
        <v>1.9384305835010061</v>
      </c>
      <c r="I63" s="117">
        <v>41416</v>
      </c>
      <c r="J63" s="118">
        <v>0.41796768008764729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42859</v>
      </c>
      <c r="D64" s="118">
        <v>9.5269734992716737E-2</v>
      </c>
      <c r="E64" s="117">
        <v>9879</v>
      </c>
      <c r="F64" s="118">
        <v>0.76949998833383904</v>
      </c>
      <c r="G64" s="117">
        <v>33490</v>
      </c>
      <c r="H64" s="118">
        <v>2.3900192327158618</v>
      </c>
      <c r="I64" s="117">
        <v>43370</v>
      </c>
      <c r="J64" s="118">
        <v>0.29501343684682002</v>
      </c>
      <c r="K64" s="117"/>
      <c r="L64" s="118"/>
      <c r="M64" s="118"/>
    </row>
    <row r="65" spans="1:14" ht="15.75" x14ac:dyDescent="0.25">
      <c r="B65" s="119" t="s">
        <v>111</v>
      </c>
      <c r="C65" s="120">
        <v>632407</v>
      </c>
      <c r="D65" s="121">
        <v>4.3167935972235227E-2</v>
      </c>
      <c r="E65" s="120">
        <v>248294</v>
      </c>
      <c r="F65" s="121">
        <v>0.60738258747926599</v>
      </c>
      <c r="G65" s="120">
        <v>384253</v>
      </c>
      <c r="H65" s="121">
        <v>0.54757263566578329</v>
      </c>
      <c r="I65" s="120">
        <v>593573</v>
      </c>
      <c r="J65" s="121">
        <v>0.54474525898301374</v>
      </c>
      <c r="K65" s="120">
        <v>71504</v>
      </c>
      <c r="L65" s="121">
        <v>0.24389395309999307</v>
      </c>
      <c r="M65" s="121">
        <v>0.12059427353508134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161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98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16652</v>
      </c>
      <c r="D75" s="118">
        <v>0.163636363636364</v>
      </c>
      <c r="E75" s="117">
        <v>18891</v>
      </c>
      <c r="F75" s="118">
        <v>0.13445832332452556</v>
      </c>
      <c r="G75" s="117">
        <v>14049</v>
      </c>
      <c r="H75" s="118">
        <v>0.25631252977608399</v>
      </c>
      <c r="I75" s="117">
        <v>17032</v>
      </c>
      <c r="J75" s="118">
        <v>0.21232827959285361</v>
      </c>
      <c r="K75" s="117">
        <v>24326</v>
      </c>
      <c r="L75" s="118">
        <v>0.42825270079849687</v>
      </c>
      <c r="M75" s="118">
        <v>0.4608455440787893</v>
      </c>
    </row>
    <row r="76" spans="1:14" x14ac:dyDescent="0.25">
      <c r="A76" s="1">
        <v>2</v>
      </c>
      <c r="B76" s="116" t="s">
        <v>131</v>
      </c>
      <c r="C76" s="117">
        <v>17673</v>
      </c>
      <c r="D76" s="118">
        <v>0.12932308601832701</v>
      </c>
      <c r="E76" s="117">
        <v>23847</v>
      </c>
      <c r="F76" s="118">
        <v>0.34934646070276698</v>
      </c>
      <c r="G76" s="117">
        <v>19689</v>
      </c>
      <c r="H76" s="118">
        <v>0.174361554912568</v>
      </c>
      <c r="I76" s="117">
        <v>24325</v>
      </c>
      <c r="J76" s="118">
        <v>0.23546142516125745</v>
      </c>
      <c r="K76" s="117">
        <v>20675</v>
      </c>
      <c r="L76" s="118">
        <v>-0.15005138746145941</v>
      </c>
      <c r="M76" s="118">
        <v>0.1698636337916597</v>
      </c>
    </row>
    <row r="77" spans="1:14" x14ac:dyDescent="0.25">
      <c r="A77" s="1">
        <v>3</v>
      </c>
      <c r="B77" s="116" t="s">
        <v>133</v>
      </c>
      <c r="C77" s="117">
        <v>24203</v>
      </c>
      <c r="D77" s="118">
        <v>0.267374984864996</v>
      </c>
      <c r="E77" s="117">
        <v>8481</v>
      </c>
      <c r="F77" s="118">
        <v>0.64958889393876795</v>
      </c>
      <c r="G77" s="117">
        <v>27134</v>
      </c>
      <c r="H77" s="118">
        <v>2.1993868647565145</v>
      </c>
      <c r="I77" s="117">
        <v>24919</v>
      </c>
      <c r="J77" s="118">
        <v>8.1631900936095E-2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31380</v>
      </c>
      <c r="D78" s="118">
        <v>3.1117536884303298E-2</v>
      </c>
      <c r="E78" s="117">
        <v>0</v>
      </c>
      <c r="F78" s="118">
        <v>1</v>
      </c>
      <c r="G78" s="117">
        <v>32388</v>
      </c>
      <c r="H78" s="118"/>
      <c r="I78" s="117">
        <v>41117</v>
      </c>
      <c r="J78" s="118">
        <v>0.26951340002470059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39995</v>
      </c>
      <c r="D79" s="118">
        <v>0.14644843203577373</v>
      </c>
      <c r="E79" s="117">
        <v>249</v>
      </c>
      <c r="F79" s="118">
        <v>0.99377422177772201</v>
      </c>
      <c r="G79" s="117">
        <v>41794</v>
      </c>
      <c r="H79" s="118">
        <v>166.84738955823292</v>
      </c>
      <c r="I79" s="117">
        <v>41792</v>
      </c>
      <c r="J79" s="118">
        <v>4.7853758912808102E-5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45085</v>
      </c>
      <c r="D80" s="118">
        <v>6.9779437555450102E-2</v>
      </c>
      <c r="E80" s="117">
        <v>2279</v>
      </c>
      <c r="F80" s="118">
        <v>0.94945103693024302</v>
      </c>
      <c r="G80" s="117">
        <v>43273</v>
      </c>
      <c r="H80" s="118">
        <v>17.987713909609479</v>
      </c>
      <c r="I80" s="117">
        <v>39451</v>
      </c>
      <c r="J80" s="118">
        <v>8.8322972754373397E-2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53840</v>
      </c>
      <c r="D81" s="118">
        <v>7.2317711963990616E-2</v>
      </c>
      <c r="E81" s="117">
        <v>23644</v>
      </c>
      <c r="F81" s="118">
        <v>0.56084695393759298</v>
      </c>
      <c r="G81" s="117">
        <v>51146</v>
      </c>
      <c r="H81" s="118">
        <v>1.1631703603451191</v>
      </c>
      <c r="I81" s="117">
        <v>64498</v>
      </c>
      <c r="J81" s="118">
        <v>0.26105658311500402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62847</v>
      </c>
      <c r="D82" s="118">
        <v>4.1030313069405411E-2</v>
      </c>
      <c r="E82" s="117">
        <v>42049</v>
      </c>
      <c r="F82" s="118">
        <v>0.33093067290403699</v>
      </c>
      <c r="G82" s="117">
        <v>51781</v>
      </c>
      <c r="H82" s="118">
        <v>0.23144426740231627</v>
      </c>
      <c r="I82" s="117">
        <v>51222</v>
      </c>
      <c r="J82" s="118">
        <v>1.07954655182403E-2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36645</v>
      </c>
      <c r="D83" s="118">
        <v>0.14854314791579501</v>
      </c>
      <c r="E83" s="117">
        <v>31986</v>
      </c>
      <c r="F83" s="118">
        <v>0.12713876381498199</v>
      </c>
      <c r="G83" s="117">
        <v>43984</v>
      </c>
      <c r="H83" s="118">
        <v>0.37510160695304195</v>
      </c>
      <c r="I83" s="117">
        <v>37641</v>
      </c>
      <c r="J83" s="118">
        <v>0.144211531465988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35553</v>
      </c>
      <c r="D84" s="118">
        <v>1.0516442600119413E-2</v>
      </c>
      <c r="E84" s="117">
        <v>28284</v>
      </c>
      <c r="F84" s="118">
        <v>0.20445532022614099</v>
      </c>
      <c r="G84" s="117">
        <v>39842</v>
      </c>
      <c r="H84" s="118">
        <v>0.40864092773299387</v>
      </c>
      <c r="I84" s="117">
        <v>32367</v>
      </c>
      <c r="J84" s="118">
        <v>0.187616083529943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24021</v>
      </c>
      <c r="D85" s="118">
        <v>8.5351527200433708E-2</v>
      </c>
      <c r="E85" s="117">
        <v>13325</v>
      </c>
      <c r="F85" s="118">
        <v>0.44527704924857398</v>
      </c>
      <c r="G85" s="117">
        <v>23785</v>
      </c>
      <c r="H85" s="118">
        <v>0.78499061913696067</v>
      </c>
      <c r="I85" s="117">
        <v>23421</v>
      </c>
      <c r="J85" s="118">
        <v>1.53037628757621E-2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27256</v>
      </c>
      <c r="D86" s="118">
        <v>0.11276230913693142</v>
      </c>
      <c r="E86" s="117">
        <v>15354</v>
      </c>
      <c r="F86" s="118">
        <v>0.43667449368946298</v>
      </c>
      <c r="G86" s="117">
        <v>27183</v>
      </c>
      <c r="H86" s="118">
        <v>0.77041813208284493</v>
      </c>
      <c r="I86" s="117">
        <v>25423</v>
      </c>
      <c r="J86" s="118">
        <v>6.47463488209543E-2</v>
      </c>
      <c r="K86" s="117"/>
      <c r="L86" s="118"/>
      <c r="M86" s="118"/>
    </row>
    <row r="87" spans="1:14" ht="15.75" x14ac:dyDescent="0.25">
      <c r="B87" s="119" t="s">
        <v>111</v>
      </c>
      <c r="C87" s="120">
        <v>415150</v>
      </c>
      <c r="D87" s="121">
        <v>1.7294108735584301E-2</v>
      </c>
      <c r="E87" s="120">
        <v>208389</v>
      </c>
      <c r="F87" s="121">
        <v>0.498039262917018</v>
      </c>
      <c r="G87" s="120">
        <v>416048</v>
      </c>
      <c r="H87" s="121">
        <v>0.99649693601869571</v>
      </c>
      <c r="I87" s="120">
        <v>423208</v>
      </c>
      <c r="J87" s="121">
        <v>1.7209552743914225E-2</v>
      </c>
      <c r="K87" s="120">
        <v>45001</v>
      </c>
      <c r="L87" s="121">
        <v>8.8110839761104565E-2</v>
      </c>
      <c r="M87" s="121">
        <v>0.31102694828841959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164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25" t="s">
        <v>167</v>
      </c>
      <c r="C94" s="257" t="s">
        <v>168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325245</v>
      </c>
      <c r="D97" s="118">
        <v>3.2756589580508644E-2</v>
      </c>
      <c r="E97" s="117">
        <v>329924</v>
      </c>
      <c r="F97" s="118">
        <v>1.4386078187212714E-2</v>
      </c>
      <c r="G97" s="117">
        <v>26740</v>
      </c>
      <c r="H97" s="118">
        <v>0.91895103114656695</v>
      </c>
      <c r="I97" s="117">
        <v>231945</v>
      </c>
      <c r="J97" s="118">
        <v>7.6740837696335085</v>
      </c>
      <c r="K97" s="117">
        <v>342649</v>
      </c>
      <c r="L97" s="118">
        <v>0.47728556338787209</v>
      </c>
      <c r="M97" s="118">
        <v>5.3510430598471936E-2</v>
      </c>
    </row>
    <row r="98" spans="2:13" x14ac:dyDescent="0.25">
      <c r="B98" s="116" t="s">
        <v>131</v>
      </c>
      <c r="C98" s="117">
        <v>314351</v>
      </c>
      <c r="D98" s="118">
        <v>8.6222937067348404E-3</v>
      </c>
      <c r="E98" s="117">
        <v>343248</v>
      </c>
      <c r="F98" s="118">
        <v>9.1925904482568876E-2</v>
      </c>
      <c r="G98" s="117">
        <v>30186</v>
      </c>
      <c r="H98" s="118">
        <v>0.91205775416025703</v>
      </c>
      <c r="I98" s="117">
        <v>292010</v>
      </c>
      <c r="J98" s="118">
        <v>8.6736897899688596</v>
      </c>
      <c r="K98" s="117">
        <v>355605</v>
      </c>
      <c r="L98" s="118">
        <v>0.2177836375466593</v>
      </c>
      <c r="M98" s="118">
        <v>0.13123546608727188</v>
      </c>
    </row>
    <row r="99" spans="2:13" x14ac:dyDescent="0.25">
      <c r="B99" s="116" t="s">
        <v>133</v>
      </c>
      <c r="C99" s="117">
        <v>362436</v>
      </c>
      <c r="D99" s="118">
        <v>1.9665434411978211E-2</v>
      </c>
      <c r="E99" s="117">
        <v>133874</v>
      </c>
      <c r="F99" s="118">
        <v>0.63062720038848197</v>
      </c>
      <c r="G99" s="117">
        <v>36614</v>
      </c>
      <c r="H99" s="118">
        <v>0.726504026173865</v>
      </c>
      <c r="I99" s="117">
        <v>331934</v>
      </c>
      <c r="J99" s="118">
        <v>8.0657671928770416</v>
      </c>
      <c r="K99" s="117"/>
      <c r="L99" s="118"/>
      <c r="M99" s="118"/>
    </row>
    <row r="100" spans="2:13" x14ac:dyDescent="0.25">
      <c r="B100" s="116" t="s">
        <v>135</v>
      </c>
      <c r="C100" s="117">
        <v>312008</v>
      </c>
      <c r="D100" s="118">
        <v>4.8004388972705501E-3</v>
      </c>
      <c r="E100" s="117">
        <v>0</v>
      </c>
      <c r="F100" s="118">
        <v>1</v>
      </c>
      <c r="G100" s="117">
        <v>39222</v>
      </c>
      <c r="H100" s="118"/>
      <c r="I100" s="117">
        <v>335390</v>
      </c>
      <c r="J100" s="118">
        <v>7.5510682780072411</v>
      </c>
      <c r="K100" s="117"/>
      <c r="L100" s="118"/>
      <c r="M100" s="118"/>
    </row>
    <row r="101" spans="2:13" x14ac:dyDescent="0.25">
      <c r="B101" s="116" t="s">
        <v>137</v>
      </c>
      <c r="C101" s="117">
        <v>289905</v>
      </c>
      <c r="D101" s="118">
        <v>5.0198123117137783E-3</v>
      </c>
      <c r="E101" s="117">
        <v>459</v>
      </c>
      <c r="F101" s="118">
        <v>0.99841672271951198</v>
      </c>
      <c r="G101" s="117">
        <v>51094</v>
      </c>
      <c r="H101" s="118">
        <v>110.31590413943356</v>
      </c>
      <c r="I101" s="117">
        <v>284415</v>
      </c>
      <c r="J101" s="118">
        <v>4.5665048733706506</v>
      </c>
      <c r="K101" s="117"/>
      <c r="L101" s="118"/>
      <c r="M101" s="118"/>
    </row>
    <row r="102" spans="2:13" x14ac:dyDescent="0.25">
      <c r="B102" s="116" t="s">
        <v>139</v>
      </c>
      <c r="C102" s="117">
        <v>294445</v>
      </c>
      <c r="D102" s="118">
        <v>1.9016968012980001E-2</v>
      </c>
      <c r="E102" s="117">
        <v>938</v>
      </c>
      <c r="F102" s="118">
        <v>0.99681434563330995</v>
      </c>
      <c r="G102" s="117">
        <v>63772</v>
      </c>
      <c r="H102" s="118">
        <v>66.987206823027719</v>
      </c>
      <c r="I102" s="117">
        <v>280479</v>
      </c>
      <c r="J102" s="118">
        <v>3.3981527943297998</v>
      </c>
      <c r="K102" s="117"/>
      <c r="L102" s="118"/>
      <c r="M102" s="118"/>
    </row>
    <row r="103" spans="2:13" x14ac:dyDescent="0.25">
      <c r="B103" s="116" t="s">
        <v>141</v>
      </c>
      <c r="C103" s="117">
        <v>304838</v>
      </c>
      <c r="D103" s="118">
        <v>2.2444418077392898E-2</v>
      </c>
      <c r="E103" s="117">
        <v>50125</v>
      </c>
      <c r="F103" s="118">
        <v>0.83556840026505896</v>
      </c>
      <c r="G103" s="117">
        <v>113577</v>
      </c>
      <c r="H103" s="118">
        <v>1.2658753117206984</v>
      </c>
      <c r="I103" s="117">
        <v>319984</v>
      </c>
      <c r="J103" s="118">
        <v>1.8173309737006611</v>
      </c>
      <c r="K103" s="117"/>
      <c r="L103" s="118"/>
      <c r="M103" s="118"/>
    </row>
    <row r="104" spans="2:13" x14ac:dyDescent="0.25">
      <c r="B104" s="116" t="s">
        <v>143</v>
      </c>
      <c r="C104" s="117">
        <v>306793</v>
      </c>
      <c r="D104" s="118">
        <v>2.3365899157363298E-2</v>
      </c>
      <c r="E104" s="117">
        <v>60307</v>
      </c>
      <c r="F104" s="118">
        <v>0.80342771836384796</v>
      </c>
      <c r="G104" s="117">
        <v>161594</v>
      </c>
      <c r="H104" s="118">
        <v>1.6795231067703584</v>
      </c>
      <c r="I104" s="117">
        <v>318973</v>
      </c>
      <c r="J104" s="118">
        <v>0.97391611074668605</v>
      </c>
      <c r="K104" s="117"/>
      <c r="L104" s="118"/>
      <c r="M104" s="118"/>
    </row>
    <row r="105" spans="2:13" x14ac:dyDescent="0.25">
      <c r="B105" s="116" t="s">
        <v>145</v>
      </c>
      <c r="C105" s="117">
        <v>286767</v>
      </c>
      <c r="D105" s="118">
        <v>4.4794563895874703E-2</v>
      </c>
      <c r="E105" s="117">
        <v>36682</v>
      </c>
      <c r="F105" s="118">
        <v>0.87208430537683901</v>
      </c>
      <c r="G105" s="117">
        <v>182655</v>
      </c>
      <c r="H105" s="118">
        <v>3.979417698053541</v>
      </c>
      <c r="I105" s="117">
        <v>294872</v>
      </c>
      <c r="J105" s="118">
        <v>0.61436588103254763</v>
      </c>
      <c r="K105" s="117"/>
      <c r="L105" s="118"/>
      <c r="M105" s="118"/>
    </row>
    <row r="106" spans="2:13" x14ac:dyDescent="0.25">
      <c r="B106" s="116" t="s">
        <v>147</v>
      </c>
      <c r="C106" s="117">
        <v>334069</v>
      </c>
      <c r="D106" s="118">
        <v>6.7330939791058295E-2</v>
      </c>
      <c r="E106" s="117">
        <v>43678</v>
      </c>
      <c r="F106" s="118">
        <v>0.86925455519668104</v>
      </c>
      <c r="G106" s="117">
        <v>286868</v>
      </c>
      <c r="H106" s="118">
        <v>5.5677915655478731</v>
      </c>
      <c r="I106" s="117">
        <v>351670</v>
      </c>
      <c r="J106" s="118">
        <v>0.22589483664960897</v>
      </c>
      <c r="K106" s="117"/>
      <c r="L106" s="118"/>
      <c r="M106" s="118"/>
    </row>
    <row r="107" spans="2:13" x14ac:dyDescent="0.25">
      <c r="B107" s="116" t="s">
        <v>149</v>
      </c>
      <c r="C107" s="117">
        <v>326021</v>
      </c>
      <c r="D107" s="118">
        <v>1.45570175040881E-2</v>
      </c>
      <c r="E107" s="117">
        <v>47876</v>
      </c>
      <c r="F107" s="118">
        <v>0.85315056392072897</v>
      </c>
      <c r="G107" s="117">
        <v>289574</v>
      </c>
      <c r="H107" s="118">
        <v>5.0484167432534051</v>
      </c>
      <c r="I107" s="117">
        <v>344565</v>
      </c>
      <c r="J107" s="118">
        <v>0.18990309903513447</v>
      </c>
      <c r="K107" s="117"/>
      <c r="L107" s="118"/>
      <c r="M107" s="118"/>
    </row>
    <row r="108" spans="2:13" x14ac:dyDescent="0.25">
      <c r="B108" s="116" t="s">
        <v>151</v>
      </c>
      <c r="C108" s="117">
        <v>327138</v>
      </c>
      <c r="D108" s="118">
        <v>3.4911438112882401E-2</v>
      </c>
      <c r="E108" s="117">
        <v>61244</v>
      </c>
      <c r="F108" s="118">
        <v>0.81278848681596105</v>
      </c>
      <c r="G108" s="117">
        <v>253241</v>
      </c>
      <c r="H108" s="118">
        <v>3.1349519952974987</v>
      </c>
      <c r="I108" s="117">
        <v>354665</v>
      </c>
      <c r="J108" s="118">
        <v>0.40050386785710046</v>
      </c>
      <c r="K108" s="117"/>
      <c r="L108" s="118"/>
      <c r="M108" s="118"/>
    </row>
    <row r="109" spans="2:13" ht="15.75" x14ac:dyDescent="0.25">
      <c r="B109" s="119" t="s">
        <v>111</v>
      </c>
      <c r="C109" s="120">
        <v>3784016</v>
      </c>
      <c r="D109" s="121">
        <v>1.5543882388170199E-2</v>
      </c>
      <c r="E109" s="120">
        <v>1108620</v>
      </c>
      <c r="F109" s="121">
        <v>0.70702555168899905</v>
      </c>
      <c r="G109" s="120">
        <v>1535137</v>
      </c>
      <c r="H109" s="121">
        <v>0.38472785986181024</v>
      </c>
      <c r="I109" s="120">
        <v>3740902</v>
      </c>
      <c r="J109" s="121">
        <v>1.436852215795724</v>
      </c>
      <c r="K109" s="120">
        <v>698254</v>
      </c>
      <c r="L109" s="121">
        <v>0.33266024754034218</v>
      </c>
      <c r="M109" s="121">
        <v>9.1711017579847232E-2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169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25" t="s">
        <v>172</v>
      </c>
      <c r="C116" s="257" t="s">
        <v>172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128075</v>
      </c>
      <c r="D119" s="118">
        <v>7.9890387858347456E-2</v>
      </c>
      <c r="E119" s="117">
        <v>129038</v>
      </c>
      <c r="F119" s="118">
        <v>7.5190318172946302E-3</v>
      </c>
      <c r="G119" s="117">
        <v>2315</v>
      </c>
      <c r="H119" s="118">
        <v>0.98205954835009801</v>
      </c>
      <c r="I119" s="117">
        <v>74810</v>
      </c>
      <c r="J119" s="118">
        <v>31.31533477321814</v>
      </c>
      <c r="K119" s="117">
        <v>128763</v>
      </c>
      <c r="L119" s="118">
        <v>0.72120037428151318</v>
      </c>
      <c r="M119" s="118">
        <v>5.3718524302166504E-3</v>
      </c>
    </row>
    <row r="120" spans="1:14" x14ac:dyDescent="0.25">
      <c r="B120" s="116" t="s">
        <v>131</v>
      </c>
      <c r="C120" s="117">
        <v>129132</v>
      </c>
      <c r="D120" s="118">
        <v>4.5383158201512286E-2</v>
      </c>
      <c r="E120" s="117">
        <v>140719</v>
      </c>
      <c r="F120" s="118">
        <v>8.9729888795960777E-2</v>
      </c>
      <c r="G120" s="117">
        <v>1204</v>
      </c>
      <c r="H120" s="118">
        <v>0.99144394147201198</v>
      </c>
      <c r="I120" s="117">
        <v>114746</v>
      </c>
      <c r="J120" s="118">
        <v>94.303986710963457</v>
      </c>
      <c r="K120" s="117">
        <v>141638</v>
      </c>
      <c r="L120" s="118">
        <v>0.23436111062694986</v>
      </c>
      <c r="M120" s="118">
        <v>9.6846637549174552E-2</v>
      </c>
    </row>
    <row r="121" spans="1:14" x14ac:dyDescent="0.25">
      <c r="B121" s="116" t="s">
        <v>133</v>
      </c>
      <c r="C121" s="117">
        <v>151655</v>
      </c>
      <c r="D121" s="118">
        <v>2.9523576772161331E-2</v>
      </c>
      <c r="E121" s="117">
        <v>58683</v>
      </c>
      <c r="F121" s="118">
        <v>0.613049355444924</v>
      </c>
      <c r="G121" s="117">
        <v>1399</v>
      </c>
      <c r="H121" s="118">
        <v>0.97616004635073195</v>
      </c>
      <c r="I121" s="117">
        <v>142665</v>
      </c>
      <c r="J121" s="118">
        <v>100.97641172265904</v>
      </c>
      <c r="K121" s="117"/>
      <c r="L121" s="118"/>
      <c r="M121" s="118"/>
    </row>
    <row r="122" spans="1:14" x14ac:dyDescent="0.25">
      <c r="B122" s="116" t="s">
        <v>135</v>
      </c>
      <c r="C122" s="117">
        <v>144751</v>
      </c>
      <c r="D122" s="118">
        <v>7.2809741563956809E-2</v>
      </c>
      <c r="E122" s="117">
        <v>0</v>
      </c>
      <c r="F122" s="118">
        <v>1</v>
      </c>
      <c r="G122" s="117">
        <v>1761</v>
      </c>
      <c r="H122" s="118"/>
      <c r="I122" s="117">
        <v>150506</v>
      </c>
      <c r="J122" s="118">
        <v>84.466212379329932</v>
      </c>
      <c r="K122" s="117"/>
      <c r="L122" s="118"/>
      <c r="M122" s="118"/>
    </row>
    <row r="123" spans="1:14" x14ac:dyDescent="0.25">
      <c r="B123" s="116" t="s">
        <v>137</v>
      </c>
      <c r="C123" s="117">
        <v>154757</v>
      </c>
      <c r="D123" s="118">
        <v>0.10199097084751552</v>
      </c>
      <c r="E123" s="117">
        <v>34</v>
      </c>
      <c r="F123" s="118">
        <v>0.99978030072953095</v>
      </c>
      <c r="G123" s="117">
        <v>1936</v>
      </c>
      <c r="H123" s="118">
        <v>55.941176470588232</v>
      </c>
      <c r="I123" s="117">
        <v>147202</v>
      </c>
      <c r="J123" s="118">
        <v>75.034090909090907</v>
      </c>
      <c r="K123" s="117"/>
      <c r="L123" s="118"/>
      <c r="M123" s="118"/>
    </row>
    <row r="124" spans="1:14" x14ac:dyDescent="0.25">
      <c r="B124" s="116" t="s">
        <v>139</v>
      </c>
      <c r="C124" s="117">
        <v>155153</v>
      </c>
      <c r="D124" s="118">
        <v>1.6230555100704036E-2</v>
      </c>
      <c r="E124" s="117">
        <v>122</v>
      </c>
      <c r="F124" s="118">
        <v>0.99921367940033401</v>
      </c>
      <c r="G124" s="117">
        <v>5286</v>
      </c>
      <c r="H124" s="118">
        <v>42.327868852459019</v>
      </c>
      <c r="I124" s="117">
        <v>147240</v>
      </c>
      <c r="J124" s="118">
        <v>26.854710556186152</v>
      </c>
      <c r="K124" s="117"/>
      <c r="L124" s="118"/>
      <c r="M124" s="118"/>
    </row>
    <row r="125" spans="1:14" x14ac:dyDescent="0.25">
      <c r="B125" s="116" t="s">
        <v>141</v>
      </c>
      <c r="C125" s="117">
        <v>149779</v>
      </c>
      <c r="D125" s="118">
        <v>1.3197770381795149E-2</v>
      </c>
      <c r="E125" s="117">
        <v>18443</v>
      </c>
      <c r="F125" s="118">
        <v>0.87686524813224798</v>
      </c>
      <c r="G125" s="117">
        <v>17629</v>
      </c>
      <c r="H125" s="118">
        <v>4.4135986553163802E-2</v>
      </c>
      <c r="I125" s="117">
        <v>165818</v>
      </c>
      <c r="J125" s="118">
        <v>8.4059787849566057</v>
      </c>
      <c r="K125" s="117"/>
      <c r="L125" s="118"/>
      <c r="M125" s="118"/>
    </row>
    <row r="126" spans="1:14" x14ac:dyDescent="0.25">
      <c r="B126" s="116" t="s">
        <v>143</v>
      </c>
      <c r="C126" s="117">
        <v>150740</v>
      </c>
      <c r="D126" s="118">
        <v>1.5672375921409021E-2</v>
      </c>
      <c r="E126" s="117">
        <v>11293</v>
      </c>
      <c r="F126" s="118">
        <v>0.92508292424041405</v>
      </c>
      <c r="G126" s="117">
        <v>47855</v>
      </c>
      <c r="H126" s="118">
        <v>3.2375808022668906</v>
      </c>
      <c r="I126" s="117">
        <v>165250</v>
      </c>
      <c r="J126" s="118">
        <v>2.4531396928220666</v>
      </c>
      <c r="K126" s="117"/>
      <c r="L126" s="118"/>
      <c r="M126" s="118"/>
    </row>
    <row r="127" spans="1:14" x14ac:dyDescent="0.25">
      <c r="B127" s="116" t="s">
        <v>145</v>
      </c>
      <c r="C127" s="117">
        <v>143678</v>
      </c>
      <c r="D127" s="118">
        <v>1.27258984401841E-2</v>
      </c>
      <c r="E127" s="117">
        <v>10348</v>
      </c>
      <c r="F127" s="118">
        <v>0.92797783933517997</v>
      </c>
      <c r="G127" s="117">
        <v>64169</v>
      </c>
      <c r="H127" s="118">
        <v>5.2011016621569386</v>
      </c>
      <c r="I127" s="117">
        <v>153817</v>
      </c>
      <c r="J127" s="118">
        <v>1.3970608860976483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150840</v>
      </c>
      <c r="D128" s="118">
        <v>7.35155918898832E-2</v>
      </c>
      <c r="E128" s="117">
        <v>16332</v>
      </c>
      <c r="F128" s="118">
        <v>0.89172633253778799</v>
      </c>
      <c r="G128" s="117">
        <v>117761</v>
      </c>
      <c r="H128" s="118">
        <v>6.2104457506735242</v>
      </c>
      <c r="I128" s="117">
        <v>169072</v>
      </c>
      <c r="J128" s="118">
        <v>0.43572150372364371</v>
      </c>
      <c r="K128" s="117"/>
      <c r="L128" s="118"/>
      <c r="M128" s="118"/>
    </row>
    <row r="129" spans="2:14" x14ac:dyDescent="0.25">
      <c r="B129" s="116" t="s">
        <v>149</v>
      </c>
      <c r="C129" s="117">
        <v>128603</v>
      </c>
      <c r="D129" s="118">
        <v>5.1775115207373303E-2</v>
      </c>
      <c r="E129" s="117">
        <v>22454</v>
      </c>
      <c r="F129" s="118">
        <v>0.82540065161776899</v>
      </c>
      <c r="G129" s="117">
        <v>106597</v>
      </c>
      <c r="H129" s="118">
        <v>3.7473501380600336</v>
      </c>
      <c r="I129" s="117">
        <v>141650</v>
      </c>
      <c r="J129" s="118">
        <v>0.32883664643470256</v>
      </c>
      <c r="K129" s="117"/>
      <c r="L129" s="118"/>
      <c r="M129" s="118"/>
    </row>
    <row r="130" spans="2:14" x14ac:dyDescent="0.25">
      <c r="B130" s="116" t="s">
        <v>151</v>
      </c>
      <c r="C130" s="117">
        <v>133916</v>
      </c>
      <c r="D130" s="118">
        <v>4.6306275503756903E-3</v>
      </c>
      <c r="E130" s="117">
        <v>28660</v>
      </c>
      <c r="F130" s="118">
        <v>0.785985244481615</v>
      </c>
      <c r="G130" s="117">
        <v>78133</v>
      </c>
      <c r="H130" s="118">
        <v>1.7262037683182134</v>
      </c>
      <c r="I130" s="117">
        <v>149677</v>
      </c>
      <c r="J130" s="118">
        <v>0.91566943544980983</v>
      </c>
      <c r="K130" s="117"/>
      <c r="L130" s="118"/>
      <c r="M130" s="118"/>
    </row>
    <row r="131" spans="2:14" ht="15.75" x14ac:dyDescent="0.25">
      <c r="B131" s="119" t="s">
        <v>111</v>
      </c>
      <c r="C131" s="120">
        <v>1721079</v>
      </c>
      <c r="D131" s="121">
        <v>1.705813629844477E-2</v>
      </c>
      <c r="E131" s="120">
        <v>436137</v>
      </c>
      <c r="F131" s="121">
        <v>0.74659094672586201</v>
      </c>
      <c r="G131" s="120">
        <v>446045</v>
      </c>
      <c r="H131" s="121">
        <v>2.2717632303611124E-2</v>
      </c>
      <c r="I131" s="120">
        <v>1722453</v>
      </c>
      <c r="J131" s="121">
        <v>2.8616126175610086</v>
      </c>
      <c r="K131" s="120">
        <v>270401</v>
      </c>
      <c r="L131" s="121">
        <v>0.42649665534195691</v>
      </c>
      <c r="M131" s="121">
        <v>5.1297204197397361E-2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15"/>
      <c r="K134" s="115"/>
      <c r="L134" s="126"/>
    </row>
    <row r="136" spans="2:14" ht="48.75" customHeight="1" thickBot="1" x14ac:dyDescent="0.3">
      <c r="B136" s="247" t="s">
        <v>173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25" t="s">
        <v>176</v>
      </c>
      <c r="C138" s="257" t="s">
        <v>176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46156</v>
      </c>
      <c r="D141" s="118">
        <v>2.81310536511412E-2</v>
      </c>
      <c r="E141" s="117">
        <v>41945</v>
      </c>
      <c r="F141" s="118">
        <v>9.1234075743131998E-2</v>
      </c>
      <c r="G141" s="117">
        <v>3897</v>
      </c>
      <c r="H141" s="118">
        <v>0.90709262128978396</v>
      </c>
      <c r="I141" s="117">
        <v>25126</v>
      </c>
      <c r="J141" s="118">
        <v>5.447523736207339</v>
      </c>
      <c r="K141" s="117">
        <v>38646</v>
      </c>
      <c r="L141" s="118">
        <v>0.53808803629706281</v>
      </c>
      <c r="M141" s="118">
        <v>-0.16270907357656639</v>
      </c>
    </row>
    <row r="142" spans="2:14" x14ac:dyDescent="0.25">
      <c r="B142" s="116" t="s">
        <v>131</v>
      </c>
      <c r="C142" s="117">
        <v>41247</v>
      </c>
      <c r="D142" s="118">
        <v>0.112452391711316</v>
      </c>
      <c r="E142" s="117">
        <v>39803</v>
      </c>
      <c r="F142" s="118">
        <v>3.50086066865469E-2</v>
      </c>
      <c r="G142" s="117">
        <v>4104</v>
      </c>
      <c r="H142" s="118">
        <v>0.89689219405572396</v>
      </c>
      <c r="I142" s="117">
        <v>29208</v>
      </c>
      <c r="J142" s="118">
        <v>6.1169590643274852</v>
      </c>
      <c r="K142" s="117">
        <v>38948</v>
      </c>
      <c r="L142" s="118">
        <v>0.33347028211448926</v>
      </c>
      <c r="M142" s="118">
        <v>-5.573738696147601E-2</v>
      </c>
    </row>
    <row r="143" spans="2:14" x14ac:dyDescent="0.25">
      <c r="B143" s="116" t="s">
        <v>133</v>
      </c>
      <c r="C143" s="117">
        <v>49455</v>
      </c>
      <c r="D143" s="118">
        <v>0.143547381546135</v>
      </c>
      <c r="E143" s="117">
        <v>19981</v>
      </c>
      <c r="F143" s="118">
        <v>0.59597613992518395</v>
      </c>
      <c r="G143" s="117">
        <v>6502</v>
      </c>
      <c r="H143" s="118">
        <v>0.67459086131825197</v>
      </c>
      <c r="I143" s="117">
        <v>39043</v>
      </c>
      <c r="J143" s="118">
        <v>5.0047677637649954</v>
      </c>
      <c r="K143" s="117"/>
      <c r="L143" s="118"/>
      <c r="M143" s="118"/>
    </row>
    <row r="144" spans="2:14" x14ac:dyDescent="0.25">
      <c r="B144" s="116" t="s">
        <v>135</v>
      </c>
      <c r="C144" s="117">
        <v>39970</v>
      </c>
      <c r="D144" s="118">
        <v>7.1609411655401495E-2</v>
      </c>
      <c r="E144" s="117">
        <v>0</v>
      </c>
      <c r="F144" s="118">
        <v>1</v>
      </c>
      <c r="G144" s="117">
        <v>4409</v>
      </c>
      <c r="H144" s="118"/>
      <c r="I144" s="117">
        <v>37005</v>
      </c>
      <c r="J144" s="118">
        <v>7.3930596507144486</v>
      </c>
      <c r="K144" s="117"/>
      <c r="L144" s="118"/>
      <c r="M144" s="118"/>
    </row>
    <row r="145" spans="1:14" x14ac:dyDescent="0.25">
      <c r="B145" s="116" t="s">
        <v>137</v>
      </c>
      <c r="C145" s="117">
        <v>36076</v>
      </c>
      <c r="D145" s="118">
        <v>0.203602728537054</v>
      </c>
      <c r="E145" s="117">
        <v>99</v>
      </c>
      <c r="F145" s="118">
        <v>0.99725579332520198</v>
      </c>
      <c r="G145" s="117">
        <v>7062</v>
      </c>
      <c r="H145" s="118">
        <v>70.333333333333329</v>
      </c>
      <c r="I145" s="117">
        <v>25721</v>
      </c>
      <c r="J145" s="118">
        <v>2.6421693571226283</v>
      </c>
      <c r="K145" s="117"/>
      <c r="L145" s="118"/>
      <c r="M145" s="118"/>
    </row>
    <row r="146" spans="1:14" x14ac:dyDescent="0.25">
      <c r="B146" s="116" t="s">
        <v>139</v>
      </c>
      <c r="C146" s="117">
        <v>37315</v>
      </c>
      <c r="D146" s="118">
        <v>0.18834558663592499</v>
      </c>
      <c r="E146" s="117">
        <v>152</v>
      </c>
      <c r="F146" s="118">
        <v>0.99592657108401506</v>
      </c>
      <c r="G146" s="117">
        <v>11388</v>
      </c>
      <c r="H146" s="118">
        <v>73.921052631578945</v>
      </c>
      <c r="I146" s="117">
        <v>28586</v>
      </c>
      <c r="J146" s="118">
        <v>1.5101861608710925</v>
      </c>
      <c r="K146" s="117"/>
      <c r="L146" s="118"/>
      <c r="M146" s="118"/>
    </row>
    <row r="147" spans="1:14" x14ac:dyDescent="0.25">
      <c r="B147" s="116" t="s">
        <v>141</v>
      </c>
      <c r="C147" s="117">
        <v>36928</v>
      </c>
      <c r="D147" s="118">
        <v>0.19873283138412101</v>
      </c>
      <c r="E147" s="117">
        <v>7854</v>
      </c>
      <c r="F147" s="118">
        <v>0.78731585788561498</v>
      </c>
      <c r="G147" s="117">
        <v>18480</v>
      </c>
      <c r="H147" s="118">
        <v>1.3529411764705883</v>
      </c>
      <c r="I147" s="117">
        <v>26193</v>
      </c>
      <c r="J147" s="118">
        <v>0.41737012987012978</v>
      </c>
      <c r="K147" s="117"/>
      <c r="L147" s="118"/>
      <c r="M147" s="118"/>
    </row>
    <row r="148" spans="1:14" x14ac:dyDescent="0.25">
      <c r="B148" s="116" t="s">
        <v>143</v>
      </c>
      <c r="C148" s="117">
        <v>35965</v>
      </c>
      <c r="D148" s="118">
        <v>0.21134574479749099</v>
      </c>
      <c r="E148" s="117">
        <v>10265</v>
      </c>
      <c r="F148" s="118">
        <v>0.71458362296677302</v>
      </c>
      <c r="G148" s="117">
        <v>19715</v>
      </c>
      <c r="H148" s="118">
        <v>0.92060399415489536</v>
      </c>
      <c r="I148" s="117">
        <v>27366</v>
      </c>
      <c r="J148" s="118">
        <v>0.38808014202383978</v>
      </c>
      <c r="K148" s="117"/>
      <c r="L148" s="118"/>
      <c r="M148" s="118"/>
    </row>
    <row r="149" spans="1:14" x14ac:dyDescent="0.25">
      <c r="B149" s="116" t="s">
        <v>145</v>
      </c>
      <c r="C149" s="117">
        <v>39092</v>
      </c>
      <c r="D149" s="118">
        <v>0.183320450414691</v>
      </c>
      <c r="E149" s="117">
        <v>1689</v>
      </c>
      <c r="F149" s="118">
        <v>0.95679422899826105</v>
      </c>
      <c r="G149" s="117">
        <v>29438</v>
      </c>
      <c r="H149" s="118">
        <v>16.429248075784489</v>
      </c>
      <c r="I149" s="117">
        <v>28674</v>
      </c>
      <c r="J149" s="118">
        <v>2.59528500577485E-2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41544</v>
      </c>
      <c r="D150" s="118">
        <v>0.200831024930748</v>
      </c>
      <c r="E150" s="117">
        <v>2290</v>
      </c>
      <c r="F150" s="118">
        <v>0.94487772000770298</v>
      </c>
      <c r="G150" s="117">
        <v>38530</v>
      </c>
      <c r="H150" s="118">
        <v>15.825327510917031</v>
      </c>
      <c r="I150" s="117">
        <v>33330</v>
      </c>
      <c r="J150" s="118">
        <v>0.13495977160653999</v>
      </c>
      <c r="K150" s="117"/>
      <c r="L150" s="118"/>
      <c r="M150" s="118"/>
    </row>
    <row r="151" spans="1:14" x14ac:dyDescent="0.25">
      <c r="B151" s="116" t="s">
        <v>149</v>
      </c>
      <c r="C151" s="117">
        <v>47732</v>
      </c>
      <c r="D151" s="118">
        <v>0.136853526220615</v>
      </c>
      <c r="E151" s="117">
        <v>7794</v>
      </c>
      <c r="F151" s="118">
        <v>0.83671331601441401</v>
      </c>
      <c r="G151" s="117">
        <v>43787</v>
      </c>
      <c r="H151" s="118">
        <v>4.6180395175776239</v>
      </c>
      <c r="I151" s="117">
        <v>45958</v>
      </c>
      <c r="J151" s="118">
        <v>4.9580925845570611E-2</v>
      </c>
      <c r="K151" s="117"/>
      <c r="L151" s="118"/>
      <c r="M151" s="118"/>
    </row>
    <row r="152" spans="1:14" x14ac:dyDescent="0.25">
      <c r="B152" s="116" t="s">
        <v>151</v>
      </c>
      <c r="C152" s="117">
        <v>39560</v>
      </c>
      <c r="D152" s="118">
        <v>0.17548978741142099</v>
      </c>
      <c r="E152" s="117">
        <v>6941</v>
      </c>
      <c r="F152" s="118">
        <v>0.82454499494438804</v>
      </c>
      <c r="G152" s="117">
        <v>35189</v>
      </c>
      <c r="H152" s="118">
        <v>4.0697305863708397</v>
      </c>
      <c r="I152" s="117">
        <v>39499</v>
      </c>
      <c r="J152" s="118">
        <v>0.12248145727357973</v>
      </c>
      <c r="K152" s="117"/>
      <c r="L152" s="118"/>
      <c r="M152" s="118"/>
    </row>
    <row r="153" spans="1:14" ht="15.75" x14ac:dyDescent="0.25">
      <c r="B153" s="119" t="s">
        <v>111</v>
      </c>
      <c r="C153" s="120">
        <v>491040</v>
      </c>
      <c r="D153" s="121">
        <v>0.15462696434228099</v>
      </c>
      <c r="E153" s="120">
        <v>138922</v>
      </c>
      <c r="F153" s="121">
        <v>0.71708618442489402</v>
      </c>
      <c r="G153" s="120">
        <v>222501</v>
      </c>
      <c r="H153" s="121">
        <v>0.6016253725111933</v>
      </c>
      <c r="I153" s="120">
        <v>385709</v>
      </c>
      <c r="J153" s="121">
        <v>0.73351580442335096</v>
      </c>
      <c r="K153" s="120">
        <v>77594</v>
      </c>
      <c r="L153" s="121">
        <v>0.42809290683549905</v>
      </c>
      <c r="M153" s="121">
        <v>-0.11222726908687342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/>
      <c r="L156" s="127"/>
    </row>
    <row r="157" spans="1:14" x14ac:dyDescent="0.25">
      <c r="M157" s="126"/>
    </row>
    <row r="158" spans="1:14" ht="48.75" customHeight="1" thickBot="1" x14ac:dyDescent="0.3">
      <c r="B158" s="247" t="s">
        <v>177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180</v>
      </c>
      <c r="C160" s="257" t="s">
        <v>180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12795</v>
      </c>
      <c r="D163" s="118">
        <v>0.10846400415836444</v>
      </c>
      <c r="E163" s="117">
        <v>14112</v>
      </c>
      <c r="F163" s="118">
        <v>0.10293083235638911</v>
      </c>
      <c r="G163" s="117">
        <v>4901</v>
      </c>
      <c r="H163" s="118">
        <v>0.65270691609977305</v>
      </c>
      <c r="I163" s="117">
        <v>11986</v>
      </c>
      <c r="J163" s="118">
        <v>1.4456233421750664</v>
      </c>
      <c r="K163" s="117">
        <v>17335</v>
      </c>
      <c r="L163" s="118">
        <v>0.44627064909060565</v>
      </c>
      <c r="M163" s="118">
        <v>0.35482610394685432</v>
      </c>
    </row>
    <row r="164" spans="2:13" x14ac:dyDescent="0.25">
      <c r="B164" s="116" t="s">
        <v>131</v>
      </c>
      <c r="C164" s="117">
        <v>15515</v>
      </c>
      <c r="D164" s="118">
        <v>9.8718221089157954E-2</v>
      </c>
      <c r="E164" s="117">
        <v>17655</v>
      </c>
      <c r="F164" s="118">
        <v>0.13793103448275867</v>
      </c>
      <c r="G164" s="117">
        <v>7511</v>
      </c>
      <c r="H164" s="118">
        <v>0.57456811101670902</v>
      </c>
      <c r="I164" s="117">
        <v>18369</v>
      </c>
      <c r="J164" s="118">
        <v>1.4456131007855144</v>
      </c>
      <c r="K164" s="117">
        <v>21509</v>
      </c>
      <c r="L164" s="118">
        <v>0.170940170940171</v>
      </c>
      <c r="M164" s="118">
        <v>0.38633580406058643</v>
      </c>
    </row>
    <row r="165" spans="2:13" x14ac:dyDescent="0.25">
      <c r="B165" s="116" t="s">
        <v>133</v>
      </c>
      <c r="C165" s="117">
        <v>13856</v>
      </c>
      <c r="D165" s="118">
        <v>5.2516411378555797E-2</v>
      </c>
      <c r="E165" s="117">
        <v>5571</v>
      </c>
      <c r="F165" s="118">
        <v>0.59793591224018505</v>
      </c>
      <c r="G165" s="117">
        <v>7472</v>
      </c>
      <c r="H165" s="118">
        <v>0.34123137677257231</v>
      </c>
      <c r="I165" s="117">
        <v>17053</v>
      </c>
      <c r="J165" s="118">
        <v>1.2822537473233404</v>
      </c>
      <c r="K165" s="117"/>
      <c r="L165" s="118"/>
      <c r="M165" s="118"/>
    </row>
    <row r="166" spans="2:13" x14ac:dyDescent="0.25">
      <c r="B166" s="116" t="s">
        <v>135</v>
      </c>
      <c r="C166" s="117">
        <v>16651</v>
      </c>
      <c r="D166" s="118">
        <v>0.135686478069037</v>
      </c>
      <c r="E166" s="117">
        <v>0</v>
      </c>
      <c r="F166" s="118">
        <v>1</v>
      </c>
      <c r="G166" s="117">
        <v>5631</v>
      </c>
      <c r="H166" s="118"/>
      <c r="I166" s="117">
        <v>19383</v>
      </c>
      <c r="J166" s="118">
        <v>2.4421949920085244</v>
      </c>
      <c r="K166" s="117"/>
      <c r="L166" s="118"/>
      <c r="M166" s="118"/>
    </row>
    <row r="167" spans="2:13" x14ac:dyDescent="0.25">
      <c r="B167" s="116" t="s">
        <v>137</v>
      </c>
      <c r="C167" s="117">
        <v>13929</v>
      </c>
      <c r="D167" s="118">
        <v>2.25263157894737E-2</v>
      </c>
      <c r="E167" s="117">
        <v>3</v>
      </c>
      <c r="F167" s="118">
        <v>0.99978462201162999</v>
      </c>
      <c r="G167" s="117">
        <v>10680</v>
      </c>
      <c r="H167" s="118">
        <v>3559</v>
      </c>
      <c r="I167" s="117">
        <v>17041</v>
      </c>
      <c r="J167" s="118">
        <v>0.59559925093632948</v>
      </c>
      <c r="K167" s="117"/>
      <c r="L167" s="118"/>
      <c r="M167" s="118"/>
    </row>
    <row r="168" spans="2:13" x14ac:dyDescent="0.25">
      <c r="B168" s="116" t="s">
        <v>139</v>
      </c>
      <c r="C168" s="117">
        <v>12088</v>
      </c>
      <c r="D168" s="118">
        <v>0.12091988130563802</v>
      </c>
      <c r="E168" s="117">
        <v>38</v>
      </c>
      <c r="F168" s="118">
        <v>0.99685638649900699</v>
      </c>
      <c r="G168" s="117">
        <v>7599</v>
      </c>
      <c r="H168" s="118">
        <v>198.97368421052633</v>
      </c>
      <c r="I168" s="117">
        <v>11317</v>
      </c>
      <c r="J168" s="118">
        <v>0.48927490459270961</v>
      </c>
      <c r="K168" s="117"/>
      <c r="L168" s="118"/>
      <c r="M168" s="118"/>
    </row>
    <row r="169" spans="2:13" x14ac:dyDescent="0.25">
      <c r="B169" s="116" t="s">
        <v>141</v>
      </c>
      <c r="C169" s="117">
        <v>13483</v>
      </c>
      <c r="D169" s="118">
        <v>2.4855579203405309E-2</v>
      </c>
      <c r="E169" s="117">
        <v>1663</v>
      </c>
      <c r="F169" s="118">
        <v>0.87665949714455205</v>
      </c>
      <c r="G169" s="117">
        <v>11943</v>
      </c>
      <c r="H169" s="118">
        <v>6.1815995189416713</v>
      </c>
      <c r="I169" s="117">
        <v>15278</v>
      </c>
      <c r="J169" s="118">
        <v>0.27924307125512859</v>
      </c>
      <c r="K169" s="117"/>
      <c r="L169" s="118"/>
      <c r="M169" s="118"/>
    </row>
    <row r="170" spans="2:13" x14ac:dyDescent="0.25">
      <c r="B170" s="116" t="s">
        <v>143</v>
      </c>
      <c r="C170" s="117">
        <v>17214</v>
      </c>
      <c r="D170" s="118">
        <v>0.13593770621618062</v>
      </c>
      <c r="E170" s="117">
        <v>5446</v>
      </c>
      <c r="F170" s="118">
        <v>0.68362960381085203</v>
      </c>
      <c r="G170" s="117">
        <v>15603</v>
      </c>
      <c r="H170" s="118">
        <v>1.8650385604113109</v>
      </c>
      <c r="I170" s="117">
        <v>18573</v>
      </c>
      <c r="J170" s="118">
        <v>0.19034800999807722</v>
      </c>
      <c r="K170" s="117"/>
      <c r="L170" s="118"/>
      <c r="M170" s="118"/>
    </row>
    <row r="171" spans="2:13" x14ac:dyDescent="0.25">
      <c r="B171" s="116" t="s">
        <v>145</v>
      </c>
      <c r="C171" s="117">
        <v>11862</v>
      </c>
      <c r="D171" s="118">
        <v>3.1989554431206102E-2</v>
      </c>
      <c r="E171" s="117">
        <v>2195</v>
      </c>
      <c r="F171" s="118">
        <v>0.81495531950767197</v>
      </c>
      <c r="G171" s="117">
        <v>9908</v>
      </c>
      <c r="H171" s="118">
        <v>3.5138952164009112</v>
      </c>
      <c r="I171" s="117">
        <v>14090</v>
      </c>
      <c r="J171" s="118">
        <v>0.42208316511909572</v>
      </c>
      <c r="K171" s="117"/>
      <c r="L171" s="118"/>
      <c r="M171" s="118"/>
    </row>
    <row r="172" spans="2:13" x14ac:dyDescent="0.25">
      <c r="B172" s="116" t="s">
        <v>147</v>
      </c>
      <c r="C172" s="117">
        <v>15838</v>
      </c>
      <c r="D172" s="118">
        <v>1.2336209651645946E-2</v>
      </c>
      <c r="E172" s="117">
        <v>6072</v>
      </c>
      <c r="F172" s="118">
        <v>0.61661825988129804</v>
      </c>
      <c r="G172" s="117">
        <v>16978</v>
      </c>
      <c r="H172" s="118">
        <v>1.7961133069828721</v>
      </c>
      <c r="I172" s="117">
        <v>21298</v>
      </c>
      <c r="J172" s="118">
        <v>0.25444693132288854</v>
      </c>
      <c r="K172" s="117"/>
      <c r="L172" s="118"/>
      <c r="M172" s="118"/>
    </row>
    <row r="173" spans="2:13" x14ac:dyDescent="0.25">
      <c r="B173" s="116" t="s">
        <v>149</v>
      </c>
      <c r="C173" s="117">
        <v>12272</v>
      </c>
      <c r="D173" s="118">
        <v>0.30248354914030995</v>
      </c>
      <c r="E173" s="117">
        <v>1256</v>
      </c>
      <c r="F173" s="118">
        <v>0.89765319426336398</v>
      </c>
      <c r="G173" s="117">
        <v>14800</v>
      </c>
      <c r="H173" s="118">
        <v>10.783439490445859</v>
      </c>
      <c r="I173" s="117">
        <v>14412</v>
      </c>
      <c r="J173" s="118">
        <v>2.6216216216216202E-2</v>
      </c>
      <c r="K173" s="117"/>
      <c r="L173" s="118"/>
      <c r="M173" s="118"/>
    </row>
    <row r="174" spans="2:13" x14ac:dyDescent="0.25">
      <c r="B174" s="116" t="s">
        <v>151</v>
      </c>
      <c r="C174" s="117">
        <v>11447</v>
      </c>
      <c r="D174" s="118">
        <v>3.1802419013786699E-2</v>
      </c>
      <c r="E174" s="117">
        <v>4755</v>
      </c>
      <c r="F174" s="118">
        <v>0.58460732069537902</v>
      </c>
      <c r="G174" s="117">
        <v>15076</v>
      </c>
      <c r="H174" s="118">
        <v>2.1705573080967402</v>
      </c>
      <c r="I174" s="117">
        <v>18480</v>
      </c>
      <c r="J174" s="118">
        <v>0.22578933404085966</v>
      </c>
      <c r="K174" s="117"/>
      <c r="L174" s="118"/>
      <c r="M174" s="118"/>
    </row>
    <row r="175" spans="2:13" ht="15.75" x14ac:dyDescent="0.25">
      <c r="B175" s="119" t="s">
        <v>111</v>
      </c>
      <c r="C175" s="120">
        <v>166950</v>
      </c>
      <c r="D175" s="121">
        <v>3.0294801932844173E-2</v>
      </c>
      <c r="E175" s="120">
        <v>58766</v>
      </c>
      <c r="F175" s="121">
        <v>0.64800239592692399</v>
      </c>
      <c r="G175" s="120">
        <v>128102</v>
      </c>
      <c r="H175" s="121">
        <v>1.1798659088588641</v>
      </c>
      <c r="I175" s="120">
        <v>197280</v>
      </c>
      <c r="J175" s="121">
        <v>0.54002279433576361</v>
      </c>
      <c r="K175" s="120">
        <v>38844</v>
      </c>
      <c r="L175" s="121">
        <v>0.27965738758029968</v>
      </c>
      <c r="M175" s="121">
        <v>0.37209466619569054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181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25" t="s">
        <v>184</v>
      </c>
      <c r="C182" s="257" t="s">
        <v>184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12040</v>
      </c>
      <c r="D185" s="118">
        <v>2.2885895146891801E-2</v>
      </c>
      <c r="E185" s="117">
        <v>12546</v>
      </c>
      <c r="F185" s="118">
        <v>4.2026578073089738E-2</v>
      </c>
      <c r="G185" s="117">
        <v>1367</v>
      </c>
      <c r="H185" s="118">
        <v>0.89104096923322196</v>
      </c>
      <c r="I185" s="117">
        <v>11804</v>
      </c>
      <c r="J185" s="118">
        <v>7.6349670811997079</v>
      </c>
      <c r="K185" s="117">
        <v>12734</v>
      </c>
      <c r="L185" s="118">
        <v>7.8786851914605327E-2</v>
      </c>
      <c r="M185" s="118">
        <v>5.7641196013288987E-2</v>
      </c>
    </row>
    <row r="186" spans="1:14" x14ac:dyDescent="0.25">
      <c r="B186" s="116" t="s">
        <v>131</v>
      </c>
      <c r="C186" s="117">
        <v>9796</v>
      </c>
      <c r="D186" s="118">
        <v>0.17708333333333301</v>
      </c>
      <c r="E186" s="117">
        <v>12131</v>
      </c>
      <c r="F186" s="118">
        <v>0.23836259697835849</v>
      </c>
      <c r="G186" s="117">
        <v>495</v>
      </c>
      <c r="H186" s="118">
        <v>0.95919544967438797</v>
      </c>
      <c r="I186" s="117">
        <v>13448</v>
      </c>
      <c r="J186" s="118">
        <v>26.167676767676767</v>
      </c>
      <c r="K186" s="117">
        <v>12998</v>
      </c>
      <c r="L186" s="118">
        <v>-3.3462224866151136E-2</v>
      </c>
      <c r="M186" s="118">
        <v>0.32686810943242151</v>
      </c>
    </row>
    <row r="187" spans="1:14" x14ac:dyDescent="0.25">
      <c r="B187" s="116" t="s">
        <v>133</v>
      </c>
      <c r="C187" s="117">
        <v>12981</v>
      </c>
      <c r="D187" s="118">
        <v>8.3555926544240489E-2</v>
      </c>
      <c r="E187" s="117">
        <v>4809</v>
      </c>
      <c r="F187" s="118">
        <v>0.62953547492489004</v>
      </c>
      <c r="G187" s="117">
        <v>546</v>
      </c>
      <c r="H187" s="118">
        <v>0.88646288209607005</v>
      </c>
      <c r="I187" s="117">
        <v>12723</v>
      </c>
      <c r="J187" s="118">
        <v>22.302197802197803</v>
      </c>
      <c r="K187" s="117"/>
      <c r="L187" s="118"/>
      <c r="M187" s="118"/>
    </row>
    <row r="188" spans="1:14" x14ac:dyDescent="0.25">
      <c r="B188" s="116" t="s">
        <v>135</v>
      </c>
      <c r="C188" s="117">
        <v>12555</v>
      </c>
      <c r="D188" s="118">
        <v>4.3792840822543803E-2</v>
      </c>
      <c r="E188" s="117">
        <v>0</v>
      </c>
      <c r="F188" s="118">
        <v>1</v>
      </c>
      <c r="G188" s="117">
        <v>1296</v>
      </c>
      <c r="H188" s="118"/>
      <c r="I188" s="117">
        <v>15015</v>
      </c>
      <c r="J188" s="118">
        <v>10.585648148148149</v>
      </c>
      <c r="K188" s="117"/>
      <c r="L188" s="118"/>
      <c r="M188" s="118"/>
    </row>
    <row r="189" spans="1:14" x14ac:dyDescent="0.25">
      <c r="B189" s="116" t="s">
        <v>137</v>
      </c>
      <c r="C189" s="117">
        <v>8698</v>
      </c>
      <c r="D189" s="118">
        <v>6.8736616702355396E-2</v>
      </c>
      <c r="E189" s="117">
        <v>26</v>
      </c>
      <c r="F189" s="118">
        <v>0.997010807082088</v>
      </c>
      <c r="G189" s="117">
        <v>3849</v>
      </c>
      <c r="H189" s="118">
        <v>147.03846153846155</v>
      </c>
      <c r="I189" s="117">
        <v>9508</v>
      </c>
      <c r="J189" s="118">
        <v>1.4702520135100028</v>
      </c>
      <c r="K189" s="117"/>
      <c r="L189" s="118"/>
      <c r="M189" s="118"/>
    </row>
    <row r="190" spans="1:14" x14ac:dyDescent="0.25">
      <c r="B190" s="116" t="s">
        <v>185</v>
      </c>
      <c r="C190" s="117">
        <v>10084</v>
      </c>
      <c r="D190" s="118">
        <v>6.6300095167600714E-2</v>
      </c>
      <c r="E190" s="117">
        <v>17</v>
      </c>
      <c r="F190" s="118">
        <v>0.99831416104720305</v>
      </c>
      <c r="G190" s="117">
        <v>5753</v>
      </c>
      <c r="H190" s="118">
        <v>337.41176470588238</v>
      </c>
      <c r="I190" s="117">
        <v>8661</v>
      </c>
      <c r="J190" s="118">
        <v>0.50547540413697201</v>
      </c>
      <c r="K190" s="117"/>
      <c r="L190" s="118"/>
      <c r="M190" s="118"/>
    </row>
    <row r="191" spans="1:14" x14ac:dyDescent="0.25">
      <c r="B191" s="116" t="s">
        <v>141</v>
      </c>
      <c r="C191" s="117">
        <v>12140</v>
      </c>
      <c r="D191" s="118">
        <v>5.4918317692040253E-2</v>
      </c>
      <c r="E191" s="117">
        <v>3812</v>
      </c>
      <c r="F191" s="118">
        <v>0.68599670510708399</v>
      </c>
      <c r="G191" s="117">
        <v>8901</v>
      </c>
      <c r="H191" s="118">
        <v>1.3349947534102835</v>
      </c>
      <c r="I191" s="117">
        <v>14155</v>
      </c>
      <c r="J191" s="118">
        <v>0.59027075609482083</v>
      </c>
      <c r="K191" s="117"/>
      <c r="L191" s="118"/>
      <c r="M191" s="118"/>
    </row>
    <row r="192" spans="1:14" x14ac:dyDescent="0.25">
      <c r="B192" s="116" t="s">
        <v>143</v>
      </c>
      <c r="C192" s="117">
        <v>10486</v>
      </c>
      <c r="D192" s="118">
        <v>2.3286140089418799E-2</v>
      </c>
      <c r="E192" s="117">
        <v>5984</v>
      </c>
      <c r="F192" s="118">
        <v>0.42933435056265501</v>
      </c>
      <c r="G192" s="117">
        <v>11063</v>
      </c>
      <c r="H192" s="118">
        <v>0.84876336898395732</v>
      </c>
      <c r="I192" s="117">
        <v>10204</v>
      </c>
      <c r="J192" s="118">
        <v>7.7646208080990695E-2</v>
      </c>
      <c r="K192" s="117"/>
      <c r="L192" s="118"/>
      <c r="M192" s="118"/>
    </row>
    <row r="193" spans="2:14" x14ac:dyDescent="0.25">
      <c r="B193" s="116" t="s">
        <v>145</v>
      </c>
      <c r="C193" s="117">
        <v>9794</v>
      </c>
      <c r="D193" s="118">
        <v>3.1735046959960399E-2</v>
      </c>
      <c r="E193" s="117">
        <v>8280</v>
      </c>
      <c r="F193" s="118">
        <v>0.15458443945272601</v>
      </c>
      <c r="G193" s="117">
        <v>12066</v>
      </c>
      <c r="H193" s="118">
        <v>0.45724637681159419</v>
      </c>
      <c r="I193" s="117">
        <v>10921</v>
      </c>
      <c r="J193" s="118">
        <v>9.4894745566053401E-2</v>
      </c>
      <c r="K193" s="117"/>
      <c r="L193" s="118"/>
      <c r="M193" s="118"/>
    </row>
    <row r="194" spans="2:14" x14ac:dyDescent="0.25">
      <c r="B194" s="116" t="s">
        <v>147</v>
      </c>
      <c r="C194" s="117">
        <v>10952</v>
      </c>
      <c r="D194" s="118">
        <v>0.107052588666938</v>
      </c>
      <c r="E194" s="117">
        <v>3408</v>
      </c>
      <c r="F194" s="118">
        <v>0.688823959094229</v>
      </c>
      <c r="G194" s="117">
        <v>16131</v>
      </c>
      <c r="H194" s="118">
        <v>3.733274647887324</v>
      </c>
      <c r="I194" s="117">
        <v>13398</v>
      </c>
      <c r="J194" s="118">
        <v>0.16942533010972699</v>
      </c>
      <c r="K194" s="117"/>
      <c r="L194" s="118"/>
      <c r="M194" s="118"/>
    </row>
    <row r="195" spans="2:14" x14ac:dyDescent="0.25">
      <c r="B195" s="116" t="s">
        <v>149</v>
      </c>
      <c r="C195" s="117">
        <v>11776</v>
      </c>
      <c r="D195" s="118">
        <v>9.5034405802492117E-2</v>
      </c>
      <c r="E195" s="117">
        <v>1860</v>
      </c>
      <c r="F195" s="118">
        <v>0.84205163043478304</v>
      </c>
      <c r="G195" s="117">
        <v>16640</v>
      </c>
      <c r="H195" s="118">
        <v>7.9462365591397841</v>
      </c>
      <c r="I195" s="117">
        <v>12499</v>
      </c>
      <c r="J195" s="118">
        <v>0.24885817307692301</v>
      </c>
      <c r="K195" s="117"/>
      <c r="L195" s="118"/>
      <c r="M195" s="118"/>
    </row>
    <row r="196" spans="2:14" x14ac:dyDescent="0.25">
      <c r="B196" s="116" t="s">
        <v>151</v>
      </c>
      <c r="C196" s="117">
        <v>12560</v>
      </c>
      <c r="D196" s="118">
        <v>1.1957205789804901E-2</v>
      </c>
      <c r="E196" s="117">
        <v>2657</v>
      </c>
      <c r="F196" s="118">
        <v>0.788455414012739</v>
      </c>
      <c r="G196" s="117">
        <v>15230</v>
      </c>
      <c r="H196" s="118">
        <v>4.7320286036883701</v>
      </c>
      <c r="I196" s="117">
        <v>13797</v>
      </c>
      <c r="J196" s="118">
        <v>9.4090610636900801E-2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133862</v>
      </c>
      <c r="D197" s="121">
        <v>1.7331874940355201E-2</v>
      </c>
      <c r="E197" s="120">
        <v>55544</v>
      </c>
      <c r="F197" s="121">
        <v>0.58506521641690701</v>
      </c>
      <c r="G197" s="120">
        <v>93337</v>
      </c>
      <c r="H197" s="121">
        <v>0.68041552642949732</v>
      </c>
      <c r="I197" s="120">
        <v>146133</v>
      </c>
      <c r="J197" s="121">
        <v>0.56564920663831053</v>
      </c>
      <c r="K197" s="120">
        <v>25732</v>
      </c>
      <c r="L197" s="121">
        <v>1.9008395374623843E-2</v>
      </c>
      <c r="M197" s="121">
        <v>0.17842095621908771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/>
    </row>
    <row r="202" spans="2:14" ht="48.75" customHeight="1" thickBot="1" x14ac:dyDescent="0.3">
      <c r="B202" s="247" t="s">
        <v>186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25" t="s">
        <v>189</v>
      </c>
      <c r="C204" s="257" t="s">
        <v>189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10065</v>
      </c>
      <c r="D207" s="118">
        <v>4.4975804155991998E-2</v>
      </c>
      <c r="E207" s="117">
        <v>10903</v>
      </c>
      <c r="F207" s="118">
        <v>8.3258817685047282E-2</v>
      </c>
      <c r="G207" s="117">
        <v>451</v>
      </c>
      <c r="H207" s="118">
        <v>0.95863523800788797</v>
      </c>
      <c r="I207" s="117">
        <v>14324</v>
      </c>
      <c r="J207" s="118">
        <v>30.760532150776054</v>
      </c>
      <c r="K207" s="117">
        <v>12828</v>
      </c>
      <c r="L207" s="118">
        <v>-0.10444010053057806</v>
      </c>
      <c r="M207" s="118">
        <v>0.27451564828614017</v>
      </c>
    </row>
    <row r="208" spans="2:14" x14ac:dyDescent="0.25">
      <c r="B208" s="116" t="s">
        <v>131</v>
      </c>
      <c r="C208" s="117">
        <v>10836</v>
      </c>
      <c r="D208" s="118">
        <v>7.2498502097064099E-2</v>
      </c>
      <c r="E208" s="117">
        <v>11863</v>
      </c>
      <c r="F208" s="118">
        <v>9.4776670358065696E-2</v>
      </c>
      <c r="G208" s="117">
        <v>575</v>
      </c>
      <c r="H208" s="118">
        <v>0.95152996712467297</v>
      </c>
      <c r="I208" s="117">
        <v>14346</v>
      </c>
      <c r="J208" s="118">
        <v>23.949565217391303</v>
      </c>
      <c r="K208" s="117">
        <v>12830</v>
      </c>
      <c r="L208" s="118">
        <v>-0.10567405548584974</v>
      </c>
      <c r="M208" s="118">
        <v>0.18401624215577694</v>
      </c>
    </row>
    <row r="209" spans="2:14" x14ac:dyDescent="0.25">
      <c r="B209" s="116" t="s">
        <v>133</v>
      </c>
      <c r="C209" s="117">
        <v>11990</v>
      </c>
      <c r="D209" s="118">
        <v>0.13113207547169803</v>
      </c>
      <c r="E209" s="117">
        <v>4736</v>
      </c>
      <c r="F209" s="118">
        <v>0.60500417014178498</v>
      </c>
      <c r="G209" s="117">
        <v>520</v>
      </c>
      <c r="H209" s="118">
        <v>0.89020270270270296</v>
      </c>
      <c r="I209" s="117">
        <v>13613</v>
      </c>
      <c r="J209" s="118">
        <v>25.178846153846155</v>
      </c>
      <c r="K209" s="117"/>
      <c r="L209" s="118"/>
      <c r="M209" s="118"/>
    </row>
    <row r="210" spans="2:14" x14ac:dyDescent="0.25">
      <c r="B210" s="116" t="s">
        <v>135</v>
      </c>
      <c r="C210" s="117">
        <v>13855</v>
      </c>
      <c r="D210" s="118">
        <v>0.12226797592651301</v>
      </c>
      <c r="E210" s="117">
        <v>0</v>
      </c>
      <c r="F210" s="118">
        <v>1</v>
      </c>
      <c r="G210" s="117">
        <v>581</v>
      </c>
      <c r="H210" s="118"/>
      <c r="I210" s="117">
        <v>17808</v>
      </c>
      <c r="J210" s="118">
        <v>29.650602409638555</v>
      </c>
      <c r="K210" s="117"/>
      <c r="L210" s="118"/>
      <c r="M210" s="118"/>
    </row>
    <row r="211" spans="2:14" x14ac:dyDescent="0.25">
      <c r="B211" s="116" t="s">
        <v>137</v>
      </c>
      <c r="C211" s="117">
        <v>10445</v>
      </c>
      <c r="D211" s="118">
        <v>0.17182048842372299</v>
      </c>
      <c r="E211" s="117">
        <v>68</v>
      </c>
      <c r="F211" s="118">
        <v>0.99348970799425596</v>
      </c>
      <c r="G211" s="117">
        <v>1666</v>
      </c>
      <c r="H211" s="118">
        <v>23.5</v>
      </c>
      <c r="I211" s="117">
        <v>15470</v>
      </c>
      <c r="J211" s="118">
        <v>8.2857142857142865</v>
      </c>
      <c r="K211" s="117"/>
      <c r="L211" s="118"/>
      <c r="M211" s="118"/>
    </row>
    <row r="212" spans="2:14" x14ac:dyDescent="0.25">
      <c r="B212" s="116" t="s">
        <v>139</v>
      </c>
      <c r="C212" s="117">
        <v>9044</v>
      </c>
      <c r="D212" s="118">
        <v>8.5540950455005094E-2</v>
      </c>
      <c r="E212" s="117">
        <v>28</v>
      </c>
      <c r="F212" s="118">
        <v>0.99690402476780204</v>
      </c>
      <c r="G212" s="117">
        <v>5971</v>
      </c>
      <c r="H212" s="118">
        <v>212.25</v>
      </c>
      <c r="I212" s="117">
        <v>11750</v>
      </c>
      <c r="J212" s="118">
        <v>0.96784458214704405</v>
      </c>
      <c r="K212" s="117"/>
      <c r="L212" s="118"/>
      <c r="M212" s="118"/>
    </row>
    <row r="213" spans="2:14" x14ac:dyDescent="0.25">
      <c r="B213" s="116" t="s">
        <v>141</v>
      </c>
      <c r="C213" s="117">
        <v>13797</v>
      </c>
      <c r="D213" s="118">
        <v>6.6635096739277505E-2</v>
      </c>
      <c r="E213" s="117">
        <v>3109</v>
      </c>
      <c r="F213" s="118">
        <v>0.77466115822280202</v>
      </c>
      <c r="G213" s="117">
        <v>7761</v>
      </c>
      <c r="H213" s="118">
        <v>1.4963010614345449</v>
      </c>
      <c r="I213" s="117">
        <v>15218</v>
      </c>
      <c r="J213" s="118">
        <v>0.96082978997551871</v>
      </c>
      <c r="K213" s="117"/>
      <c r="L213" s="118"/>
      <c r="M213" s="118"/>
    </row>
    <row r="214" spans="2:14" x14ac:dyDescent="0.25">
      <c r="B214" s="116" t="s">
        <v>143</v>
      </c>
      <c r="C214" s="117">
        <v>14554</v>
      </c>
      <c r="D214" s="118">
        <v>5.48736930969543E-2</v>
      </c>
      <c r="E214" s="117">
        <v>4970</v>
      </c>
      <c r="F214" s="118">
        <v>0.65851312353991998</v>
      </c>
      <c r="G214" s="117">
        <v>12517</v>
      </c>
      <c r="H214" s="118">
        <v>1.5185110663983905</v>
      </c>
      <c r="I214" s="117">
        <v>16648</v>
      </c>
      <c r="J214" s="118">
        <v>0.33003115762562918</v>
      </c>
      <c r="K214" s="117"/>
      <c r="L214" s="118"/>
      <c r="M214" s="118"/>
    </row>
    <row r="215" spans="2:14" x14ac:dyDescent="0.25">
      <c r="B215" s="116" t="s">
        <v>145</v>
      </c>
      <c r="C215" s="117">
        <v>9890</v>
      </c>
      <c r="D215" s="118">
        <v>9.1159713287998503E-2</v>
      </c>
      <c r="E215" s="117">
        <v>476</v>
      </c>
      <c r="F215" s="118">
        <v>0.95187057633973704</v>
      </c>
      <c r="G215" s="117">
        <v>13430</v>
      </c>
      <c r="H215" s="118">
        <v>27.214285714285715</v>
      </c>
      <c r="I215" s="117">
        <v>13656</v>
      </c>
      <c r="J215" s="118">
        <v>1.6827997021593433E-2</v>
      </c>
      <c r="K215" s="117"/>
      <c r="L215" s="118"/>
      <c r="M215" s="118"/>
    </row>
    <row r="216" spans="2:14" x14ac:dyDescent="0.25">
      <c r="B216" s="116" t="s">
        <v>147</v>
      </c>
      <c r="C216" s="117">
        <v>12903</v>
      </c>
      <c r="D216" s="118">
        <v>0.103958333333333</v>
      </c>
      <c r="E216" s="117">
        <v>603</v>
      </c>
      <c r="F216" s="118">
        <v>0.953266682166938</v>
      </c>
      <c r="G216" s="117">
        <v>19797</v>
      </c>
      <c r="H216" s="118">
        <v>31.830845771144276</v>
      </c>
      <c r="I216" s="117">
        <v>12565</v>
      </c>
      <c r="J216" s="118">
        <v>0.36530787493054501</v>
      </c>
      <c r="K216" s="117"/>
      <c r="L216" s="118"/>
      <c r="M216" s="118"/>
    </row>
    <row r="217" spans="2:14" x14ac:dyDescent="0.25">
      <c r="B217" s="116" t="s">
        <v>149</v>
      </c>
      <c r="C217" s="117">
        <v>9991</v>
      </c>
      <c r="D217" s="118">
        <v>4.3337510442773564E-2</v>
      </c>
      <c r="E217" s="117">
        <v>1459</v>
      </c>
      <c r="F217" s="118">
        <v>0.85396857171454299</v>
      </c>
      <c r="G217" s="117">
        <v>15583</v>
      </c>
      <c r="H217" s="118">
        <v>9.6806031528444141</v>
      </c>
      <c r="I217" s="117">
        <v>12634</v>
      </c>
      <c r="J217" s="118">
        <v>0.18924468972598299</v>
      </c>
      <c r="K217" s="117"/>
      <c r="L217" s="118"/>
      <c r="M217" s="118"/>
    </row>
    <row r="218" spans="2:14" x14ac:dyDescent="0.25">
      <c r="B218" s="116" t="s">
        <v>151</v>
      </c>
      <c r="C218" s="117">
        <v>10448</v>
      </c>
      <c r="D218" s="118">
        <v>9.5620577548283204E-4</v>
      </c>
      <c r="E218" s="117">
        <v>1433</v>
      </c>
      <c r="F218" s="118">
        <v>0.86284456355283301</v>
      </c>
      <c r="G218" s="117">
        <v>14357</v>
      </c>
      <c r="H218" s="118">
        <v>9.0188415910676909</v>
      </c>
      <c r="I218" s="117">
        <v>11551</v>
      </c>
      <c r="J218" s="118">
        <v>0.19544473079334099</v>
      </c>
      <c r="K218" s="117"/>
      <c r="L218" s="118"/>
      <c r="M218" s="118"/>
    </row>
    <row r="219" spans="2:14" ht="15.75" x14ac:dyDescent="0.25">
      <c r="B219" s="119" t="s">
        <v>111</v>
      </c>
      <c r="C219" s="120">
        <v>137818</v>
      </c>
      <c r="D219" s="121">
        <v>5.9942976412970903E-2</v>
      </c>
      <c r="E219" s="120">
        <v>39662</v>
      </c>
      <c r="F219" s="121">
        <v>0.71221465991379895</v>
      </c>
      <c r="G219" s="120">
        <v>93209</v>
      </c>
      <c r="H219" s="121">
        <v>1.3500832030659069</v>
      </c>
      <c r="I219" s="120">
        <v>169583</v>
      </c>
      <c r="J219" s="121">
        <v>0.8193843942108594</v>
      </c>
      <c r="K219" s="120">
        <v>25658</v>
      </c>
      <c r="L219" s="121">
        <v>-0.10505755144750606</v>
      </c>
      <c r="M219" s="121">
        <v>0.22759676570499021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/>
      <c r="K222" s="126"/>
      <c r="M222" s="126"/>
    </row>
    <row r="224" spans="2:14" ht="48.75" customHeight="1" thickBot="1" x14ac:dyDescent="0.3">
      <c r="B224" s="247" t="s">
        <v>190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25" t="s">
        <v>193</v>
      </c>
      <c r="C226" s="257" t="s">
        <v>193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13191</v>
      </c>
      <c r="D229" s="118">
        <v>2.7976932668329235E-2</v>
      </c>
      <c r="E229" s="117">
        <v>12035</v>
      </c>
      <c r="F229" s="118">
        <v>8.7635509059207001E-2</v>
      </c>
      <c r="G229" s="117">
        <v>1408</v>
      </c>
      <c r="H229" s="118">
        <v>0.88300789364354004</v>
      </c>
      <c r="I229" s="117">
        <v>9352</v>
      </c>
      <c r="J229" s="118">
        <v>5.6420454545454541</v>
      </c>
      <c r="K229" s="117">
        <v>16063</v>
      </c>
      <c r="L229" s="118">
        <v>0.71760051325919583</v>
      </c>
      <c r="M229" s="118">
        <v>0.21772420589796071</v>
      </c>
    </row>
    <row r="230" spans="2:14" x14ac:dyDescent="0.25">
      <c r="B230" s="116" t="s">
        <v>131</v>
      </c>
      <c r="C230" s="117">
        <v>11280</v>
      </c>
      <c r="D230" s="118">
        <v>7.7727150897881625E-3</v>
      </c>
      <c r="E230" s="117">
        <v>9837</v>
      </c>
      <c r="F230" s="118">
        <v>0.127925531914894</v>
      </c>
      <c r="G230" s="117">
        <v>1488</v>
      </c>
      <c r="H230" s="118">
        <v>0.84873437023482801</v>
      </c>
      <c r="I230" s="117">
        <v>11531</v>
      </c>
      <c r="J230" s="118">
        <v>6.749327956989247</v>
      </c>
      <c r="K230" s="117">
        <v>13125</v>
      </c>
      <c r="L230" s="118">
        <v>0.13823605931835914</v>
      </c>
      <c r="M230" s="118">
        <v>0.16356382978723394</v>
      </c>
    </row>
    <row r="231" spans="2:14" x14ac:dyDescent="0.25">
      <c r="B231" s="116" t="s">
        <v>133</v>
      </c>
      <c r="C231" s="117">
        <v>11283</v>
      </c>
      <c r="D231" s="118">
        <v>9.5436893203883599E-2</v>
      </c>
      <c r="E231" s="117">
        <v>1844</v>
      </c>
      <c r="F231" s="118">
        <v>0.83656828857573295</v>
      </c>
      <c r="G231" s="117">
        <v>2168</v>
      </c>
      <c r="H231" s="118">
        <v>0.175704989154013</v>
      </c>
      <c r="I231" s="117">
        <v>13549</v>
      </c>
      <c r="J231" s="118">
        <v>5.2495387453874542</v>
      </c>
      <c r="K231" s="117"/>
      <c r="L231" s="118"/>
      <c r="M231" s="118"/>
    </row>
    <row r="232" spans="2:14" x14ac:dyDescent="0.25">
      <c r="B232" s="116" t="s">
        <v>135</v>
      </c>
      <c r="C232" s="117">
        <v>11072</v>
      </c>
      <c r="D232" s="118">
        <v>1.9395979098397E-2</v>
      </c>
      <c r="E232" s="117">
        <v>0</v>
      </c>
      <c r="F232" s="118">
        <v>1</v>
      </c>
      <c r="G232" s="117">
        <v>3683</v>
      </c>
      <c r="H232" s="118"/>
      <c r="I232" s="117">
        <v>12505</v>
      </c>
      <c r="J232" s="118">
        <v>2.3953298941080643</v>
      </c>
      <c r="K232" s="117"/>
      <c r="L232" s="118"/>
      <c r="M232" s="118"/>
    </row>
    <row r="233" spans="2:14" x14ac:dyDescent="0.25">
      <c r="B233" s="116" t="s">
        <v>137</v>
      </c>
      <c r="C233" s="117">
        <v>8602</v>
      </c>
      <c r="D233" s="118">
        <v>0.110720562390158</v>
      </c>
      <c r="E233" s="117">
        <v>18</v>
      </c>
      <c r="F233" s="118">
        <v>0.99790746338060898</v>
      </c>
      <c r="G233" s="117">
        <v>4320</v>
      </c>
      <c r="H233" s="118">
        <v>239</v>
      </c>
      <c r="I233" s="117">
        <v>12696</v>
      </c>
      <c r="J233" s="118">
        <v>1.9388888888888891</v>
      </c>
      <c r="K233" s="117"/>
      <c r="L233" s="118"/>
      <c r="M233" s="118"/>
    </row>
    <row r="234" spans="2:14" x14ac:dyDescent="0.25">
      <c r="B234" s="116" t="s">
        <v>139</v>
      </c>
      <c r="C234" s="117">
        <v>8180</v>
      </c>
      <c r="D234" s="118">
        <v>0.13448312347899699</v>
      </c>
      <c r="E234" s="117">
        <v>88</v>
      </c>
      <c r="F234" s="118">
        <v>0.98924205378973096</v>
      </c>
      <c r="G234" s="117">
        <v>4248</v>
      </c>
      <c r="H234" s="118">
        <v>47.272727272727273</v>
      </c>
      <c r="I234" s="117">
        <v>11083</v>
      </c>
      <c r="J234" s="118">
        <v>1.6089924670433144</v>
      </c>
      <c r="K234" s="117"/>
      <c r="L234" s="118"/>
      <c r="M234" s="118"/>
    </row>
    <row r="235" spans="2:14" x14ac:dyDescent="0.25">
      <c r="B235" s="116" t="s">
        <v>141</v>
      </c>
      <c r="C235" s="117">
        <v>9494</v>
      </c>
      <c r="D235" s="118">
        <v>5.9720709121521297E-2</v>
      </c>
      <c r="E235" s="117">
        <v>1574</v>
      </c>
      <c r="F235" s="118">
        <v>0.83421108068253602</v>
      </c>
      <c r="G235" s="117">
        <v>5462</v>
      </c>
      <c r="H235" s="118">
        <v>2.4701397712833546</v>
      </c>
      <c r="I235" s="117">
        <v>10483</v>
      </c>
      <c r="J235" s="118">
        <v>0.91926034419626501</v>
      </c>
      <c r="K235" s="117"/>
      <c r="L235" s="118"/>
      <c r="M235" s="118"/>
    </row>
    <row r="236" spans="2:14" x14ac:dyDescent="0.25">
      <c r="B236" s="116" t="s">
        <v>143</v>
      </c>
      <c r="C236" s="117">
        <v>14626</v>
      </c>
      <c r="D236" s="118">
        <v>8.3296772171732994E-2</v>
      </c>
      <c r="E236" s="117">
        <v>3866</v>
      </c>
      <c r="F236" s="118">
        <v>0.735676193080815</v>
      </c>
      <c r="G236" s="117">
        <v>10530</v>
      </c>
      <c r="H236" s="118">
        <v>1.7237454733574755</v>
      </c>
      <c r="I236" s="117">
        <v>16104</v>
      </c>
      <c r="J236" s="118">
        <v>0.52934472934472931</v>
      </c>
      <c r="K236" s="117"/>
      <c r="L236" s="118"/>
      <c r="M236" s="118"/>
    </row>
    <row r="237" spans="2:14" x14ac:dyDescent="0.25">
      <c r="B237" s="116" t="s">
        <v>145</v>
      </c>
      <c r="C237" s="117">
        <v>9949</v>
      </c>
      <c r="D237" s="118">
        <v>5.7959428400119499E-3</v>
      </c>
      <c r="E237" s="117">
        <v>2102</v>
      </c>
      <c r="F237" s="118">
        <v>0.78872248467182604</v>
      </c>
      <c r="G237" s="117">
        <v>7497</v>
      </c>
      <c r="H237" s="118">
        <v>2.5666032350142722</v>
      </c>
      <c r="I237" s="117">
        <v>11934</v>
      </c>
      <c r="J237" s="118">
        <v>0.59183673469387754</v>
      </c>
      <c r="K237" s="117"/>
      <c r="L237" s="118"/>
      <c r="M237" s="118"/>
    </row>
    <row r="238" spans="2:14" x14ac:dyDescent="0.25">
      <c r="B238" s="116" t="s">
        <v>147</v>
      </c>
      <c r="C238" s="117">
        <v>10618</v>
      </c>
      <c r="D238" s="118">
        <v>3.75271936185642E-2</v>
      </c>
      <c r="E238" s="117">
        <v>2165</v>
      </c>
      <c r="F238" s="118">
        <v>0.79610096063288804</v>
      </c>
      <c r="G238" s="117">
        <v>9212</v>
      </c>
      <c r="H238" s="118">
        <v>3.2549653579676674</v>
      </c>
      <c r="I238" s="117">
        <v>12755</v>
      </c>
      <c r="J238" s="118">
        <v>0.38460703430308296</v>
      </c>
      <c r="K238" s="117"/>
      <c r="L238" s="118"/>
      <c r="M238" s="118"/>
    </row>
    <row r="239" spans="2:14" x14ac:dyDescent="0.25">
      <c r="B239" s="116" t="s">
        <v>149</v>
      </c>
      <c r="C239" s="117">
        <v>11318</v>
      </c>
      <c r="D239" s="118">
        <v>4.6412721893491105E-2</v>
      </c>
      <c r="E239" s="117">
        <v>1246</v>
      </c>
      <c r="F239" s="118">
        <v>0.88990987807033095</v>
      </c>
      <c r="G239" s="117">
        <v>11396</v>
      </c>
      <c r="H239" s="118">
        <v>8.1460674157303377</v>
      </c>
      <c r="I239" s="117">
        <v>13438</v>
      </c>
      <c r="J239" s="118">
        <v>0.17918567918567918</v>
      </c>
      <c r="K239" s="117"/>
      <c r="L239" s="118"/>
      <c r="M239" s="118"/>
    </row>
    <row r="240" spans="2:14" x14ac:dyDescent="0.25">
      <c r="B240" s="116" t="s">
        <v>151</v>
      </c>
      <c r="C240" s="117">
        <v>13094</v>
      </c>
      <c r="D240" s="118">
        <v>1.9067631722313072E-2</v>
      </c>
      <c r="E240" s="117">
        <v>1322</v>
      </c>
      <c r="F240" s="118">
        <v>0.899037727203299</v>
      </c>
      <c r="G240" s="117">
        <v>12656</v>
      </c>
      <c r="H240" s="118">
        <v>8.5733736762481083</v>
      </c>
      <c r="I240" s="117">
        <v>14336</v>
      </c>
      <c r="J240" s="118">
        <v>0.13274336283185839</v>
      </c>
      <c r="K240" s="117"/>
      <c r="L240" s="118"/>
      <c r="M240" s="118"/>
    </row>
    <row r="241" spans="2:14" ht="15.75" x14ac:dyDescent="0.25">
      <c r="B241" s="119" t="s">
        <v>111</v>
      </c>
      <c r="C241" s="120">
        <v>132707</v>
      </c>
      <c r="D241" s="121">
        <v>2.0583633465194501E-2</v>
      </c>
      <c r="E241" s="120">
        <v>36101</v>
      </c>
      <c r="F241" s="121">
        <v>0.72796461377319999</v>
      </c>
      <c r="G241" s="120">
        <v>74068</v>
      </c>
      <c r="H241" s="121">
        <v>1.0516883188831336</v>
      </c>
      <c r="I241" s="120">
        <v>149766</v>
      </c>
      <c r="J241" s="121">
        <v>1.0220068045579738</v>
      </c>
      <c r="K241" s="120">
        <v>29188</v>
      </c>
      <c r="L241" s="121">
        <v>0.39769190250442943</v>
      </c>
      <c r="M241" s="121">
        <v>0.19275877569367816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/>
      <c r="I244" s="115"/>
      <c r="K244" s="49"/>
      <c r="M244" s="126"/>
    </row>
    <row r="246" spans="2:14" ht="48.75" customHeight="1" thickBot="1" x14ac:dyDescent="0.3">
      <c r="B246" s="247" t="s">
        <v>194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25" t="s">
        <v>197</v>
      </c>
      <c r="C248" s="257" t="s">
        <v>197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7691</v>
      </c>
      <c r="D251" s="118">
        <v>6.4056447149972273E-2</v>
      </c>
      <c r="E251" s="117">
        <v>9139</v>
      </c>
      <c r="F251" s="118">
        <v>0.188272006241061</v>
      </c>
      <c r="G251" s="117">
        <v>975</v>
      </c>
      <c r="H251" s="118">
        <v>0.89331436699857703</v>
      </c>
      <c r="I251" s="117">
        <v>10700</v>
      </c>
      <c r="J251" s="118">
        <v>9.9743589743589745</v>
      </c>
      <c r="K251" s="117">
        <v>12002</v>
      </c>
      <c r="L251" s="118">
        <v>0.12168224299065411</v>
      </c>
      <c r="M251" s="118">
        <v>0.56052528929918077</v>
      </c>
    </row>
    <row r="252" spans="2:14" x14ac:dyDescent="0.25">
      <c r="B252" s="116" t="s">
        <v>131</v>
      </c>
      <c r="C252" s="117">
        <v>7497</v>
      </c>
      <c r="D252" s="118">
        <v>0.17803268384663729</v>
      </c>
      <c r="E252" s="117">
        <v>8888</v>
      </c>
      <c r="F252" s="118">
        <v>0.18554088301987459</v>
      </c>
      <c r="G252" s="117">
        <v>704</v>
      </c>
      <c r="H252" s="118">
        <v>0.92079207920792105</v>
      </c>
      <c r="I252" s="117">
        <v>11614</v>
      </c>
      <c r="J252" s="118">
        <v>15.49715909090909</v>
      </c>
      <c r="K252" s="117">
        <v>11268</v>
      </c>
      <c r="L252" s="118">
        <v>-2.979163079042535E-2</v>
      </c>
      <c r="M252" s="118">
        <v>0.50300120048019203</v>
      </c>
    </row>
    <row r="253" spans="2:14" x14ac:dyDescent="0.25">
      <c r="B253" s="116" t="s">
        <v>133</v>
      </c>
      <c r="C253" s="117">
        <v>8751</v>
      </c>
      <c r="D253" s="118">
        <v>6.5895249695493208E-2</v>
      </c>
      <c r="E253" s="117">
        <v>3029</v>
      </c>
      <c r="F253" s="118">
        <v>0.65386812935664496</v>
      </c>
      <c r="G253" s="117">
        <v>508</v>
      </c>
      <c r="H253" s="118">
        <v>0.83228788379003005</v>
      </c>
      <c r="I253" s="117">
        <v>12149</v>
      </c>
      <c r="J253" s="118">
        <v>22.915354330708663</v>
      </c>
      <c r="K253" s="117"/>
      <c r="L253" s="118"/>
      <c r="M253" s="118"/>
    </row>
    <row r="254" spans="2:14" x14ac:dyDescent="0.25">
      <c r="B254" s="116" t="s">
        <v>135</v>
      </c>
      <c r="C254" s="117">
        <v>8831</v>
      </c>
      <c r="D254" s="118">
        <v>0.15212002609262876</v>
      </c>
      <c r="E254" s="117">
        <v>0</v>
      </c>
      <c r="F254" s="118">
        <v>1</v>
      </c>
      <c r="G254" s="117">
        <v>403</v>
      </c>
      <c r="H254" s="118"/>
      <c r="I254" s="117">
        <v>11337</v>
      </c>
      <c r="J254" s="118">
        <v>27.131513647642681</v>
      </c>
      <c r="K254" s="117"/>
      <c r="L254" s="118"/>
      <c r="M254" s="118"/>
    </row>
    <row r="255" spans="2:14" x14ac:dyDescent="0.25">
      <c r="B255" s="116" t="s">
        <v>137</v>
      </c>
      <c r="C255" s="117">
        <v>9736</v>
      </c>
      <c r="D255" s="118">
        <v>9.2091979809310054E-2</v>
      </c>
      <c r="E255" s="117">
        <v>0</v>
      </c>
      <c r="F255" s="118">
        <v>1</v>
      </c>
      <c r="G255" s="117">
        <v>370</v>
      </c>
      <c r="H255" s="118"/>
      <c r="I255" s="117">
        <v>10696</v>
      </c>
      <c r="J255" s="118">
        <v>27.908108108108109</v>
      </c>
      <c r="K255" s="117"/>
      <c r="L255" s="118"/>
      <c r="M255" s="118"/>
    </row>
    <row r="256" spans="2:14" x14ac:dyDescent="0.25">
      <c r="B256" s="116" t="s">
        <v>139</v>
      </c>
      <c r="C256" s="117">
        <v>10998</v>
      </c>
      <c r="D256" s="118">
        <v>4.4752945474473282E-3</v>
      </c>
      <c r="E256" s="117">
        <v>8</v>
      </c>
      <c r="F256" s="118">
        <v>0.99927259501727606</v>
      </c>
      <c r="G256" s="117">
        <v>454</v>
      </c>
      <c r="H256" s="118">
        <v>55.75</v>
      </c>
      <c r="I256" s="117">
        <v>11328</v>
      </c>
      <c r="J256" s="118">
        <v>23.951541850220263</v>
      </c>
      <c r="K256" s="117"/>
      <c r="L256" s="118"/>
      <c r="M256" s="118"/>
    </row>
    <row r="257" spans="2:14" x14ac:dyDescent="0.25">
      <c r="B257" s="116" t="s">
        <v>141</v>
      </c>
      <c r="C257" s="117">
        <v>11454</v>
      </c>
      <c r="D257" s="118">
        <v>9.8599654709380369E-2</v>
      </c>
      <c r="E257" s="117">
        <v>1045</v>
      </c>
      <c r="F257" s="118">
        <v>0.90876549676968799</v>
      </c>
      <c r="G257" s="117">
        <v>2072</v>
      </c>
      <c r="H257" s="118">
        <v>0.98277511961722497</v>
      </c>
      <c r="I257" s="117">
        <v>12847</v>
      </c>
      <c r="J257" s="118">
        <v>5.2002895752895757</v>
      </c>
      <c r="K257" s="117"/>
      <c r="L257" s="118"/>
      <c r="M257" s="118"/>
    </row>
    <row r="258" spans="2:14" x14ac:dyDescent="0.25">
      <c r="B258" s="116" t="s">
        <v>143</v>
      </c>
      <c r="C258" s="117">
        <v>10484</v>
      </c>
      <c r="D258" s="118">
        <v>0.1039275560703381</v>
      </c>
      <c r="E258" s="117">
        <v>996</v>
      </c>
      <c r="F258" s="118">
        <v>0.90499809233117101</v>
      </c>
      <c r="G258" s="117">
        <v>5546</v>
      </c>
      <c r="H258" s="118">
        <v>4.5682730923694779</v>
      </c>
      <c r="I258" s="117">
        <v>11359</v>
      </c>
      <c r="J258" s="118">
        <v>1.0481428056256763</v>
      </c>
      <c r="K258" s="117"/>
      <c r="L258" s="118"/>
      <c r="M258" s="118"/>
    </row>
    <row r="259" spans="2:14" x14ac:dyDescent="0.25">
      <c r="B259" s="116" t="s">
        <v>145</v>
      </c>
      <c r="C259" s="117">
        <v>9714</v>
      </c>
      <c r="D259" s="118">
        <v>5.0347052497800401E-2</v>
      </c>
      <c r="E259" s="117">
        <v>687</v>
      </c>
      <c r="F259" s="118">
        <v>0.92927733168622595</v>
      </c>
      <c r="G259" s="117">
        <v>6742</v>
      </c>
      <c r="H259" s="118">
        <v>8.8136826783114994</v>
      </c>
      <c r="I259" s="117">
        <v>10700</v>
      </c>
      <c r="J259" s="118">
        <v>0.58706615247700977</v>
      </c>
      <c r="K259" s="117"/>
      <c r="L259" s="118"/>
      <c r="M259" s="118"/>
    </row>
    <row r="260" spans="2:14" x14ac:dyDescent="0.25">
      <c r="B260" s="116" t="s">
        <v>147</v>
      </c>
      <c r="C260" s="117">
        <v>9752</v>
      </c>
      <c r="D260" s="118">
        <v>2.8149710068529288E-2</v>
      </c>
      <c r="E260" s="117">
        <v>746</v>
      </c>
      <c r="F260" s="118">
        <v>0.92350287120590702</v>
      </c>
      <c r="G260" s="117">
        <v>8432</v>
      </c>
      <c r="H260" s="118">
        <v>10.302949061662199</v>
      </c>
      <c r="I260" s="117">
        <v>10652</v>
      </c>
      <c r="J260" s="118">
        <v>0.26328273244781775</v>
      </c>
      <c r="K260" s="117"/>
      <c r="L260" s="118"/>
      <c r="M260" s="118"/>
    </row>
    <row r="261" spans="2:14" x14ac:dyDescent="0.25">
      <c r="B261" s="116" t="s">
        <v>149</v>
      </c>
      <c r="C261" s="117">
        <v>8447</v>
      </c>
      <c r="D261" s="118">
        <v>0.21592054124082338</v>
      </c>
      <c r="E261" s="117">
        <v>1127</v>
      </c>
      <c r="F261" s="118">
        <v>0.86657985083461597</v>
      </c>
      <c r="G261" s="117">
        <v>8691</v>
      </c>
      <c r="H261" s="118">
        <v>6.7116237799467617</v>
      </c>
      <c r="I261" s="117">
        <v>10849</v>
      </c>
      <c r="J261" s="118">
        <v>0.24830284202048092</v>
      </c>
      <c r="K261" s="117"/>
      <c r="L261" s="118"/>
      <c r="M261" s="118"/>
    </row>
    <row r="262" spans="2:14" x14ac:dyDescent="0.25">
      <c r="B262" s="116" t="s">
        <v>151</v>
      </c>
      <c r="C262" s="117">
        <v>7720</v>
      </c>
      <c r="D262" s="118">
        <v>6.1606160616061612E-2</v>
      </c>
      <c r="E262" s="117">
        <v>1549</v>
      </c>
      <c r="F262" s="118">
        <v>0.79935233160621799</v>
      </c>
      <c r="G262" s="117">
        <v>7818</v>
      </c>
      <c r="H262" s="118">
        <v>4.0471271788250487</v>
      </c>
      <c r="I262" s="117">
        <v>10736</v>
      </c>
      <c r="J262" s="118">
        <v>0.37324123816832944</v>
      </c>
      <c r="K262" s="117"/>
      <c r="L262" s="118"/>
      <c r="M262" s="118"/>
    </row>
    <row r="263" spans="2:14" ht="15.75" x14ac:dyDescent="0.25">
      <c r="B263" s="119" t="s">
        <v>111</v>
      </c>
      <c r="C263" s="120">
        <v>111075</v>
      </c>
      <c r="D263" s="121">
        <v>7.6443738067779821E-2</v>
      </c>
      <c r="E263" s="120">
        <v>27214</v>
      </c>
      <c r="F263" s="121">
        <v>0.75499437317128104</v>
      </c>
      <c r="G263" s="120">
        <v>42715</v>
      </c>
      <c r="H263" s="121">
        <v>0.56959653119717801</v>
      </c>
      <c r="I263" s="120">
        <v>134967</v>
      </c>
      <c r="J263" s="121">
        <v>2.1597097038511062</v>
      </c>
      <c r="K263" s="120">
        <v>23270</v>
      </c>
      <c r="L263" s="121">
        <v>4.2843058169758974E-2</v>
      </c>
      <c r="M263" s="121">
        <v>0.53213062944429823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15"/>
    </row>
    <row r="268" spans="2:14" ht="48.75" customHeight="1" thickBot="1" x14ac:dyDescent="0.3">
      <c r="B268" s="247" t="s">
        <v>198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1" t="s">
        <v>525</v>
      </c>
    </row>
    <row r="269" spans="2:14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N269" s="1" t="s">
        <v>199</v>
      </c>
    </row>
    <row r="270" spans="2:14" ht="22.5" thickTop="1" thickBot="1" x14ac:dyDescent="0.3">
      <c r="B270" s="125" t="s">
        <v>200</v>
      </c>
      <c r="C270" s="257" t="s">
        <v>200</v>
      </c>
      <c r="D270" s="258"/>
      <c r="E270" s="258"/>
      <c r="F270" s="258"/>
      <c r="G270" s="258"/>
      <c r="H270" s="258"/>
      <c r="I270" s="258"/>
      <c r="J270" s="258"/>
      <c r="K270" s="258"/>
      <c r="L270" s="258"/>
      <c r="M270" s="259"/>
    </row>
    <row r="271" spans="2:14" ht="22.5" thickTop="1" thickBot="1" x14ac:dyDescent="0.3">
      <c r="B271" s="13"/>
      <c r="C271" s="260">
        <v>2019</v>
      </c>
      <c r="D271" s="261"/>
      <c r="E271" s="262">
        <v>2020</v>
      </c>
      <c r="F271" s="261"/>
      <c r="G271" s="262">
        <v>2021</v>
      </c>
      <c r="H271" s="261"/>
      <c r="I271" s="262">
        <v>2022</v>
      </c>
      <c r="J271" s="261"/>
      <c r="K271" s="262">
        <v>2023</v>
      </c>
      <c r="L271" s="263"/>
      <c r="M271" s="264"/>
    </row>
    <row r="272" spans="2:14" ht="16.5" thickTop="1" thickBot="1" x14ac:dyDescent="0.3">
      <c r="B272" s="16"/>
      <c r="C272" s="112" t="s">
        <v>125</v>
      </c>
      <c r="D272" s="113" t="s">
        <v>509</v>
      </c>
      <c r="E272" s="114" t="s">
        <v>125</v>
      </c>
      <c r="F272" s="113" t="s">
        <v>499</v>
      </c>
      <c r="G272" s="114" t="s">
        <v>125</v>
      </c>
      <c r="H272" s="113" t="s">
        <v>500</v>
      </c>
      <c r="I272" s="114" t="s">
        <v>125</v>
      </c>
      <c r="J272" s="113" t="s">
        <v>126</v>
      </c>
      <c r="K272" s="114" t="s">
        <v>125</v>
      </c>
      <c r="L272" s="113" t="s">
        <v>511</v>
      </c>
      <c r="M272" s="113" t="s">
        <v>502</v>
      </c>
    </row>
    <row r="273" spans="2:13" x14ac:dyDescent="0.25">
      <c r="B273" s="116" t="s">
        <v>129</v>
      </c>
      <c r="C273" s="117">
        <v>3107</v>
      </c>
      <c r="D273" s="118">
        <v>7.9407407407407399E-2</v>
      </c>
      <c r="E273" s="117">
        <v>3295</v>
      </c>
      <c r="F273" s="118">
        <v>6.0508529127776045E-2</v>
      </c>
      <c r="G273" s="117">
        <v>606</v>
      </c>
      <c r="H273" s="118">
        <v>0.81608497723824003</v>
      </c>
      <c r="I273" s="117">
        <v>2310</v>
      </c>
      <c r="J273" s="118">
        <v>2.8118811881188117</v>
      </c>
      <c r="K273" s="117">
        <v>3770</v>
      </c>
      <c r="L273" s="118">
        <v>0.63203463203463195</v>
      </c>
      <c r="M273" s="118">
        <v>0.21338912133891208</v>
      </c>
    </row>
    <row r="274" spans="2:13" x14ac:dyDescent="0.25">
      <c r="B274" s="116" t="s">
        <v>131</v>
      </c>
      <c r="C274" s="117">
        <v>3118</v>
      </c>
      <c r="D274" s="118">
        <v>0.101181896800231</v>
      </c>
      <c r="E274" s="117">
        <v>3745</v>
      </c>
      <c r="F274" s="118">
        <v>0.20109044259140485</v>
      </c>
      <c r="G274" s="117">
        <v>447</v>
      </c>
      <c r="H274" s="118">
        <v>0.88064085447262996</v>
      </c>
      <c r="I274" s="117">
        <v>3187</v>
      </c>
      <c r="J274" s="118">
        <v>6.1297539149888145</v>
      </c>
      <c r="K274" s="117">
        <v>4064</v>
      </c>
      <c r="L274" s="118">
        <v>0.27518042045811097</v>
      </c>
      <c r="M274" s="118">
        <v>0.30339961513790881</v>
      </c>
    </row>
    <row r="275" spans="2:13" x14ac:dyDescent="0.25">
      <c r="B275" s="116" t="s">
        <v>133</v>
      </c>
      <c r="C275" s="117">
        <v>3225</v>
      </c>
      <c r="D275" s="118">
        <v>0.109362054681027</v>
      </c>
      <c r="E275" s="117">
        <v>1063</v>
      </c>
      <c r="F275" s="118">
        <v>0.670387596899225</v>
      </c>
      <c r="G275" s="117">
        <v>728</v>
      </c>
      <c r="H275" s="118">
        <v>0.31514581373471301</v>
      </c>
      <c r="I275" s="117">
        <v>3118</v>
      </c>
      <c r="J275" s="118">
        <v>3.2829670329670328</v>
      </c>
      <c r="K275" s="117"/>
      <c r="L275" s="118"/>
      <c r="M275" s="118"/>
    </row>
    <row r="276" spans="2:13" x14ac:dyDescent="0.25">
      <c r="B276" s="116" t="s">
        <v>135</v>
      </c>
      <c r="C276" s="117">
        <v>3756</v>
      </c>
      <c r="D276" s="118">
        <v>0.213732468076199</v>
      </c>
      <c r="E276" s="117">
        <v>0</v>
      </c>
      <c r="F276" s="118">
        <v>1</v>
      </c>
      <c r="G276" s="117">
        <v>2190</v>
      </c>
      <c r="H276" s="118"/>
      <c r="I276" s="117">
        <v>4876</v>
      </c>
      <c r="J276" s="118">
        <v>1.22648401826484</v>
      </c>
      <c r="K276" s="117"/>
      <c r="L276" s="118"/>
      <c r="M276" s="118"/>
    </row>
    <row r="277" spans="2:13" x14ac:dyDescent="0.25">
      <c r="B277" s="116" t="s">
        <v>137</v>
      </c>
      <c r="C277" s="117">
        <v>2844</v>
      </c>
      <c r="D277" s="118">
        <v>0.17277486910994799</v>
      </c>
      <c r="E277" s="117">
        <v>2</v>
      </c>
      <c r="F277" s="118">
        <v>0.99929676511955001</v>
      </c>
      <c r="G277" s="117">
        <v>2629</v>
      </c>
      <c r="H277" s="118">
        <v>1313.5</v>
      </c>
      <c r="I277" s="117">
        <v>3214</v>
      </c>
      <c r="J277" s="118">
        <v>0.2225180677063523</v>
      </c>
      <c r="K277" s="117"/>
      <c r="L277" s="118"/>
      <c r="M277" s="118"/>
    </row>
    <row r="278" spans="2:13" x14ac:dyDescent="0.25">
      <c r="B278" s="116" t="s">
        <v>139</v>
      </c>
      <c r="C278" s="117">
        <v>2651</v>
      </c>
      <c r="D278" s="118">
        <v>0.123925974884336</v>
      </c>
      <c r="E278" s="117">
        <v>6</v>
      </c>
      <c r="F278" s="118">
        <v>0.99773670313089402</v>
      </c>
      <c r="G278" s="117">
        <v>1576</v>
      </c>
      <c r="H278" s="118">
        <v>261.66666666666669</v>
      </c>
      <c r="I278" s="117">
        <v>2624</v>
      </c>
      <c r="J278" s="118">
        <v>0.66497461928934021</v>
      </c>
      <c r="K278" s="117"/>
      <c r="L278" s="118"/>
      <c r="M278" s="118"/>
    </row>
    <row r="279" spans="2:13" x14ac:dyDescent="0.25">
      <c r="B279" s="116" t="s">
        <v>141</v>
      </c>
      <c r="C279" s="117">
        <v>3745</v>
      </c>
      <c r="D279" s="118">
        <v>0.221089850249584</v>
      </c>
      <c r="E279" s="117">
        <v>1073</v>
      </c>
      <c r="F279" s="118">
        <v>0.71348464619492702</v>
      </c>
      <c r="G279" s="117">
        <v>3037</v>
      </c>
      <c r="H279" s="118">
        <v>1.8303821062441754</v>
      </c>
      <c r="I279" s="117">
        <v>4059</v>
      </c>
      <c r="J279" s="118">
        <v>0.33651629897925583</v>
      </c>
      <c r="K279" s="117"/>
      <c r="L279" s="118"/>
      <c r="M279" s="118"/>
    </row>
    <row r="280" spans="2:13" x14ac:dyDescent="0.25">
      <c r="B280" s="116" t="s">
        <v>143</v>
      </c>
      <c r="C280" s="117">
        <v>2055</v>
      </c>
      <c r="D280" s="118">
        <v>0.196009389671362</v>
      </c>
      <c r="E280" s="117">
        <v>544</v>
      </c>
      <c r="F280" s="118">
        <v>0.73527980535279802</v>
      </c>
      <c r="G280" s="117">
        <v>2397</v>
      </c>
      <c r="H280" s="118">
        <v>3.40625</v>
      </c>
      <c r="I280" s="117">
        <v>2470</v>
      </c>
      <c r="J280" s="118">
        <v>3.0454735085523543E-2</v>
      </c>
      <c r="K280" s="117"/>
      <c r="L280" s="118"/>
      <c r="M280" s="118"/>
    </row>
    <row r="281" spans="2:13" x14ac:dyDescent="0.25">
      <c r="B281" s="116" t="s">
        <v>145</v>
      </c>
      <c r="C281" s="117">
        <v>3514</v>
      </c>
      <c r="D281" s="118">
        <v>0.113968734241049</v>
      </c>
      <c r="E281" s="117">
        <v>448</v>
      </c>
      <c r="F281" s="118">
        <v>0.872509960159363</v>
      </c>
      <c r="G281" s="117">
        <v>2864</v>
      </c>
      <c r="H281" s="118">
        <v>5.3928571428571432</v>
      </c>
      <c r="I281" s="117">
        <v>3329</v>
      </c>
      <c r="J281" s="118">
        <v>0.16236033519553073</v>
      </c>
      <c r="K281" s="117"/>
      <c r="L281" s="118"/>
      <c r="M281" s="118"/>
    </row>
    <row r="282" spans="2:13" x14ac:dyDescent="0.25">
      <c r="B282" s="116" t="s">
        <v>147</v>
      </c>
      <c r="C282" s="117">
        <v>5742</v>
      </c>
      <c r="D282" s="118">
        <v>0.11743006455579499</v>
      </c>
      <c r="E282" s="117">
        <v>279</v>
      </c>
      <c r="F282" s="118">
        <v>0.95141065830721006</v>
      </c>
      <c r="G282" s="117">
        <v>6899</v>
      </c>
      <c r="H282" s="118">
        <v>23.727598566308245</v>
      </c>
      <c r="I282" s="117">
        <v>6025</v>
      </c>
      <c r="J282" s="118">
        <v>0.12668502681548099</v>
      </c>
      <c r="K282" s="117"/>
      <c r="L282" s="118"/>
      <c r="M282" s="118"/>
    </row>
    <row r="283" spans="2:13" x14ac:dyDescent="0.25">
      <c r="B283" s="116" t="s">
        <v>149</v>
      </c>
      <c r="C283" s="117">
        <v>4511</v>
      </c>
      <c r="D283" s="118">
        <v>4.0599769319492607E-2</v>
      </c>
      <c r="E283" s="117">
        <v>592</v>
      </c>
      <c r="F283" s="118">
        <v>0.86876524052316595</v>
      </c>
      <c r="G283" s="117">
        <v>4904</v>
      </c>
      <c r="H283" s="118">
        <v>7.2837837837837842</v>
      </c>
      <c r="I283" s="117">
        <v>5025</v>
      </c>
      <c r="J283" s="118">
        <v>2.4673735725938117E-2</v>
      </c>
      <c r="K283" s="117"/>
      <c r="L283" s="118"/>
      <c r="M283" s="118"/>
    </row>
    <row r="284" spans="2:13" x14ac:dyDescent="0.25">
      <c r="B284" s="116" t="s">
        <v>151</v>
      </c>
      <c r="C284" s="117">
        <v>3559</v>
      </c>
      <c r="D284" s="118">
        <v>2.1526980482204472E-2</v>
      </c>
      <c r="E284" s="117">
        <v>847</v>
      </c>
      <c r="F284" s="118">
        <v>0.76201180106771604</v>
      </c>
      <c r="G284" s="117">
        <v>2948</v>
      </c>
      <c r="H284" s="118">
        <v>2.4805194805194803</v>
      </c>
      <c r="I284" s="117">
        <v>3989</v>
      </c>
      <c r="J284" s="118">
        <v>0.35312075983717772</v>
      </c>
      <c r="K284" s="117"/>
      <c r="L284" s="118"/>
      <c r="M284" s="118"/>
    </row>
    <row r="285" spans="2:13" ht="15.75" x14ac:dyDescent="0.25">
      <c r="B285" s="119" t="s">
        <v>111</v>
      </c>
      <c r="C285" s="120">
        <v>41827</v>
      </c>
      <c r="D285" s="121">
        <v>0.11684719494943099</v>
      </c>
      <c r="E285" s="120">
        <v>11898</v>
      </c>
      <c r="F285" s="121">
        <v>0.71554259210557802</v>
      </c>
      <c r="G285" s="120">
        <v>31225</v>
      </c>
      <c r="H285" s="121">
        <v>1.6243906538914104</v>
      </c>
      <c r="I285" s="120">
        <v>44226</v>
      </c>
      <c r="J285" s="121">
        <v>0.41636509207365902</v>
      </c>
      <c r="K285" s="120">
        <v>7834</v>
      </c>
      <c r="L285" s="121">
        <v>0.42514098599235939</v>
      </c>
      <c r="M285" s="121">
        <v>0.25847389558232936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15"/>
      <c r="I288" s="115"/>
      <c r="L288" s="124"/>
    </row>
    <row r="290" spans="2:14" ht="48.75" customHeight="1" thickBot="1" x14ac:dyDescent="0.3">
      <c r="B290" s="247" t="s">
        <v>201</v>
      </c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1" t="s">
        <v>526</v>
      </c>
    </row>
    <row r="291" spans="2:14" ht="10.5" customHeight="1" thickBot="1" x14ac:dyDescent="0.3">
      <c r="B291" s="109"/>
      <c r="C291" s="110"/>
      <c r="D291" s="109"/>
      <c r="E291" s="109"/>
      <c r="F291" s="109"/>
      <c r="G291" s="109"/>
      <c r="H291" s="109"/>
      <c r="I291" s="109"/>
      <c r="J291" s="109"/>
      <c r="K291" s="4"/>
      <c r="L291" s="4"/>
      <c r="N291" s="1" t="s">
        <v>202</v>
      </c>
    </row>
    <row r="292" spans="2:14" ht="22.5" thickTop="1" thickBot="1" x14ac:dyDescent="0.3">
      <c r="B292" s="125" t="s">
        <v>203</v>
      </c>
      <c r="C292" s="257" t="s">
        <v>203</v>
      </c>
      <c r="D292" s="258"/>
      <c r="E292" s="258"/>
      <c r="F292" s="258"/>
      <c r="G292" s="258"/>
      <c r="H292" s="258"/>
      <c r="I292" s="258"/>
      <c r="J292" s="258"/>
      <c r="K292" s="258"/>
      <c r="L292" s="258"/>
      <c r="M292" s="259"/>
    </row>
    <row r="293" spans="2:14" ht="22.5" thickTop="1" thickBot="1" x14ac:dyDescent="0.3">
      <c r="B293" s="13"/>
      <c r="C293" s="260">
        <v>2019</v>
      </c>
      <c r="D293" s="261"/>
      <c r="E293" s="262">
        <v>2020</v>
      </c>
      <c r="F293" s="261"/>
      <c r="G293" s="262">
        <v>2021</v>
      </c>
      <c r="H293" s="261"/>
      <c r="I293" s="262">
        <v>2022</v>
      </c>
      <c r="J293" s="261"/>
      <c r="K293" s="262">
        <v>2023</v>
      </c>
      <c r="L293" s="263"/>
      <c r="M293" s="264"/>
    </row>
    <row r="294" spans="2:14" ht="16.5" thickTop="1" thickBot="1" x14ac:dyDescent="0.3">
      <c r="B294" s="16"/>
      <c r="C294" s="112" t="s">
        <v>125</v>
      </c>
      <c r="D294" s="113" t="s">
        <v>509</v>
      </c>
      <c r="E294" s="114" t="s">
        <v>125</v>
      </c>
      <c r="F294" s="113" t="s">
        <v>499</v>
      </c>
      <c r="G294" s="114" t="s">
        <v>125</v>
      </c>
      <c r="H294" s="113" t="s">
        <v>500</v>
      </c>
      <c r="I294" s="114" t="s">
        <v>125</v>
      </c>
      <c r="J294" s="113" t="s">
        <v>126</v>
      </c>
      <c r="K294" s="114" t="s">
        <v>125</v>
      </c>
      <c r="L294" s="113" t="s">
        <v>511</v>
      </c>
      <c r="M294" s="113" t="s">
        <v>502</v>
      </c>
    </row>
    <row r="295" spans="2:14" x14ac:dyDescent="0.25">
      <c r="B295" s="116" t="s">
        <v>129</v>
      </c>
      <c r="C295" s="117">
        <v>2768</v>
      </c>
      <c r="D295" s="118">
        <v>0.13489134891348908</v>
      </c>
      <c r="E295" s="117">
        <v>2947</v>
      </c>
      <c r="F295" s="118">
        <v>6.4667630057803516E-2</v>
      </c>
      <c r="G295" s="117">
        <v>348</v>
      </c>
      <c r="H295" s="118">
        <v>0.88191381065490304</v>
      </c>
      <c r="I295" s="117">
        <v>2305</v>
      </c>
      <c r="J295" s="118">
        <v>5.6235632183908049</v>
      </c>
      <c r="K295" s="117">
        <v>2843</v>
      </c>
      <c r="L295" s="118">
        <v>0.23340563991323204</v>
      </c>
      <c r="M295" s="118">
        <v>2.7095375722543391E-2</v>
      </c>
    </row>
    <row r="296" spans="2:14" x14ac:dyDescent="0.25">
      <c r="B296" s="116" t="s">
        <v>131</v>
      </c>
      <c r="C296" s="117">
        <v>2872</v>
      </c>
      <c r="D296" s="118">
        <v>0.14650698602794421</v>
      </c>
      <c r="E296" s="117">
        <v>2785</v>
      </c>
      <c r="F296" s="118">
        <v>3.0292479108635102E-2</v>
      </c>
      <c r="G296" s="117">
        <v>314</v>
      </c>
      <c r="H296" s="118">
        <v>0.88725314183123904</v>
      </c>
      <c r="I296" s="117">
        <v>2627</v>
      </c>
      <c r="J296" s="118">
        <v>7.3662420382165603</v>
      </c>
      <c r="K296" s="117">
        <v>3197</v>
      </c>
      <c r="L296" s="118">
        <v>0.21697754092120292</v>
      </c>
      <c r="M296" s="118">
        <v>0.11316155988857934</v>
      </c>
    </row>
    <row r="297" spans="2:14" x14ac:dyDescent="0.25">
      <c r="B297" s="116" t="s">
        <v>133</v>
      </c>
      <c r="C297" s="117">
        <v>2378</v>
      </c>
      <c r="D297" s="118">
        <v>3.17589576547231E-2</v>
      </c>
      <c r="E297" s="117">
        <v>713</v>
      </c>
      <c r="F297" s="118">
        <v>0.70016820857863704</v>
      </c>
      <c r="G297" s="117">
        <v>443</v>
      </c>
      <c r="H297" s="118">
        <v>0.37868162692847102</v>
      </c>
      <c r="I297" s="117">
        <v>2006</v>
      </c>
      <c r="J297" s="118">
        <v>3.5282167042889387</v>
      </c>
      <c r="K297" s="117"/>
      <c r="L297" s="118"/>
      <c r="M297" s="118"/>
    </row>
    <row r="298" spans="2:14" x14ac:dyDescent="0.25">
      <c r="B298" s="116" t="s">
        <v>135</v>
      </c>
      <c r="C298" s="117">
        <v>2304</v>
      </c>
      <c r="D298" s="118">
        <v>0.25149375339489399</v>
      </c>
      <c r="E298" s="117">
        <v>0</v>
      </c>
      <c r="F298" s="118">
        <v>1</v>
      </c>
      <c r="G298" s="117">
        <v>468</v>
      </c>
      <c r="H298" s="118"/>
      <c r="I298" s="117">
        <v>2278</v>
      </c>
      <c r="J298" s="118">
        <v>3.8675213675213671</v>
      </c>
      <c r="K298" s="117"/>
      <c r="L298" s="118"/>
      <c r="M298" s="118"/>
    </row>
    <row r="299" spans="2:14" x14ac:dyDescent="0.25">
      <c r="B299" s="116" t="s">
        <v>137</v>
      </c>
      <c r="C299" s="117">
        <v>1548</v>
      </c>
      <c r="D299" s="118">
        <v>0.57449147883452401</v>
      </c>
      <c r="E299" s="117">
        <v>0</v>
      </c>
      <c r="F299" s="118">
        <v>1</v>
      </c>
      <c r="G299" s="117">
        <v>605</v>
      </c>
      <c r="H299" s="118"/>
      <c r="I299" s="117">
        <v>1430</v>
      </c>
      <c r="J299" s="118">
        <v>1.3636363636363638</v>
      </c>
      <c r="K299" s="117"/>
      <c r="L299" s="118"/>
      <c r="M299" s="118"/>
    </row>
    <row r="300" spans="2:14" x14ac:dyDescent="0.25">
      <c r="B300" s="116" t="s">
        <v>139</v>
      </c>
      <c r="C300" s="117">
        <v>1591</v>
      </c>
      <c r="D300" s="118">
        <v>0.132497273718648</v>
      </c>
      <c r="E300" s="117">
        <v>6</v>
      </c>
      <c r="F300" s="118">
        <v>0.996228786926461</v>
      </c>
      <c r="G300" s="117">
        <v>496</v>
      </c>
      <c r="H300" s="118">
        <v>81.666666666666671</v>
      </c>
      <c r="I300" s="117">
        <v>1236</v>
      </c>
      <c r="J300" s="118">
        <v>1.4919354838709675</v>
      </c>
      <c r="K300" s="117"/>
      <c r="L300" s="118"/>
      <c r="M300" s="118"/>
    </row>
    <row r="301" spans="2:14" x14ac:dyDescent="0.25">
      <c r="B301" s="116" t="s">
        <v>141</v>
      </c>
      <c r="C301" s="117">
        <v>2514</v>
      </c>
      <c r="D301" s="118">
        <v>3.3717105263157965E-2</v>
      </c>
      <c r="E301" s="117">
        <v>270</v>
      </c>
      <c r="F301" s="118">
        <v>0.89260143198090702</v>
      </c>
      <c r="G301" s="117">
        <v>1542</v>
      </c>
      <c r="H301" s="118">
        <v>4.7111111111111112</v>
      </c>
      <c r="I301" s="117">
        <v>2676</v>
      </c>
      <c r="J301" s="118">
        <v>0.7354085603112841</v>
      </c>
      <c r="K301" s="117"/>
      <c r="L301" s="118"/>
      <c r="M301" s="118"/>
    </row>
    <row r="302" spans="2:14" x14ac:dyDescent="0.25">
      <c r="B302" s="116" t="s">
        <v>143</v>
      </c>
      <c r="C302" s="117">
        <v>2317</v>
      </c>
      <c r="D302" s="118">
        <v>2.7039007092198641E-2</v>
      </c>
      <c r="E302" s="117">
        <v>259</v>
      </c>
      <c r="F302" s="118">
        <v>0.88821752265860998</v>
      </c>
      <c r="G302" s="117">
        <v>1373</v>
      </c>
      <c r="H302" s="118">
        <v>4.301158301158301</v>
      </c>
      <c r="I302" s="117">
        <v>1975</v>
      </c>
      <c r="J302" s="118">
        <v>0.43845593590677345</v>
      </c>
      <c r="K302" s="117"/>
      <c r="L302" s="118"/>
      <c r="M302" s="118"/>
    </row>
    <row r="303" spans="2:14" x14ac:dyDescent="0.25">
      <c r="B303" s="116" t="s">
        <v>145</v>
      </c>
      <c r="C303" s="117">
        <v>1734</v>
      </c>
      <c r="D303" s="118">
        <v>0.16272332206663401</v>
      </c>
      <c r="E303" s="117">
        <v>166</v>
      </c>
      <c r="F303" s="118">
        <v>0.904267589388697</v>
      </c>
      <c r="G303" s="117">
        <v>1296</v>
      </c>
      <c r="H303" s="118">
        <v>6.8072289156626509</v>
      </c>
      <c r="I303" s="117">
        <v>1443</v>
      </c>
      <c r="J303" s="118">
        <v>0.11342592592592582</v>
      </c>
      <c r="K303" s="117"/>
      <c r="L303" s="118"/>
      <c r="M303" s="118"/>
    </row>
    <row r="304" spans="2:14" x14ac:dyDescent="0.25">
      <c r="B304" s="116" t="s">
        <v>147</v>
      </c>
      <c r="C304" s="117">
        <v>2116</v>
      </c>
      <c r="D304" s="118">
        <v>0.15931664680174801</v>
      </c>
      <c r="E304" s="117">
        <v>419</v>
      </c>
      <c r="F304" s="118">
        <v>0.80198487712665401</v>
      </c>
      <c r="G304" s="117">
        <v>2316</v>
      </c>
      <c r="H304" s="118">
        <v>4.5274463007159902</v>
      </c>
      <c r="I304" s="117">
        <v>2325</v>
      </c>
      <c r="J304" s="118">
        <v>3.8860103626943143E-3</v>
      </c>
      <c r="K304" s="117"/>
      <c r="L304" s="118"/>
      <c r="M304" s="118"/>
    </row>
    <row r="305" spans="2:14" x14ac:dyDescent="0.25">
      <c r="B305" s="116" t="s">
        <v>149</v>
      </c>
      <c r="C305" s="117">
        <v>3174</v>
      </c>
      <c r="D305" s="118">
        <v>4.8562933597621427E-2</v>
      </c>
      <c r="E305" s="117">
        <v>504</v>
      </c>
      <c r="F305" s="118">
        <v>0.84120982986767501</v>
      </c>
      <c r="G305" s="117">
        <v>2416</v>
      </c>
      <c r="H305" s="118">
        <v>3.7936507936507935</v>
      </c>
      <c r="I305" s="117">
        <v>2632</v>
      </c>
      <c r="J305" s="118">
        <v>8.9403973509933676E-2</v>
      </c>
      <c r="K305" s="117"/>
      <c r="L305" s="118"/>
      <c r="M305" s="118"/>
    </row>
    <row r="306" spans="2:14" x14ac:dyDescent="0.25">
      <c r="B306" s="116" t="s">
        <v>151</v>
      </c>
      <c r="C306" s="117">
        <v>2367</v>
      </c>
      <c r="D306" s="118">
        <v>0.114809274495138</v>
      </c>
      <c r="E306" s="117">
        <v>465</v>
      </c>
      <c r="F306" s="118">
        <v>0.80354879594423301</v>
      </c>
      <c r="G306" s="117">
        <v>2395</v>
      </c>
      <c r="H306" s="118">
        <v>4.150537634408602</v>
      </c>
      <c r="I306" s="117">
        <v>2577</v>
      </c>
      <c r="J306" s="118">
        <v>7.5991649269311123E-2</v>
      </c>
      <c r="K306" s="117"/>
      <c r="L306" s="118"/>
      <c r="M306" s="118"/>
    </row>
    <row r="307" spans="2:14" ht="15.75" x14ac:dyDescent="0.25">
      <c r="B307" s="119" t="s">
        <v>111</v>
      </c>
      <c r="C307" s="120">
        <v>27683</v>
      </c>
      <c r="D307" s="121">
        <v>6.7598518019535203E-2</v>
      </c>
      <c r="E307" s="120">
        <v>8544</v>
      </c>
      <c r="F307" s="121">
        <v>0.69136293031824603</v>
      </c>
      <c r="G307" s="120">
        <v>14012</v>
      </c>
      <c r="H307" s="121">
        <v>0.63998127340823974</v>
      </c>
      <c r="I307" s="120">
        <v>25510</v>
      </c>
      <c r="J307" s="121">
        <v>0.82058235797887535</v>
      </c>
      <c r="K307" s="120">
        <v>6040</v>
      </c>
      <c r="L307" s="121">
        <v>0.22465531224655311</v>
      </c>
      <c r="M307" s="121">
        <v>7.0921985815602939E-2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4"/>
      <c r="E310" s="124"/>
      <c r="G310" s="124"/>
      <c r="I310" s="124"/>
      <c r="K310" s="124"/>
    </row>
    <row r="313" spans="2:14" ht="48.75" customHeight="1" thickBot="1" x14ac:dyDescent="0.3">
      <c r="B313" s="247" t="s">
        <v>204</v>
      </c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1" t="s">
        <v>526</v>
      </c>
    </row>
    <row r="314" spans="2:14" ht="10.5" customHeight="1" thickBot="1" x14ac:dyDescent="0.3">
      <c r="B314" s="109"/>
      <c r="C314" s="110"/>
      <c r="D314" s="109"/>
      <c r="E314" s="109"/>
      <c r="F314" s="109"/>
      <c r="G314" s="109"/>
      <c r="H314" s="109"/>
      <c r="I314" s="109"/>
      <c r="J314" s="109"/>
      <c r="K314" s="4"/>
      <c r="L314" s="4"/>
      <c r="N314" s="1" t="s">
        <v>202</v>
      </c>
    </row>
    <row r="315" spans="2:14" ht="22.5" thickTop="1" thickBot="1" x14ac:dyDescent="0.3">
      <c r="B315" s="125" t="s">
        <v>205</v>
      </c>
      <c r="C315" s="257" t="s">
        <v>205</v>
      </c>
      <c r="D315" s="258"/>
      <c r="E315" s="258"/>
      <c r="F315" s="258"/>
      <c r="G315" s="258"/>
      <c r="H315" s="258"/>
      <c r="I315" s="258"/>
      <c r="J315" s="258"/>
      <c r="K315" s="258"/>
      <c r="L315" s="258"/>
      <c r="M315" s="259"/>
    </row>
    <row r="316" spans="2:14" ht="22.5" thickTop="1" thickBot="1" x14ac:dyDescent="0.3">
      <c r="B316" s="13"/>
      <c r="C316" s="260">
        <v>2019</v>
      </c>
      <c r="D316" s="261"/>
      <c r="E316" s="262">
        <v>2020</v>
      </c>
      <c r="F316" s="261"/>
      <c r="G316" s="262">
        <v>2021</v>
      </c>
      <c r="H316" s="261"/>
      <c r="I316" s="262">
        <v>2022</v>
      </c>
      <c r="J316" s="261"/>
      <c r="K316" s="262">
        <v>2023</v>
      </c>
      <c r="L316" s="263"/>
      <c r="M316" s="264"/>
    </row>
    <row r="317" spans="2:14" ht="16.5" thickTop="1" thickBot="1" x14ac:dyDescent="0.3">
      <c r="B317" s="16"/>
      <c r="C317" s="112" t="s">
        <v>125</v>
      </c>
      <c r="D317" s="113" t="s">
        <v>509</v>
      </c>
      <c r="E317" s="114" t="s">
        <v>125</v>
      </c>
      <c r="F317" s="113" t="s">
        <v>499</v>
      </c>
      <c r="G317" s="114" t="s">
        <v>125</v>
      </c>
      <c r="H317" s="113" t="s">
        <v>500</v>
      </c>
      <c r="I317" s="114" t="s">
        <v>125</v>
      </c>
      <c r="J317" s="113" t="s">
        <v>126</v>
      </c>
      <c r="K317" s="114" t="s">
        <v>125</v>
      </c>
      <c r="L317" s="113" t="s">
        <v>511</v>
      </c>
      <c r="M317" s="113" t="s">
        <v>502</v>
      </c>
    </row>
    <row r="318" spans="2:14" x14ac:dyDescent="0.25">
      <c r="B318" s="116" t="s">
        <v>129</v>
      </c>
      <c r="C318" s="117">
        <v>458</v>
      </c>
      <c r="D318" s="118">
        <v>1.0538116591928253</v>
      </c>
      <c r="E318" s="117">
        <v>363</v>
      </c>
      <c r="F318" s="118">
        <v>0.20742358078602599</v>
      </c>
      <c r="G318" s="117">
        <v>27</v>
      </c>
      <c r="H318" s="118">
        <v>0.92561983471074405</v>
      </c>
      <c r="I318" s="117">
        <v>331</v>
      </c>
      <c r="J318" s="118">
        <v>11.25925925925926</v>
      </c>
      <c r="K318" s="117">
        <v>572</v>
      </c>
      <c r="L318" s="118">
        <v>0.72809667673716016</v>
      </c>
      <c r="M318" s="118">
        <v>0.24890829694323147</v>
      </c>
    </row>
    <row r="319" spans="2:14" x14ac:dyDescent="0.25">
      <c r="B319" s="116" t="s">
        <v>131</v>
      </c>
      <c r="C319" s="117">
        <v>264</v>
      </c>
      <c r="D319" s="118">
        <v>0.223529411764706</v>
      </c>
      <c r="E319" s="117">
        <v>558</v>
      </c>
      <c r="F319" s="118">
        <v>1.1136363636363638</v>
      </c>
      <c r="G319" s="117">
        <v>26</v>
      </c>
      <c r="H319" s="118">
        <v>0.95340501792114696</v>
      </c>
      <c r="I319" s="117">
        <v>327</v>
      </c>
      <c r="J319" s="118">
        <v>11.576923076923077</v>
      </c>
      <c r="K319" s="117">
        <v>646</v>
      </c>
      <c r="L319" s="118">
        <v>0.97553516819571873</v>
      </c>
      <c r="M319" s="118">
        <v>1.4469696969696968</v>
      </c>
    </row>
    <row r="320" spans="2:14" x14ac:dyDescent="0.25">
      <c r="B320" s="116" t="s">
        <v>133</v>
      </c>
      <c r="C320" s="117">
        <v>501</v>
      </c>
      <c r="D320" s="118">
        <v>0.39166666666666661</v>
      </c>
      <c r="E320" s="117">
        <v>377</v>
      </c>
      <c r="F320" s="118">
        <v>0.24750499001995999</v>
      </c>
      <c r="G320" s="117">
        <v>44</v>
      </c>
      <c r="H320" s="118">
        <v>0.88328912466843501</v>
      </c>
      <c r="I320" s="117">
        <v>357</v>
      </c>
      <c r="J320" s="118">
        <v>7.1136363636363633</v>
      </c>
      <c r="K320" s="117"/>
      <c r="L320" s="118"/>
      <c r="M320" s="118"/>
    </row>
    <row r="321" spans="2:13" x14ac:dyDescent="0.25">
      <c r="B321" s="116" t="s">
        <v>135</v>
      </c>
      <c r="C321" s="117">
        <v>247</v>
      </c>
      <c r="D321" s="118">
        <v>7.1428571428571397E-2</v>
      </c>
      <c r="E321" s="117">
        <v>0</v>
      </c>
      <c r="F321" s="118">
        <v>1</v>
      </c>
      <c r="G321" s="117">
        <v>28</v>
      </c>
      <c r="H321" s="118"/>
      <c r="I321" s="117">
        <v>306</v>
      </c>
      <c r="J321" s="118">
        <v>9.9285714285714288</v>
      </c>
      <c r="K321" s="117"/>
      <c r="L321" s="118"/>
      <c r="M321" s="118"/>
    </row>
    <row r="322" spans="2:13" x14ac:dyDescent="0.25">
      <c r="B322" s="116" t="s">
        <v>137</v>
      </c>
      <c r="C322" s="117">
        <v>187</v>
      </c>
      <c r="D322" s="118">
        <v>0.14723926380368102</v>
      </c>
      <c r="E322" s="117">
        <v>2</v>
      </c>
      <c r="F322" s="118">
        <v>0.989304812834225</v>
      </c>
      <c r="G322" s="117">
        <v>17</v>
      </c>
      <c r="H322" s="118">
        <v>7.5</v>
      </c>
      <c r="I322" s="117">
        <v>266</v>
      </c>
      <c r="J322" s="118">
        <v>14.647058823529411</v>
      </c>
      <c r="K322" s="117"/>
      <c r="L322" s="118"/>
      <c r="M322" s="118"/>
    </row>
    <row r="323" spans="2:13" x14ac:dyDescent="0.25">
      <c r="B323" s="116" t="s">
        <v>139</v>
      </c>
      <c r="C323" s="117">
        <v>163</v>
      </c>
      <c r="D323" s="118">
        <v>0.147887323943662</v>
      </c>
      <c r="E323" s="117">
        <v>10</v>
      </c>
      <c r="F323" s="118">
        <v>0.93865030674846595</v>
      </c>
      <c r="G323" s="117">
        <v>44</v>
      </c>
      <c r="H323" s="118">
        <v>3.4000000000000004</v>
      </c>
      <c r="I323" s="117">
        <v>263</v>
      </c>
      <c r="J323" s="118">
        <v>4.9772727272727275</v>
      </c>
      <c r="K323" s="117"/>
      <c r="L323" s="118"/>
      <c r="M323" s="118"/>
    </row>
    <row r="324" spans="2:13" x14ac:dyDescent="0.25">
      <c r="B324" s="116" t="s">
        <v>141</v>
      </c>
      <c r="C324" s="117">
        <v>202</v>
      </c>
      <c r="D324" s="118">
        <v>5.60747663551402E-2</v>
      </c>
      <c r="E324" s="117">
        <v>15</v>
      </c>
      <c r="F324" s="118">
        <v>0.92574257425742601</v>
      </c>
      <c r="G324" s="117">
        <v>70</v>
      </c>
      <c r="H324" s="118">
        <v>3.666666666666667</v>
      </c>
      <c r="I324" s="117">
        <v>382</v>
      </c>
      <c r="J324" s="118">
        <v>4.4571428571428573</v>
      </c>
      <c r="K324" s="117"/>
      <c r="L324" s="118"/>
      <c r="M324" s="118"/>
    </row>
    <row r="325" spans="2:13" x14ac:dyDescent="0.25">
      <c r="B325" s="116" t="s">
        <v>143</v>
      </c>
      <c r="C325" s="117">
        <v>251</v>
      </c>
      <c r="D325" s="118">
        <v>0.70748299319727881</v>
      </c>
      <c r="E325" s="117">
        <v>12</v>
      </c>
      <c r="F325" s="118">
        <v>0.952191235059761</v>
      </c>
      <c r="G325" s="117">
        <v>84</v>
      </c>
      <c r="H325" s="118">
        <v>6</v>
      </c>
      <c r="I325" s="117">
        <v>229</v>
      </c>
      <c r="J325" s="118">
        <v>1.7261904761904763</v>
      </c>
      <c r="K325" s="117"/>
      <c r="L325" s="118"/>
      <c r="M325" s="118"/>
    </row>
    <row r="326" spans="2:13" x14ac:dyDescent="0.25">
      <c r="B326" s="116" t="s">
        <v>145</v>
      </c>
      <c r="C326" s="117">
        <v>281</v>
      </c>
      <c r="D326" s="118">
        <v>0.93793103448275872</v>
      </c>
      <c r="E326" s="117">
        <v>16</v>
      </c>
      <c r="F326" s="118">
        <v>0.94306049822064097</v>
      </c>
      <c r="G326" s="117">
        <v>91</v>
      </c>
      <c r="H326" s="118">
        <v>4.6875</v>
      </c>
      <c r="I326" s="117">
        <v>389</v>
      </c>
      <c r="J326" s="118">
        <v>3.2747252747252746</v>
      </c>
      <c r="K326" s="117"/>
      <c r="L326" s="118"/>
      <c r="M326" s="118"/>
    </row>
    <row r="327" spans="2:13" x14ac:dyDescent="0.25">
      <c r="B327" s="116" t="s">
        <v>147</v>
      </c>
      <c r="C327" s="117">
        <v>278</v>
      </c>
      <c r="D327" s="118">
        <v>0.28110599078341014</v>
      </c>
      <c r="E327" s="117">
        <v>15</v>
      </c>
      <c r="F327" s="118">
        <v>0.94604316546762601</v>
      </c>
      <c r="G327" s="117">
        <v>176</v>
      </c>
      <c r="H327" s="118">
        <v>10.733333333333333</v>
      </c>
      <c r="I327" s="117">
        <v>526</v>
      </c>
      <c r="J327" s="118">
        <v>1.9886363636363638</v>
      </c>
      <c r="K327" s="117"/>
      <c r="L327" s="118"/>
      <c r="M327" s="118"/>
    </row>
    <row r="328" spans="2:13" x14ac:dyDescent="0.25">
      <c r="B328" s="116" t="s">
        <v>149</v>
      </c>
      <c r="C328" s="117">
        <v>319</v>
      </c>
      <c r="D328" s="118">
        <v>8.8571428571428495E-2</v>
      </c>
      <c r="E328" s="117">
        <v>39</v>
      </c>
      <c r="F328" s="118">
        <v>0.87774294670846398</v>
      </c>
      <c r="G328" s="117">
        <v>227</v>
      </c>
      <c r="H328" s="118">
        <v>4.8205128205128203</v>
      </c>
      <c r="I328" s="117">
        <v>511</v>
      </c>
      <c r="J328" s="118">
        <v>1.251101321585903</v>
      </c>
      <c r="K328" s="117"/>
      <c r="L328" s="118"/>
      <c r="M328" s="118"/>
    </row>
    <row r="329" spans="2:13" x14ac:dyDescent="0.25">
      <c r="B329" s="116" t="s">
        <v>151</v>
      </c>
      <c r="C329" s="117">
        <v>331</v>
      </c>
      <c r="D329" s="118">
        <v>0.26335877862595414</v>
      </c>
      <c r="E329" s="117">
        <v>41</v>
      </c>
      <c r="F329" s="118">
        <v>0.87613293051359498</v>
      </c>
      <c r="G329" s="117">
        <v>307</v>
      </c>
      <c r="H329" s="118">
        <v>6.4878048780487809</v>
      </c>
      <c r="I329" s="117">
        <v>547</v>
      </c>
      <c r="J329" s="118">
        <v>0.78175895765472303</v>
      </c>
      <c r="K329" s="117"/>
      <c r="L329" s="118"/>
      <c r="M329" s="118"/>
    </row>
    <row r="330" spans="2:13" ht="15.75" x14ac:dyDescent="0.25">
      <c r="B330" s="119" t="s">
        <v>111</v>
      </c>
      <c r="C330" s="120">
        <v>3482</v>
      </c>
      <c r="D330" s="121">
        <v>0.23082361258395201</v>
      </c>
      <c r="E330" s="120">
        <v>1448</v>
      </c>
      <c r="F330" s="121">
        <v>0.58414704192992495</v>
      </c>
      <c r="G330" s="120">
        <v>1141</v>
      </c>
      <c r="H330" s="121">
        <v>0.212016574585635</v>
      </c>
      <c r="I330" s="120">
        <v>4434</v>
      </c>
      <c r="J330" s="121">
        <v>2.8860648553900088</v>
      </c>
      <c r="K330" s="120">
        <v>1218</v>
      </c>
      <c r="L330" s="121">
        <v>0.85106382978723394</v>
      </c>
      <c r="M330" s="121">
        <v>0.68698060941828265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4"/>
      <c r="E333" s="124"/>
      <c r="G333" s="124"/>
      <c r="I333" s="124"/>
      <c r="K333" s="124"/>
    </row>
    <row r="336" spans="2:13" ht="21.75" thickBot="1" x14ac:dyDescent="0.3">
      <c r="B336" s="247" t="s">
        <v>588</v>
      </c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M336" s="247"/>
    </row>
    <row r="337" spans="2:13" ht="21.75" thickBot="1" x14ac:dyDescent="0.3">
      <c r="B337" s="109"/>
      <c r="C337" s="110"/>
      <c r="D337" s="109"/>
      <c r="E337" s="109"/>
      <c r="F337" s="109"/>
      <c r="G337" s="109"/>
      <c r="H337" s="109"/>
      <c r="I337" s="109"/>
      <c r="J337" s="109"/>
      <c r="K337" s="4"/>
      <c r="L337" s="4"/>
    </row>
    <row r="338" spans="2:13" ht="22.5" thickTop="1" thickBot="1" x14ac:dyDescent="0.3">
      <c r="B338" s="125"/>
      <c r="C338" s="257" t="s">
        <v>589</v>
      </c>
      <c r="D338" s="258"/>
      <c r="E338" s="258"/>
      <c r="F338" s="258"/>
      <c r="G338" s="258"/>
      <c r="H338" s="258"/>
      <c r="I338" s="258"/>
      <c r="J338" s="258"/>
      <c r="K338" s="258"/>
      <c r="L338" s="258"/>
      <c r="M338" s="259"/>
    </row>
    <row r="339" spans="2:13" ht="22.5" thickTop="1" thickBot="1" x14ac:dyDescent="0.3">
      <c r="B339" s="13"/>
      <c r="C339" s="260">
        <v>2019</v>
      </c>
      <c r="D339" s="261"/>
      <c r="E339" s="262">
        <v>2020</v>
      </c>
      <c r="F339" s="261"/>
      <c r="G339" s="262">
        <v>2021</v>
      </c>
      <c r="H339" s="261"/>
      <c r="I339" s="262">
        <v>2022</v>
      </c>
      <c r="J339" s="261"/>
      <c r="K339" s="262">
        <v>2023</v>
      </c>
      <c r="L339" s="263"/>
      <c r="M339" s="264"/>
    </row>
    <row r="340" spans="2:13" ht="16.5" thickTop="1" thickBot="1" x14ac:dyDescent="0.3">
      <c r="B340" s="16"/>
      <c r="C340" s="112" t="s">
        <v>125</v>
      </c>
      <c r="D340" s="113" t="s">
        <v>509</v>
      </c>
      <c r="E340" s="114" t="s">
        <v>125</v>
      </c>
      <c r="F340" s="113" t="s">
        <v>499</v>
      </c>
      <c r="G340" s="114" t="s">
        <v>125</v>
      </c>
      <c r="H340" s="113" t="s">
        <v>500</v>
      </c>
      <c r="I340" s="114" t="s">
        <v>125</v>
      </c>
      <c r="J340" s="113" t="s">
        <v>126</v>
      </c>
      <c r="K340" s="114" t="s">
        <v>125</v>
      </c>
      <c r="L340" s="113" t="s">
        <v>511</v>
      </c>
      <c r="M340" s="113" t="s">
        <v>502</v>
      </c>
    </row>
    <row r="341" spans="2:13" x14ac:dyDescent="0.25">
      <c r="B341" s="116" t="s">
        <v>129</v>
      </c>
      <c r="C341" s="117">
        <f>C370+C396+C422+C448</f>
        <v>49594</v>
      </c>
      <c r="D341" s="118"/>
      <c r="E341" s="117">
        <f>E370+E396+E422+E448</f>
        <v>48846</v>
      </c>
      <c r="F341" s="118">
        <f>E341/C341-1</f>
        <v>-1.5082469653587172E-2</v>
      </c>
      <c r="G341" s="117">
        <f>G370+G396+G422+G448</f>
        <v>999</v>
      </c>
      <c r="H341" s="118">
        <f>G341/E341-1</f>
        <v>-0.9795479670802113</v>
      </c>
      <c r="I341" s="117">
        <f>I370+I396+I422+I448</f>
        <v>28280</v>
      </c>
      <c r="J341" s="118">
        <f>I341/G341-1</f>
        <v>27.308308308308309</v>
      </c>
      <c r="K341" s="117">
        <f>K370+K396+K422+K448</f>
        <v>43535</v>
      </c>
      <c r="L341" s="118">
        <f>K341/I341-1</f>
        <v>0.53942715700141441</v>
      </c>
      <c r="M341" s="118">
        <f>K341/C341-1</f>
        <v>-0.12217203693995238</v>
      </c>
    </row>
    <row r="342" spans="2:13" x14ac:dyDescent="0.25">
      <c r="B342" s="116" t="s">
        <v>131</v>
      </c>
      <c r="C342" s="117">
        <f t="shared" ref="C342:E353" si="0">C371+C397+C423+C449</f>
        <v>48124</v>
      </c>
      <c r="D342" s="118"/>
      <c r="E342" s="117">
        <f t="shared" si="0"/>
        <v>53937</v>
      </c>
      <c r="F342" s="118">
        <f t="shared" ref="F342:L353" si="1">E342/C342-1</f>
        <v>0.1207921203557476</v>
      </c>
      <c r="G342" s="117">
        <f t="shared" ref="G342" si="2">G371+G397+G423+G449</f>
        <v>838</v>
      </c>
      <c r="H342" s="118">
        <f t="shared" si="1"/>
        <v>-0.9844633553961103</v>
      </c>
      <c r="I342" s="117">
        <f t="shared" ref="I342" si="3">I371+I397+I423+I449</f>
        <v>26632</v>
      </c>
      <c r="J342" s="118">
        <f t="shared" si="1"/>
        <v>30.780429594272075</v>
      </c>
      <c r="K342" s="117">
        <f t="shared" ref="K342" si="4">K371+K397+K423+K449</f>
        <v>41373</v>
      </c>
      <c r="L342" s="118">
        <f t="shared" si="1"/>
        <v>0.55350705917692999</v>
      </c>
      <c r="M342" s="118">
        <f>K342/C342-1</f>
        <v>-0.1402834344609758</v>
      </c>
    </row>
    <row r="343" spans="2:13" x14ac:dyDescent="0.25">
      <c r="B343" s="116" t="s">
        <v>133</v>
      </c>
      <c r="C343" s="117">
        <f t="shared" si="0"/>
        <v>56151</v>
      </c>
      <c r="D343" s="118"/>
      <c r="E343" s="117">
        <f t="shared" si="0"/>
        <v>19726</v>
      </c>
      <c r="F343" s="118">
        <f t="shared" si="1"/>
        <v>-0.64869726273797435</v>
      </c>
      <c r="G343" s="117">
        <f t="shared" ref="G343" si="5">G372+G398+G424+G450</f>
        <v>924</v>
      </c>
      <c r="H343" s="118">
        <f t="shared" si="1"/>
        <v>-0.95315826827537264</v>
      </c>
      <c r="I343" s="117">
        <f t="shared" ref="I343" si="6">I372+I398+I424+I450</f>
        <v>27674</v>
      </c>
      <c r="J343" s="118">
        <f t="shared" si="1"/>
        <v>28.950216450216452</v>
      </c>
      <c r="K343" s="117"/>
      <c r="L343" s="118"/>
      <c r="M343" s="118"/>
    </row>
    <row r="344" spans="2:13" x14ac:dyDescent="0.25">
      <c r="B344" s="116" t="s">
        <v>135</v>
      </c>
      <c r="C344" s="117">
        <f t="shared" si="0"/>
        <v>20248</v>
      </c>
      <c r="D344" s="118"/>
      <c r="E344" s="117">
        <f t="shared" si="0"/>
        <v>0</v>
      </c>
      <c r="F344" s="118">
        <f t="shared" si="1"/>
        <v>-1</v>
      </c>
      <c r="G344" s="117">
        <f t="shared" ref="G344" si="7">G373+G399+G425+G451</f>
        <v>404</v>
      </c>
      <c r="H344" s="118" t="e">
        <f t="shared" si="1"/>
        <v>#DIV/0!</v>
      </c>
      <c r="I344" s="117">
        <f t="shared" ref="I344" si="8">I373+I399+I425+I451</f>
        <v>14985</v>
      </c>
      <c r="J344" s="118">
        <f t="shared" si="1"/>
        <v>36.091584158415841</v>
      </c>
      <c r="K344" s="117"/>
      <c r="L344" s="118"/>
      <c r="M344" s="118"/>
    </row>
    <row r="345" spans="2:13" x14ac:dyDescent="0.25">
      <c r="B345" s="116" t="s">
        <v>137</v>
      </c>
      <c r="C345" s="117">
        <f t="shared" si="0"/>
        <v>5566</v>
      </c>
      <c r="D345" s="118"/>
      <c r="E345" s="117">
        <f t="shared" si="0"/>
        <v>31</v>
      </c>
      <c r="F345" s="118">
        <f t="shared" si="1"/>
        <v>-0.99443047071505575</v>
      </c>
      <c r="G345" s="117">
        <f t="shared" ref="G345" si="9">G374+G400+G426+G452</f>
        <v>394</v>
      </c>
      <c r="H345" s="118">
        <f t="shared" si="1"/>
        <v>11.709677419354838</v>
      </c>
      <c r="I345" s="117">
        <f t="shared" ref="I345" si="10">I374+I400+I426+I452</f>
        <v>2142</v>
      </c>
      <c r="J345" s="118">
        <f t="shared" si="1"/>
        <v>4.436548223350254</v>
      </c>
      <c r="K345" s="117"/>
      <c r="L345" s="118"/>
      <c r="M345" s="118"/>
    </row>
    <row r="346" spans="2:13" x14ac:dyDescent="0.25">
      <c r="B346" s="116" t="s">
        <v>139</v>
      </c>
      <c r="C346" s="117">
        <f t="shared" si="0"/>
        <v>5041</v>
      </c>
      <c r="D346" s="118"/>
      <c r="E346" s="117">
        <f t="shared" si="0"/>
        <v>48</v>
      </c>
      <c r="F346" s="118">
        <f t="shared" si="1"/>
        <v>-0.99047807974608215</v>
      </c>
      <c r="G346" s="117">
        <f t="shared" ref="G346" si="11">G375+G401+G427+G453</f>
        <v>478</v>
      </c>
      <c r="H346" s="118">
        <f t="shared" si="1"/>
        <v>8.9583333333333339</v>
      </c>
      <c r="I346" s="117">
        <f t="shared" ref="I346" si="12">I375+I401+I427+I453</f>
        <v>2431</v>
      </c>
      <c r="J346" s="118">
        <f t="shared" si="1"/>
        <v>4.0857740585774058</v>
      </c>
      <c r="K346" s="117"/>
      <c r="L346" s="118"/>
      <c r="M346" s="118"/>
    </row>
    <row r="347" spans="2:13" x14ac:dyDescent="0.25">
      <c r="B347" s="116" t="s">
        <v>141</v>
      </c>
      <c r="C347" s="117">
        <f t="shared" si="0"/>
        <v>6430</v>
      </c>
      <c r="D347" s="118"/>
      <c r="E347" s="117">
        <f t="shared" si="0"/>
        <v>195</v>
      </c>
      <c r="F347" s="118">
        <f t="shared" si="1"/>
        <v>-0.96967340590979778</v>
      </c>
      <c r="G347" s="117">
        <f t="shared" ref="G347" si="13">G376+G402+G428+G454</f>
        <v>1643</v>
      </c>
      <c r="H347" s="118">
        <f t="shared" si="1"/>
        <v>7.4256410256410259</v>
      </c>
      <c r="I347" s="117">
        <f t="shared" ref="I347" si="14">I376+I402+I428+I454</f>
        <v>3440</v>
      </c>
      <c r="J347" s="118">
        <f t="shared" si="1"/>
        <v>1.0937309799147901</v>
      </c>
      <c r="K347" s="117"/>
      <c r="L347" s="118"/>
      <c r="M347" s="118"/>
    </row>
    <row r="348" spans="2:13" x14ac:dyDescent="0.25">
      <c r="B348" s="116" t="s">
        <v>143</v>
      </c>
      <c r="C348" s="117">
        <f t="shared" si="0"/>
        <v>3967</v>
      </c>
      <c r="D348" s="118"/>
      <c r="E348" s="117">
        <f t="shared" si="0"/>
        <v>218</v>
      </c>
      <c r="F348" s="118">
        <f t="shared" si="1"/>
        <v>-0.9450466347365768</v>
      </c>
      <c r="G348" s="117">
        <f t="shared" ref="G348" si="15">G377+G403+G429+G455</f>
        <v>1214</v>
      </c>
      <c r="H348" s="118">
        <f t="shared" si="1"/>
        <v>4.568807339449541</v>
      </c>
      <c r="I348" s="117">
        <f t="shared" ref="I348" si="16">I377+I403+I429+I455</f>
        <v>2738</v>
      </c>
      <c r="J348" s="118">
        <f t="shared" si="1"/>
        <v>1.2553542009884677</v>
      </c>
      <c r="K348" s="117"/>
      <c r="L348" s="118"/>
      <c r="M348" s="118"/>
    </row>
    <row r="349" spans="2:13" x14ac:dyDescent="0.25">
      <c r="B349" s="116" t="s">
        <v>145</v>
      </c>
      <c r="C349" s="117">
        <f t="shared" si="0"/>
        <v>5389</v>
      </c>
      <c r="D349" s="118"/>
      <c r="E349" s="117">
        <f t="shared" si="0"/>
        <v>213</v>
      </c>
      <c r="F349" s="118">
        <f t="shared" si="1"/>
        <v>-0.9604750417517165</v>
      </c>
      <c r="G349" s="117">
        <f t="shared" ref="G349" si="17">G378+G404+G430+G456</f>
        <v>1683</v>
      </c>
      <c r="H349" s="118">
        <f t="shared" si="1"/>
        <v>6.901408450704225</v>
      </c>
      <c r="I349" s="117">
        <f t="shared" ref="I349" si="18">I378+I404+I430+I456</f>
        <v>2548</v>
      </c>
      <c r="J349" s="118">
        <f t="shared" si="1"/>
        <v>0.51396316102198458</v>
      </c>
      <c r="K349" s="117"/>
      <c r="L349" s="118"/>
      <c r="M349" s="118"/>
    </row>
    <row r="350" spans="2:13" x14ac:dyDescent="0.25">
      <c r="B350" s="116" t="s">
        <v>147</v>
      </c>
      <c r="C350" s="117">
        <f t="shared" si="0"/>
        <v>29237</v>
      </c>
      <c r="D350" s="118"/>
      <c r="E350" s="117">
        <f t="shared" si="0"/>
        <v>892</v>
      </c>
      <c r="F350" s="118">
        <f t="shared" si="1"/>
        <v>-0.96949071382152752</v>
      </c>
      <c r="G350" s="117">
        <f t="shared" ref="G350" si="19">G379+G405+G431+G457</f>
        <v>13235</v>
      </c>
      <c r="H350" s="118">
        <f t="shared" si="1"/>
        <v>13.837443946188341</v>
      </c>
      <c r="I350" s="117">
        <f t="shared" ref="I350" si="20">I379+I405+I431+I457</f>
        <v>22820</v>
      </c>
      <c r="J350" s="118">
        <f t="shared" si="1"/>
        <v>0.72421609369097095</v>
      </c>
      <c r="K350" s="117"/>
      <c r="L350" s="118"/>
      <c r="M350" s="118"/>
    </row>
    <row r="351" spans="2:13" x14ac:dyDescent="0.25">
      <c r="B351" s="116" t="s">
        <v>149</v>
      </c>
      <c r="C351" s="117">
        <f t="shared" si="0"/>
        <v>47225</v>
      </c>
      <c r="D351" s="118"/>
      <c r="E351" s="117">
        <f t="shared" si="0"/>
        <v>1163</v>
      </c>
      <c r="F351" s="118">
        <f t="shared" si="1"/>
        <v>-0.97537321334039173</v>
      </c>
      <c r="G351" s="117">
        <f t="shared" ref="G351" si="21">G380+G406+G432+G458</f>
        <v>28206</v>
      </c>
      <c r="H351" s="118">
        <f t="shared" si="1"/>
        <v>23.252794496990543</v>
      </c>
      <c r="I351" s="117">
        <f t="shared" ref="I351" si="22">I380+I406+I432+I458</f>
        <v>39934</v>
      </c>
      <c r="J351" s="118">
        <f t="shared" si="1"/>
        <v>0.41579805715096074</v>
      </c>
      <c r="K351" s="117"/>
      <c r="L351" s="118"/>
      <c r="M351" s="118"/>
    </row>
    <row r="352" spans="2:13" x14ac:dyDescent="0.25">
      <c r="B352" s="116" t="s">
        <v>151</v>
      </c>
      <c r="C352" s="117">
        <f t="shared" si="0"/>
        <v>49799</v>
      </c>
      <c r="D352" s="118"/>
      <c r="E352" s="117">
        <f t="shared" si="0"/>
        <v>830</v>
      </c>
      <c r="F352" s="118">
        <f t="shared" si="1"/>
        <v>-0.98333299865459145</v>
      </c>
      <c r="G352" s="117">
        <f t="shared" ref="G352" si="23">G381+G407+G433+G459</f>
        <v>25439</v>
      </c>
      <c r="H352" s="118">
        <f t="shared" si="1"/>
        <v>29.649397590361446</v>
      </c>
      <c r="I352" s="117">
        <f t="shared" ref="I352" si="24">I381+I407+I433+I459</f>
        <v>35526</v>
      </c>
      <c r="J352" s="118">
        <f t="shared" si="1"/>
        <v>0.39651715869334492</v>
      </c>
      <c r="K352" s="117"/>
      <c r="L352" s="118"/>
      <c r="M352" s="118"/>
    </row>
    <row r="353" spans="2:14" ht="15.75" x14ac:dyDescent="0.25">
      <c r="B353" s="119" t="s">
        <v>111</v>
      </c>
      <c r="C353" s="120">
        <f t="shared" si="0"/>
        <v>326771</v>
      </c>
      <c r="D353" s="121"/>
      <c r="E353" s="120">
        <f t="shared" si="0"/>
        <v>126128</v>
      </c>
      <c r="F353" s="121">
        <f t="shared" si="1"/>
        <v>-0.61401715574515481</v>
      </c>
      <c r="G353" s="120">
        <f t="shared" ref="G353" si="25">G382+G408+G434+G460</f>
        <v>75457</v>
      </c>
      <c r="H353" s="121">
        <f t="shared" si="1"/>
        <v>-0.40174267410884179</v>
      </c>
      <c r="I353" s="120">
        <f t="shared" ref="I353" si="26">I382+I408+I434+I460</f>
        <v>209150</v>
      </c>
      <c r="J353" s="121">
        <f t="shared" si="1"/>
        <v>1.7717773036298818</v>
      </c>
      <c r="K353" s="120">
        <f t="shared" ref="K353" si="27">K382+K408+K434+K460</f>
        <v>84908</v>
      </c>
      <c r="L353" s="121">
        <f>K353/(I341+I342)-1</f>
        <v>0.54625582750582757</v>
      </c>
      <c r="M353" s="121">
        <f>K353/(C341+C342)-1</f>
        <v>-0.13109150821752391</v>
      </c>
    </row>
    <row r="355" spans="2:14" x14ac:dyDescent="0.25">
      <c r="B355" s="49" t="s">
        <v>108</v>
      </c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65" spans="2:14" ht="48.75" customHeight="1" thickBot="1" x14ac:dyDescent="0.3">
      <c r="B365" s="247" t="s">
        <v>206</v>
      </c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1" t="s">
        <v>526</v>
      </c>
    </row>
    <row r="366" spans="2:14" ht="10.5" customHeight="1" thickBot="1" x14ac:dyDescent="0.3">
      <c r="B366" s="109"/>
      <c r="C366" s="110"/>
      <c r="D366" s="109"/>
      <c r="E366" s="109"/>
      <c r="F366" s="109"/>
      <c r="G366" s="109"/>
      <c r="H366" s="109"/>
      <c r="I366" s="109"/>
      <c r="J366" s="109"/>
      <c r="K366" s="4"/>
      <c r="L366" s="4"/>
      <c r="N366" s="1" t="s">
        <v>202</v>
      </c>
    </row>
    <row r="367" spans="2:14" ht="22.5" thickTop="1" thickBot="1" x14ac:dyDescent="0.3">
      <c r="B367" s="125" t="s">
        <v>207</v>
      </c>
      <c r="C367" s="257" t="s">
        <v>207</v>
      </c>
      <c r="D367" s="258"/>
      <c r="E367" s="258"/>
      <c r="F367" s="258"/>
      <c r="G367" s="258"/>
      <c r="H367" s="258"/>
      <c r="I367" s="258"/>
      <c r="J367" s="258"/>
      <c r="K367" s="258"/>
      <c r="L367" s="258"/>
      <c r="M367" s="259"/>
    </row>
    <row r="368" spans="2:14" ht="22.5" thickTop="1" thickBot="1" x14ac:dyDescent="0.3">
      <c r="B368" s="13"/>
      <c r="C368" s="260">
        <v>2019</v>
      </c>
      <c r="D368" s="261"/>
      <c r="E368" s="262">
        <v>2020</v>
      </c>
      <c r="F368" s="261"/>
      <c r="G368" s="262">
        <v>2021</v>
      </c>
      <c r="H368" s="261"/>
      <c r="I368" s="262">
        <v>2022</v>
      </c>
      <c r="J368" s="261"/>
      <c r="K368" s="262">
        <v>2023</v>
      </c>
      <c r="L368" s="263"/>
      <c r="M368" s="264"/>
    </row>
    <row r="369" spans="2:13" ht="16.5" thickTop="1" thickBot="1" x14ac:dyDescent="0.3">
      <c r="B369" s="16"/>
      <c r="C369" s="112" t="s">
        <v>125</v>
      </c>
      <c r="D369" s="113" t="s">
        <v>509</v>
      </c>
      <c r="E369" s="114" t="s">
        <v>125</v>
      </c>
      <c r="F369" s="113" t="s">
        <v>499</v>
      </c>
      <c r="G369" s="114" t="s">
        <v>125</v>
      </c>
      <c r="H369" s="113" t="s">
        <v>500</v>
      </c>
      <c r="I369" s="114" t="s">
        <v>125</v>
      </c>
      <c r="J369" s="113" t="s">
        <v>126</v>
      </c>
      <c r="K369" s="114" t="s">
        <v>125</v>
      </c>
      <c r="L369" s="113" t="s">
        <v>511</v>
      </c>
      <c r="M369" s="113" t="s">
        <v>502</v>
      </c>
    </row>
    <row r="370" spans="2:13" x14ac:dyDescent="0.25">
      <c r="B370" s="116" t="s">
        <v>129</v>
      </c>
      <c r="C370" s="117">
        <v>11406</v>
      </c>
      <c r="D370" s="118">
        <v>8.8462639564844014E-2</v>
      </c>
      <c r="E370" s="117">
        <v>10815</v>
      </c>
      <c r="F370" s="118">
        <v>5.1814834297737998E-2</v>
      </c>
      <c r="G370" s="117">
        <v>136</v>
      </c>
      <c r="H370" s="118">
        <v>0.98742487286176595</v>
      </c>
      <c r="I370" s="117">
        <v>8191</v>
      </c>
      <c r="J370" s="118">
        <v>59.227941176470587</v>
      </c>
      <c r="K370" s="117">
        <v>12291</v>
      </c>
      <c r="L370" s="118">
        <v>0.50054938346966193</v>
      </c>
      <c r="M370" s="118">
        <v>7.7590741714886891E-2</v>
      </c>
    </row>
    <row r="371" spans="2:13" x14ac:dyDescent="0.25">
      <c r="B371" s="116" t="s">
        <v>131</v>
      </c>
      <c r="C371" s="117">
        <v>11670</v>
      </c>
      <c r="D371" s="118">
        <v>4.1871261494509371E-2</v>
      </c>
      <c r="E371" s="117">
        <v>12694</v>
      </c>
      <c r="F371" s="118">
        <v>8.7746358183376172E-2</v>
      </c>
      <c r="G371" s="117">
        <v>101</v>
      </c>
      <c r="H371" s="118">
        <v>0.99204348511107598</v>
      </c>
      <c r="I371" s="117">
        <v>8703</v>
      </c>
      <c r="J371" s="118">
        <v>85.168316831683171</v>
      </c>
      <c r="K371" s="117">
        <v>12445</v>
      </c>
      <c r="L371" s="118">
        <v>0.42996667815695733</v>
      </c>
      <c r="M371" s="118">
        <v>6.6409597257926389E-2</v>
      </c>
    </row>
    <row r="372" spans="2:13" x14ac:dyDescent="0.25">
      <c r="B372" s="116" t="s">
        <v>133</v>
      </c>
      <c r="C372" s="117">
        <v>13037</v>
      </c>
      <c r="D372" s="118">
        <v>0.23036995092487733</v>
      </c>
      <c r="E372" s="117">
        <v>4819</v>
      </c>
      <c r="F372" s="118">
        <v>0.63035974534018602</v>
      </c>
      <c r="G372" s="117">
        <v>110</v>
      </c>
      <c r="H372" s="118">
        <v>0.97717368748703104</v>
      </c>
      <c r="I372" s="117">
        <v>8801</v>
      </c>
      <c r="J372" s="118">
        <v>79.009090909090915</v>
      </c>
      <c r="K372" s="117"/>
      <c r="L372" s="118"/>
      <c r="M372" s="118"/>
    </row>
    <row r="373" spans="2:13" x14ac:dyDescent="0.25">
      <c r="B373" s="116" t="s">
        <v>135</v>
      </c>
      <c r="C373" s="117">
        <v>5084</v>
      </c>
      <c r="D373" s="118">
        <v>6.0050041701417811E-2</v>
      </c>
      <c r="E373" s="117">
        <v>0</v>
      </c>
      <c r="F373" s="118">
        <v>1</v>
      </c>
      <c r="G373" s="117">
        <v>78</v>
      </c>
      <c r="H373" s="118"/>
      <c r="I373" s="117">
        <v>5291</v>
      </c>
      <c r="J373" s="118">
        <v>66.833333333333329</v>
      </c>
      <c r="K373" s="117"/>
      <c r="L373" s="118"/>
      <c r="M373" s="118"/>
    </row>
    <row r="374" spans="2:13" x14ac:dyDescent="0.25">
      <c r="B374" s="116" t="s">
        <v>137</v>
      </c>
      <c r="C374" s="117">
        <v>3362</v>
      </c>
      <c r="D374" s="118">
        <v>0.8761160714285714</v>
      </c>
      <c r="E374" s="117">
        <v>10</v>
      </c>
      <c r="F374" s="118">
        <v>0.997025580011898</v>
      </c>
      <c r="G374" s="117">
        <v>100</v>
      </c>
      <c r="H374" s="118">
        <v>9</v>
      </c>
      <c r="I374" s="117">
        <v>1043</v>
      </c>
      <c r="J374" s="118">
        <v>9.43</v>
      </c>
      <c r="K374" s="117"/>
      <c r="L374" s="118"/>
      <c r="M374" s="118"/>
    </row>
    <row r="375" spans="2:13" x14ac:dyDescent="0.25">
      <c r="B375" s="116" t="s">
        <v>139</v>
      </c>
      <c r="C375" s="117">
        <v>1362</v>
      </c>
      <c r="D375" s="118">
        <v>5.8275058275058189E-2</v>
      </c>
      <c r="E375" s="117">
        <v>8</v>
      </c>
      <c r="F375" s="118">
        <v>0.99412628487518295</v>
      </c>
      <c r="G375" s="117">
        <v>279</v>
      </c>
      <c r="H375" s="118">
        <v>33.875</v>
      </c>
      <c r="I375" s="117">
        <v>926</v>
      </c>
      <c r="J375" s="118">
        <v>2.3189964157706093</v>
      </c>
      <c r="K375" s="117"/>
      <c r="L375" s="118"/>
      <c r="M375" s="118"/>
    </row>
    <row r="376" spans="2:13" x14ac:dyDescent="0.25">
      <c r="B376" s="116" t="s">
        <v>141</v>
      </c>
      <c r="C376" s="117">
        <v>2362</v>
      </c>
      <c r="D376" s="118">
        <v>9.1887735486351402E-2</v>
      </c>
      <c r="E376" s="117">
        <v>88</v>
      </c>
      <c r="F376" s="118">
        <v>0.96274343776460602</v>
      </c>
      <c r="G376" s="117">
        <v>1270</v>
      </c>
      <c r="H376" s="118">
        <v>13.431818181818182</v>
      </c>
      <c r="I376" s="117">
        <v>2101</v>
      </c>
      <c r="J376" s="118">
        <v>0.6543307086614174</v>
      </c>
      <c r="K376" s="117"/>
      <c r="L376" s="118"/>
      <c r="M376" s="118"/>
    </row>
    <row r="377" spans="2:13" x14ac:dyDescent="0.25">
      <c r="B377" s="116" t="s">
        <v>143</v>
      </c>
      <c r="C377" s="117">
        <v>1401</v>
      </c>
      <c r="D377" s="118">
        <v>0.28650137741046833</v>
      </c>
      <c r="E377" s="117">
        <v>36</v>
      </c>
      <c r="F377" s="118">
        <v>0.97430406852248397</v>
      </c>
      <c r="G377" s="117">
        <v>887</v>
      </c>
      <c r="H377" s="118">
        <v>23.638888888888889</v>
      </c>
      <c r="I377" s="117">
        <v>1573</v>
      </c>
      <c r="J377" s="118">
        <v>0.77339346110484786</v>
      </c>
      <c r="K377" s="117"/>
      <c r="L377" s="118"/>
      <c r="M377" s="118"/>
    </row>
    <row r="378" spans="2:13" x14ac:dyDescent="0.25">
      <c r="B378" s="116" t="s">
        <v>145</v>
      </c>
      <c r="C378" s="117">
        <v>1812</v>
      </c>
      <c r="D378" s="118">
        <v>4.0183696900114807E-2</v>
      </c>
      <c r="E378" s="117">
        <v>49</v>
      </c>
      <c r="F378" s="118">
        <v>0.97295805739514296</v>
      </c>
      <c r="G378" s="117">
        <v>873</v>
      </c>
      <c r="H378" s="118">
        <v>16.816326530612244</v>
      </c>
      <c r="I378" s="117">
        <v>1312</v>
      </c>
      <c r="J378" s="118">
        <v>0.50286368843069873</v>
      </c>
      <c r="K378" s="117"/>
      <c r="L378" s="118"/>
      <c r="M378" s="118"/>
    </row>
    <row r="379" spans="2:13" x14ac:dyDescent="0.25">
      <c r="B379" s="116" t="s">
        <v>147</v>
      </c>
      <c r="C379" s="117">
        <v>5731</v>
      </c>
      <c r="D379" s="118">
        <v>0.10615711252653925</v>
      </c>
      <c r="E379" s="117">
        <v>68</v>
      </c>
      <c r="F379" s="118">
        <v>0.98813470598499398</v>
      </c>
      <c r="G379" s="117">
        <v>5501</v>
      </c>
      <c r="H379" s="118">
        <v>79.897058823529406</v>
      </c>
      <c r="I379" s="117">
        <v>6474</v>
      </c>
      <c r="J379" s="118">
        <v>0.176876931467006</v>
      </c>
      <c r="K379" s="117"/>
      <c r="L379" s="118"/>
      <c r="M379" s="118"/>
    </row>
    <row r="380" spans="2:13" x14ac:dyDescent="0.25">
      <c r="B380" s="116" t="s">
        <v>149</v>
      </c>
      <c r="C380" s="117">
        <v>8081</v>
      </c>
      <c r="D380" s="118">
        <v>2.1196705426356498E-2</v>
      </c>
      <c r="E380" s="117">
        <v>82</v>
      </c>
      <c r="F380" s="118">
        <v>0.98985274099740095</v>
      </c>
      <c r="G380" s="117">
        <v>9238</v>
      </c>
      <c r="H380" s="118">
        <v>111.65853658536585</v>
      </c>
      <c r="I380" s="117">
        <v>10120</v>
      </c>
      <c r="J380" s="118">
        <v>9.5475211084650402E-2</v>
      </c>
      <c r="K380" s="117"/>
      <c r="L380" s="118"/>
      <c r="M380" s="118"/>
    </row>
    <row r="381" spans="2:13" x14ac:dyDescent="0.25">
      <c r="B381" s="116" t="s">
        <v>151</v>
      </c>
      <c r="C381" s="117">
        <v>9082</v>
      </c>
      <c r="D381" s="118">
        <v>5.8762566069022699E-2</v>
      </c>
      <c r="E381" s="117">
        <v>113</v>
      </c>
      <c r="F381" s="118">
        <v>0.98755780665051696</v>
      </c>
      <c r="G381" s="117">
        <v>6827</v>
      </c>
      <c r="H381" s="118">
        <v>59.415929203539825</v>
      </c>
      <c r="I381" s="117">
        <v>7805</v>
      </c>
      <c r="J381" s="118">
        <v>0.14325472389043514</v>
      </c>
      <c r="K381" s="117"/>
      <c r="L381" s="118"/>
      <c r="M381" s="118"/>
    </row>
    <row r="382" spans="2:13" ht="15.75" x14ac:dyDescent="0.25">
      <c r="B382" s="119" t="s">
        <v>111</v>
      </c>
      <c r="C382" s="120">
        <v>74390</v>
      </c>
      <c r="D382" s="121">
        <v>8.3312702966404029E-2</v>
      </c>
      <c r="E382" s="120">
        <v>28784</v>
      </c>
      <c r="F382" s="121">
        <v>0.61306627234843403</v>
      </c>
      <c r="G382" s="120">
        <v>25400</v>
      </c>
      <c r="H382" s="121">
        <v>0.11756531406336899</v>
      </c>
      <c r="I382" s="120">
        <v>62340</v>
      </c>
      <c r="J382" s="121">
        <v>1.4543307086614172</v>
      </c>
      <c r="K382" s="120">
        <v>24736</v>
      </c>
      <c r="L382" s="121">
        <v>0.4641884692790339</v>
      </c>
      <c r="M382" s="121">
        <v>7.1936210781764709E-2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4"/>
      <c r="E385" s="124"/>
      <c r="G385" s="124"/>
      <c r="I385" s="124"/>
      <c r="K385" s="124"/>
    </row>
    <row r="391" spans="2:14" ht="48.75" customHeight="1" thickBot="1" x14ac:dyDescent="0.3">
      <c r="B391" s="247" t="s">
        <v>208</v>
      </c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1" t="s">
        <v>526</v>
      </c>
    </row>
    <row r="392" spans="2:14" ht="10.5" customHeight="1" thickBot="1" x14ac:dyDescent="0.3">
      <c r="B392" s="109"/>
      <c r="C392" s="110"/>
      <c r="D392" s="109"/>
      <c r="E392" s="109"/>
      <c r="F392" s="109"/>
      <c r="G392" s="109"/>
      <c r="H392" s="109"/>
      <c r="I392" s="109"/>
      <c r="J392" s="109"/>
      <c r="K392" s="4"/>
      <c r="L392" s="4"/>
      <c r="N392" s="1" t="s">
        <v>202</v>
      </c>
    </row>
    <row r="393" spans="2:14" ht="22.5" thickTop="1" thickBot="1" x14ac:dyDescent="0.3">
      <c r="B393" s="125" t="s">
        <v>209</v>
      </c>
      <c r="C393" s="257" t="s">
        <v>209</v>
      </c>
      <c r="D393" s="258"/>
      <c r="E393" s="258"/>
      <c r="F393" s="258"/>
      <c r="G393" s="258"/>
      <c r="H393" s="258"/>
      <c r="I393" s="258"/>
      <c r="J393" s="258"/>
      <c r="K393" s="258"/>
      <c r="L393" s="258"/>
      <c r="M393" s="259"/>
    </row>
    <row r="394" spans="2:14" ht="22.5" thickTop="1" thickBot="1" x14ac:dyDescent="0.3">
      <c r="B394" s="13"/>
      <c r="C394" s="260">
        <v>2019</v>
      </c>
      <c r="D394" s="261"/>
      <c r="E394" s="262">
        <v>2020</v>
      </c>
      <c r="F394" s="261"/>
      <c r="G394" s="262">
        <v>2021</v>
      </c>
      <c r="H394" s="261"/>
      <c r="I394" s="262">
        <v>2022</v>
      </c>
      <c r="J394" s="261"/>
      <c r="K394" s="262">
        <v>2023</v>
      </c>
      <c r="L394" s="263"/>
      <c r="M394" s="264"/>
    </row>
    <row r="395" spans="2:14" ht="16.5" thickTop="1" thickBot="1" x14ac:dyDescent="0.3">
      <c r="B395" s="16"/>
      <c r="C395" s="112" t="s">
        <v>125</v>
      </c>
      <c r="D395" s="113" t="s">
        <v>509</v>
      </c>
      <c r="E395" s="114" t="s">
        <v>125</v>
      </c>
      <c r="F395" s="113" t="s">
        <v>499</v>
      </c>
      <c r="G395" s="114" t="s">
        <v>125</v>
      </c>
      <c r="H395" s="113" t="s">
        <v>500</v>
      </c>
      <c r="I395" s="114" t="s">
        <v>125</v>
      </c>
      <c r="J395" s="113" t="s">
        <v>126</v>
      </c>
      <c r="K395" s="114" t="s">
        <v>125</v>
      </c>
      <c r="L395" s="113" t="s">
        <v>511</v>
      </c>
      <c r="M395" s="113" t="s">
        <v>502</v>
      </c>
    </row>
    <row r="396" spans="2:14" x14ac:dyDescent="0.25">
      <c r="B396" s="116" t="s">
        <v>129</v>
      </c>
      <c r="C396" s="117">
        <v>12891</v>
      </c>
      <c r="D396" s="118">
        <v>5.9394381612550201E-2</v>
      </c>
      <c r="E396" s="117">
        <v>13481</v>
      </c>
      <c r="F396" s="118">
        <v>4.5768365526336119E-2</v>
      </c>
      <c r="G396" s="117">
        <v>110</v>
      </c>
      <c r="H396" s="118">
        <v>0.99184036792522801</v>
      </c>
      <c r="I396" s="117">
        <v>8106</v>
      </c>
      <c r="J396" s="118">
        <v>72.690909090909088</v>
      </c>
      <c r="K396" s="117">
        <v>10905</v>
      </c>
      <c r="L396" s="118">
        <v>0.34529977794226507</v>
      </c>
      <c r="M396" s="118">
        <v>-0.15406097277170117</v>
      </c>
    </row>
    <row r="397" spans="2:14" x14ac:dyDescent="0.25">
      <c r="B397" s="116" t="s">
        <v>131</v>
      </c>
      <c r="C397" s="117">
        <v>13454</v>
      </c>
      <c r="D397" s="118">
        <v>4.2546838844517154E-3</v>
      </c>
      <c r="E397" s="117">
        <v>14277</v>
      </c>
      <c r="F397" s="118">
        <v>6.1171398840493607E-2</v>
      </c>
      <c r="G397" s="117">
        <v>95</v>
      </c>
      <c r="H397" s="118">
        <v>0.99334594102402496</v>
      </c>
      <c r="I397" s="117">
        <v>7763</v>
      </c>
      <c r="J397" s="118">
        <v>80.715789473684211</v>
      </c>
      <c r="K397" s="117">
        <v>11151</v>
      </c>
      <c r="L397" s="118">
        <v>0.436429215509468</v>
      </c>
      <c r="M397" s="118">
        <v>-0.17117585848074923</v>
      </c>
    </row>
    <row r="398" spans="2:14" x14ac:dyDescent="0.25">
      <c r="B398" s="116" t="s">
        <v>133</v>
      </c>
      <c r="C398" s="117">
        <v>14560</v>
      </c>
      <c r="D398" s="118">
        <v>5.7294314138406799E-2</v>
      </c>
      <c r="E398" s="117">
        <v>5740</v>
      </c>
      <c r="F398" s="118">
        <v>0.60576923076923095</v>
      </c>
      <c r="G398" s="117">
        <v>93</v>
      </c>
      <c r="H398" s="118">
        <v>0.98379790940766598</v>
      </c>
      <c r="I398" s="117">
        <v>7621</v>
      </c>
      <c r="J398" s="118">
        <v>80.946236559139791</v>
      </c>
      <c r="K398" s="117"/>
      <c r="L398" s="118"/>
      <c r="M398" s="118"/>
    </row>
    <row r="399" spans="2:14" x14ac:dyDescent="0.25">
      <c r="B399" s="116" t="s">
        <v>135</v>
      </c>
      <c r="C399" s="117">
        <v>4884</v>
      </c>
      <c r="D399" s="118">
        <v>6.1804697156984112E-3</v>
      </c>
      <c r="E399" s="117">
        <v>0</v>
      </c>
      <c r="F399" s="118">
        <v>1</v>
      </c>
      <c r="G399" s="117">
        <v>50</v>
      </c>
      <c r="H399" s="118"/>
      <c r="I399" s="117">
        <v>2805</v>
      </c>
      <c r="J399" s="118">
        <v>55.1</v>
      </c>
      <c r="K399" s="117"/>
      <c r="L399" s="118"/>
      <c r="M399" s="118"/>
    </row>
    <row r="400" spans="2:14" x14ac:dyDescent="0.25">
      <c r="B400" s="116" t="s">
        <v>137</v>
      </c>
      <c r="C400" s="117">
        <v>549</v>
      </c>
      <c r="D400" s="118">
        <v>0.37113402061855699</v>
      </c>
      <c r="E400" s="117">
        <v>0</v>
      </c>
      <c r="F400" s="118">
        <v>1</v>
      </c>
      <c r="G400" s="117">
        <v>32</v>
      </c>
      <c r="H400" s="118"/>
      <c r="I400" s="117">
        <v>300</v>
      </c>
      <c r="J400" s="118">
        <v>8.375</v>
      </c>
      <c r="K400" s="117"/>
      <c r="L400" s="118"/>
      <c r="M400" s="118"/>
    </row>
    <row r="401" spans="2:13" x14ac:dyDescent="0.25">
      <c r="B401" s="116" t="s">
        <v>139</v>
      </c>
      <c r="C401" s="117">
        <v>380</v>
      </c>
      <c r="D401" s="118">
        <v>0.177489177489177</v>
      </c>
      <c r="E401" s="117">
        <v>3</v>
      </c>
      <c r="F401" s="118">
        <v>0.99210526315789505</v>
      </c>
      <c r="G401" s="117">
        <v>28</v>
      </c>
      <c r="H401" s="118">
        <v>8.3333333333333339</v>
      </c>
      <c r="I401" s="117">
        <v>229</v>
      </c>
      <c r="J401" s="118">
        <v>7.1785714285714288</v>
      </c>
      <c r="K401" s="117"/>
      <c r="L401" s="118"/>
      <c r="M401" s="118"/>
    </row>
    <row r="402" spans="2:13" x14ac:dyDescent="0.25">
      <c r="B402" s="116" t="s">
        <v>141</v>
      </c>
      <c r="C402" s="117">
        <v>136</v>
      </c>
      <c r="D402" s="118">
        <v>0.37899543378995398</v>
      </c>
      <c r="E402" s="117">
        <v>21</v>
      </c>
      <c r="F402" s="118">
        <v>0.84558823529411797</v>
      </c>
      <c r="G402" s="117">
        <v>56</v>
      </c>
      <c r="H402" s="118">
        <v>1.6666666666666665</v>
      </c>
      <c r="I402" s="117">
        <v>179</v>
      </c>
      <c r="J402" s="118">
        <v>2.1964285714285716</v>
      </c>
      <c r="K402" s="117"/>
      <c r="L402" s="118"/>
      <c r="M402" s="118"/>
    </row>
    <row r="403" spans="2:13" x14ac:dyDescent="0.25">
      <c r="B403" s="116" t="s">
        <v>143</v>
      </c>
      <c r="C403" s="117">
        <v>155</v>
      </c>
      <c r="D403" s="118">
        <v>0.80232558139534893</v>
      </c>
      <c r="E403" s="117">
        <v>54</v>
      </c>
      <c r="F403" s="118">
        <v>0.65161290322580601</v>
      </c>
      <c r="G403" s="117">
        <v>68</v>
      </c>
      <c r="H403" s="118">
        <v>0.2592592592592593</v>
      </c>
      <c r="I403" s="117">
        <v>157</v>
      </c>
      <c r="J403" s="118">
        <v>1.3088235294117645</v>
      </c>
      <c r="K403" s="117"/>
      <c r="L403" s="118"/>
      <c r="M403" s="118"/>
    </row>
    <row r="404" spans="2:13" x14ac:dyDescent="0.25">
      <c r="B404" s="116" t="s">
        <v>145</v>
      </c>
      <c r="C404" s="117">
        <v>545</v>
      </c>
      <c r="D404" s="118">
        <v>0.20204978038067301</v>
      </c>
      <c r="E404" s="117">
        <v>25</v>
      </c>
      <c r="F404" s="118">
        <v>0.95412844036697297</v>
      </c>
      <c r="G404" s="117">
        <v>444</v>
      </c>
      <c r="H404" s="118">
        <v>16.760000000000002</v>
      </c>
      <c r="I404" s="117">
        <v>219</v>
      </c>
      <c r="J404" s="118">
        <v>0.50675675675675702</v>
      </c>
      <c r="K404" s="117"/>
      <c r="L404" s="118"/>
      <c r="M404" s="118"/>
    </row>
    <row r="405" spans="2:13" x14ac:dyDescent="0.25">
      <c r="B405" s="116" t="s">
        <v>147</v>
      </c>
      <c r="C405" s="117">
        <v>8211</v>
      </c>
      <c r="D405" s="118">
        <v>3.0120481927710899E-2</v>
      </c>
      <c r="E405" s="117">
        <v>62</v>
      </c>
      <c r="F405" s="118">
        <v>0.99244915357447305</v>
      </c>
      <c r="G405" s="117">
        <v>2952</v>
      </c>
      <c r="H405" s="118">
        <v>46.612903225806448</v>
      </c>
      <c r="I405" s="117">
        <v>6127</v>
      </c>
      <c r="J405" s="118">
        <v>1.0755420054200542</v>
      </c>
      <c r="K405" s="117"/>
      <c r="L405" s="118"/>
      <c r="M405" s="118"/>
    </row>
    <row r="406" spans="2:13" x14ac:dyDescent="0.25">
      <c r="B406" s="116" t="s">
        <v>149</v>
      </c>
      <c r="C406" s="117">
        <v>14645</v>
      </c>
      <c r="D406" s="118">
        <v>0.12949251889557312</v>
      </c>
      <c r="E406" s="117">
        <v>46</v>
      </c>
      <c r="F406" s="118">
        <v>0.99685899624445196</v>
      </c>
      <c r="G406" s="117">
        <v>7599</v>
      </c>
      <c r="H406" s="118">
        <v>164.19565217391303</v>
      </c>
      <c r="I406" s="117">
        <v>11086</v>
      </c>
      <c r="J406" s="118">
        <v>0.45887616791683117</v>
      </c>
      <c r="K406" s="117"/>
      <c r="L406" s="118"/>
      <c r="M406" s="118"/>
    </row>
    <row r="407" spans="2:13" x14ac:dyDescent="0.25">
      <c r="B407" s="116" t="s">
        <v>151</v>
      </c>
      <c r="C407" s="117">
        <v>14401</v>
      </c>
      <c r="D407" s="118">
        <v>3.7880812399786197E-2</v>
      </c>
      <c r="E407" s="117">
        <v>86</v>
      </c>
      <c r="F407" s="118">
        <v>0.99402819248663299</v>
      </c>
      <c r="G407" s="117">
        <v>8183</v>
      </c>
      <c r="H407" s="118">
        <v>94.151162790697668</v>
      </c>
      <c r="I407" s="117">
        <v>11049</v>
      </c>
      <c r="J407" s="118">
        <v>0.35023829891237934</v>
      </c>
      <c r="K407" s="117"/>
      <c r="L407" s="118"/>
      <c r="M407" s="118"/>
    </row>
    <row r="408" spans="2:13" ht="15.75" x14ac:dyDescent="0.25">
      <c r="B408" s="119" t="s">
        <v>111</v>
      </c>
      <c r="C408" s="120">
        <v>84811</v>
      </c>
      <c r="D408" s="121">
        <v>4.2747187685021615E-3</v>
      </c>
      <c r="E408" s="120">
        <v>33820</v>
      </c>
      <c r="F408" s="121">
        <v>0.60123097239744905</v>
      </c>
      <c r="G408" s="120">
        <v>19710</v>
      </c>
      <c r="H408" s="121">
        <v>0.41720875221762299</v>
      </c>
      <c r="I408" s="120">
        <v>55641</v>
      </c>
      <c r="J408" s="121">
        <v>1.8229832572298328</v>
      </c>
      <c r="K408" s="120">
        <v>22056</v>
      </c>
      <c r="L408" s="121">
        <v>0.38987963954880578</v>
      </c>
      <c r="M408" s="121">
        <v>-0.16280129056747006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4"/>
      <c r="E411" s="124"/>
      <c r="G411" s="124"/>
      <c r="I411" s="124"/>
      <c r="K411" s="124"/>
    </row>
    <row r="417" spans="2:14" ht="48.75" customHeight="1" thickBot="1" x14ac:dyDescent="0.3">
      <c r="B417" s="247" t="s">
        <v>210</v>
      </c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1" t="s">
        <v>526</v>
      </c>
    </row>
    <row r="418" spans="2:14" ht="10.5" customHeight="1" thickBot="1" x14ac:dyDescent="0.3">
      <c r="B418" s="109"/>
      <c r="C418" s="110"/>
      <c r="D418" s="109"/>
      <c r="E418" s="109"/>
      <c r="F418" s="109"/>
      <c r="G418" s="109"/>
      <c r="H418" s="109"/>
      <c r="I418" s="109"/>
      <c r="J418" s="109"/>
      <c r="K418" s="4"/>
      <c r="L418" s="4"/>
      <c r="N418" s="1" t="s">
        <v>202</v>
      </c>
    </row>
    <row r="419" spans="2:14" ht="22.5" thickTop="1" thickBot="1" x14ac:dyDescent="0.3">
      <c r="B419" s="125" t="s">
        <v>211</v>
      </c>
      <c r="C419" s="257" t="s">
        <v>211</v>
      </c>
      <c r="D419" s="258"/>
      <c r="E419" s="258"/>
      <c r="F419" s="258"/>
      <c r="G419" s="258"/>
      <c r="H419" s="258"/>
      <c r="I419" s="258"/>
      <c r="J419" s="258"/>
      <c r="K419" s="258"/>
      <c r="L419" s="258"/>
      <c r="M419" s="259"/>
    </row>
    <row r="420" spans="2:14" ht="22.5" thickTop="1" thickBot="1" x14ac:dyDescent="0.3">
      <c r="B420" s="13"/>
      <c r="C420" s="260">
        <v>2019</v>
      </c>
      <c r="D420" s="261"/>
      <c r="E420" s="262">
        <v>2020</v>
      </c>
      <c r="F420" s="261"/>
      <c r="G420" s="262">
        <v>2021</v>
      </c>
      <c r="H420" s="261"/>
      <c r="I420" s="262">
        <v>2022</v>
      </c>
      <c r="J420" s="261"/>
      <c r="K420" s="262">
        <v>2023</v>
      </c>
      <c r="L420" s="263"/>
      <c r="M420" s="264"/>
    </row>
    <row r="421" spans="2:14" ht="16.5" thickTop="1" thickBot="1" x14ac:dyDescent="0.3">
      <c r="B421" s="16"/>
      <c r="C421" s="112" t="s">
        <v>125</v>
      </c>
      <c r="D421" s="113" t="s">
        <v>509</v>
      </c>
      <c r="E421" s="114" t="s">
        <v>125</v>
      </c>
      <c r="F421" s="113" t="s">
        <v>499</v>
      </c>
      <c r="G421" s="114" t="s">
        <v>125</v>
      </c>
      <c r="H421" s="113" t="s">
        <v>500</v>
      </c>
      <c r="I421" s="114" t="s">
        <v>125</v>
      </c>
      <c r="J421" s="113" t="s">
        <v>126</v>
      </c>
      <c r="K421" s="114" t="s">
        <v>125</v>
      </c>
      <c r="L421" s="113" t="s">
        <v>511</v>
      </c>
      <c r="M421" s="113" t="s">
        <v>502</v>
      </c>
    </row>
    <row r="422" spans="2:14" x14ac:dyDescent="0.25">
      <c r="B422" s="116" t="s">
        <v>129</v>
      </c>
      <c r="C422" s="117">
        <v>8585</v>
      </c>
      <c r="D422" s="118">
        <v>9.4062316284537761E-3</v>
      </c>
      <c r="E422" s="117">
        <v>7756</v>
      </c>
      <c r="F422" s="118">
        <v>9.6563774024461299E-2</v>
      </c>
      <c r="G422" s="117">
        <v>25</v>
      </c>
      <c r="H422" s="118">
        <v>0.99677668901495597</v>
      </c>
      <c r="I422" s="117">
        <v>4251</v>
      </c>
      <c r="J422" s="118">
        <v>169.04</v>
      </c>
      <c r="K422" s="117">
        <v>7577</v>
      </c>
      <c r="L422" s="118">
        <v>0.78240414020230542</v>
      </c>
      <c r="M422" s="118">
        <v>-0.11741409435061156</v>
      </c>
    </row>
    <row r="423" spans="2:14" x14ac:dyDescent="0.25">
      <c r="B423" s="116" t="s">
        <v>131</v>
      </c>
      <c r="C423" s="117">
        <v>8979</v>
      </c>
      <c r="D423" s="118">
        <v>1.8835810734142644E-2</v>
      </c>
      <c r="E423" s="117">
        <v>9385</v>
      </c>
      <c r="F423" s="118">
        <v>4.5216616549727195E-2</v>
      </c>
      <c r="G423" s="117">
        <v>65</v>
      </c>
      <c r="H423" s="118">
        <v>0.993074054342035</v>
      </c>
      <c r="I423" s="117">
        <v>4350</v>
      </c>
      <c r="J423" s="118">
        <v>65.92307692307692</v>
      </c>
      <c r="K423" s="117">
        <v>8120</v>
      </c>
      <c r="L423" s="118">
        <v>0.8666666666666667</v>
      </c>
      <c r="M423" s="118">
        <v>-9.5667669005457201E-2</v>
      </c>
    </row>
    <row r="424" spans="2:14" x14ac:dyDescent="0.25">
      <c r="B424" s="116" t="s">
        <v>133</v>
      </c>
      <c r="C424" s="117">
        <v>11017</v>
      </c>
      <c r="D424" s="118">
        <v>0.36585668237044389</v>
      </c>
      <c r="E424" s="117">
        <v>3457</v>
      </c>
      <c r="F424" s="118">
        <v>0.68621221748207295</v>
      </c>
      <c r="G424" s="117">
        <v>61</v>
      </c>
      <c r="H424" s="118">
        <v>0.982354642753833</v>
      </c>
      <c r="I424" s="117">
        <v>4263</v>
      </c>
      <c r="J424" s="118">
        <v>68.885245901639351</v>
      </c>
      <c r="K424" s="117"/>
      <c r="L424" s="118"/>
      <c r="M424" s="118"/>
    </row>
    <row r="425" spans="2:14" x14ac:dyDescent="0.25">
      <c r="B425" s="116" t="s">
        <v>135</v>
      </c>
      <c r="C425" s="117">
        <v>3670</v>
      </c>
      <c r="D425" s="118">
        <v>0.19272018199545005</v>
      </c>
      <c r="E425" s="117">
        <v>0</v>
      </c>
      <c r="F425" s="118">
        <v>1</v>
      </c>
      <c r="G425" s="117">
        <v>28</v>
      </c>
      <c r="H425" s="118"/>
      <c r="I425" s="117">
        <v>2519</v>
      </c>
      <c r="J425" s="118">
        <v>88.964285714285708</v>
      </c>
      <c r="K425" s="117"/>
      <c r="L425" s="118"/>
      <c r="M425" s="118"/>
    </row>
    <row r="426" spans="2:14" x14ac:dyDescent="0.25">
      <c r="B426" s="116" t="s">
        <v>137</v>
      </c>
      <c r="C426" s="117">
        <v>611</v>
      </c>
      <c r="D426" s="118">
        <v>1.63398692810457E-3</v>
      </c>
      <c r="E426" s="117">
        <v>0</v>
      </c>
      <c r="F426" s="118">
        <v>1</v>
      </c>
      <c r="G426" s="117">
        <v>31</v>
      </c>
      <c r="H426" s="118"/>
      <c r="I426" s="117">
        <v>352</v>
      </c>
      <c r="J426" s="118">
        <v>10.35483870967742</v>
      </c>
      <c r="K426" s="117"/>
      <c r="L426" s="118"/>
      <c r="M426" s="118"/>
    </row>
    <row r="427" spans="2:14" x14ac:dyDescent="0.25">
      <c r="B427" s="116" t="s">
        <v>139</v>
      </c>
      <c r="C427" s="117">
        <v>1376</v>
      </c>
      <c r="D427" s="118">
        <v>0.22638146167557927</v>
      </c>
      <c r="E427" s="117">
        <v>18</v>
      </c>
      <c r="F427" s="118">
        <v>0.98691860465116299</v>
      </c>
      <c r="G427" s="117">
        <v>20</v>
      </c>
      <c r="H427" s="118">
        <v>0.11111111111111116</v>
      </c>
      <c r="I427" s="117">
        <v>557</v>
      </c>
      <c r="J427" s="118">
        <v>26.85</v>
      </c>
      <c r="K427" s="117"/>
      <c r="L427" s="118"/>
      <c r="M427" s="118"/>
    </row>
    <row r="428" spans="2:14" x14ac:dyDescent="0.25">
      <c r="B428" s="116" t="s">
        <v>141</v>
      </c>
      <c r="C428" s="117">
        <v>2232</v>
      </c>
      <c r="D428" s="118">
        <v>5.82278481012658E-2</v>
      </c>
      <c r="E428" s="117">
        <v>28</v>
      </c>
      <c r="F428" s="118">
        <v>0.98745519713261698</v>
      </c>
      <c r="G428" s="117">
        <v>101</v>
      </c>
      <c r="H428" s="118">
        <v>2.6071428571428572</v>
      </c>
      <c r="I428" s="117">
        <v>512</v>
      </c>
      <c r="J428" s="118">
        <v>4.0693069306930694</v>
      </c>
      <c r="K428" s="117"/>
      <c r="L428" s="118"/>
      <c r="M428" s="118"/>
    </row>
    <row r="429" spans="2:14" x14ac:dyDescent="0.25">
      <c r="B429" s="116" t="s">
        <v>143</v>
      </c>
      <c r="C429" s="117">
        <v>1144</v>
      </c>
      <c r="D429" s="118">
        <v>0.44810126582278476</v>
      </c>
      <c r="E429" s="117">
        <v>32</v>
      </c>
      <c r="F429" s="118">
        <v>0.97202797202797198</v>
      </c>
      <c r="G429" s="117">
        <v>48</v>
      </c>
      <c r="H429" s="118">
        <v>0.5</v>
      </c>
      <c r="I429" s="117">
        <v>359</v>
      </c>
      <c r="J429" s="118">
        <v>6.479166666666667</v>
      </c>
      <c r="K429" s="117"/>
      <c r="L429" s="118"/>
      <c r="M429" s="118"/>
    </row>
    <row r="430" spans="2:14" x14ac:dyDescent="0.25">
      <c r="B430" s="116" t="s">
        <v>145</v>
      </c>
      <c r="C430" s="117">
        <v>1782</v>
      </c>
      <c r="D430" s="118">
        <v>0.15864759427828345</v>
      </c>
      <c r="E430" s="117">
        <v>28</v>
      </c>
      <c r="F430" s="118">
        <v>0.98428731762065103</v>
      </c>
      <c r="G430" s="117">
        <v>93</v>
      </c>
      <c r="H430" s="118">
        <v>2.3214285714285716</v>
      </c>
      <c r="I430" s="117">
        <v>303</v>
      </c>
      <c r="J430" s="118">
        <v>2.2580645161290325</v>
      </c>
      <c r="K430" s="117"/>
      <c r="L430" s="118"/>
      <c r="M430" s="118"/>
    </row>
    <row r="431" spans="2:14" x14ac:dyDescent="0.25">
      <c r="B431" s="116" t="s">
        <v>147</v>
      </c>
      <c r="C431" s="117">
        <v>5207</v>
      </c>
      <c r="D431" s="118">
        <v>0.23302400942701401</v>
      </c>
      <c r="E431" s="117">
        <v>43</v>
      </c>
      <c r="F431" s="118">
        <v>0.991741885922796</v>
      </c>
      <c r="G431" s="117">
        <v>1116</v>
      </c>
      <c r="H431" s="118">
        <v>24.953488372093023</v>
      </c>
      <c r="I431" s="117">
        <v>4320</v>
      </c>
      <c r="J431" s="118">
        <v>2.870967741935484</v>
      </c>
      <c r="K431" s="117"/>
      <c r="L431" s="118"/>
      <c r="M431" s="118"/>
    </row>
    <row r="432" spans="2:14" x14ac:dyDescent="0.25">
      <c r="B432" s="116" t="s">
        <v>149</v>
      </c>
      <c r="C432" s="117">
        <v>8591</v>
      </c>
      <c r="D432" s="118">
        <v>1.53581661891118E-2</v>
      </c>
      <c r="E432" s="117">
        <v>38</v>
      </c>
      <c r="F432" s="118">
        <v>0.99557676638342496</v>
      </c>
      <c r="G432" s="117">
        <v>3420</v>
      </c>
      <c r="H432" s="118">
        <v>89</v>
      </c>
      <c r="I432" s="117">
        <v>6929</v>
      </c>
      <c r="J432" s="118">
        <v>1.0260233918128656</v>
      </c>
      <c r="K432" s="117"/>
      <c r="L432" s="118"/>
      <c r="M432" s="118"/>
    </row>
    <row r="433" spans="2:14" x14ac:dyDescent="0.25">
      <c r="B433" s="116" t="s">
        <v>151</v>
      </c>
      <c r="C433" s="117">
        <v>8348</v>
      </c>
      <c r="D433" s="118">
        <v>1.3475780016996453E-2</v>
      </c>
      <c r="E433" s="117">
        <v>26</v>
      </c>
      <c r="F433" s="118">
        <v>0.99688548155246803</v>
      </c>
      <c r="G433" s="117">
        <v>3192</v>
      </c>
      <c r="H433" s="118">
        <v>121.76923076923077</v>
      </c>
      <c r="I433" s="117">
        <v>5702</v>
      </c>
      <c r="J433" s="118">
        <v>0.7863408521303259</v>
      </c>
      <c r="K433" s="117"/>
      <c r="L433" s="118"/>
      <c r="M433" s="118"/>
    </row>
    <row r="434" spans="2:14" ht="15.75" x14ac:dyDescent="0.25">
      <c r="B434" s="119" t="s">
        <v>111</v>
      </c>
      <c r="C434" s="120">
        <v>61542</v>
      </c>
      <c r="D434" s="121">
        <v>4.941682013505222E-2</v>
      </c>
      <c r="E434" s="120">
        <v>20813</v>
      </c>
      <c r="F434" s="121">
        <v>0.66180819602872798</v>
      </c>
      <c r="G434" s="120">
        <v>8200</v>
      </c>
      <c r="H434" s="121">
        <v>0.60601547109979303</v>
      </c>
      <c r="I434" s="120">
        <v>34417</v>
      </c>
      <c r="J434" s="121">
        <v>3.1971951219512196</v>
      </c>
      <c r="K434" s="120">
        <v>15697</v>
      </c>
      <c r="L434" s="121">
        <v>0.82502034647134059</v>
      </c>
      <c r="M434" s="121">
        <v>-0.10629697107720337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4"/>
      <c r="E437" s="124"/>
      <c r="G437" s="124"/>
      <c r="I437" s="124"/>
      <c r="K437" s="124"/>
    </row>
    <row r="443" spans="2:14" ht="48.75" customHeight="1" thickBot="1" x14ac:dyDescent="0.3">
      <c r="B443" s="247" t="s">
        <v>212</v>
      </c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1" t="s">
        <v>526</v>
      </c>
    </row>
    <row r="444" spans="2:14" ht="10.5" customHeight="1" thickBot="1" x14ac:dyDescent="0.3">
      <c r="B444" s="109"/>
      <c r="C444" s="110"/>
      <c r="D444" s="109"/>
      <c r="E444" s="109"/>
      <c r="F444" s="109"/>
      <c r="G444" s="109"/>
      <c r="H444" s="109"/>
      <c r="I444" s="109"/>
      <c r="J444" s="109"/>
      <c r="K444" s="4"/>
      <c r="L444" s="4"/>
      <c r="N444" s="1" t="s">
        <v>202</v>
      </c>
    </row>
    <row r="445" spans="2:14" ht="22.5" thickTop="1" thickBot="1" x14ac:dyDescent="0.3">
      <c r="B445" s="125" t="s">
        <v>213</v>
      </c>
      <c r="C445" s="257" t="s">
        <v>213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9"/>
    </row>
    <row r="446" spans="2:14" ht="22.5" thickTop="1" thickBot="1" x14ac:dyDescent="0.3">
      <c r="B446" s="13"/>
      <c r="C446" s="260">
        <v>2019</v>
      </c>
      <c r="D446" s="261"/>
      <c r="E446" s="262">
        <v>2020</v>
      </c>
      <c r="F446" s="261"/>
      <c r="G446" s="262">
        <v>2021</v>
      </c>
      <c r="H446" s="261"/>
      <c r="I446" s="262">
        <v>2022</v>
      </c>
      <c r="J446" s="261"/>
      <c r="K446" s="262">
        <v>2023</v>
      </c>
      <c r="L446" s="263"/>
      <c r="M446" s="264"/>
    </row>
    <row r="447" spans="2:14" ht="16.5" thickTop="1" thickBot="1" x14ac:dyDescent="0.3">
      <c r="B447" s="16"/>
      <c r="C447" s="112" t="s">
        <v>125</v>
      </c>
      <c r="D447" s="113" t="s">
        <v>509</v>
      </c>
      <c r="E447" s="114" t="s">
        <v>125</v>
      </c>
      <c r="F447" s="113" t="s">
        <v>499</v>
      </c>
      <c r="G447" s="114" t="s">
        <v>125</v>
      </c>
      <c r="H447" s="113" t="s">
        <v>500</v>
      </c>
      <c r="I447" s="114" t="s">
        <v>125</v>
      </c>
      <c r="J447" s="113" t="s">
        <v>126</v>
      </c>
      <c r="K447" s="114" t="s">
        <v>125</v>
      </c>
      <c r="L447" s="113" t="s">
        <v>511</v>
      </c>
      <c r="M447" s="113" t="s">
        <v>502</v>
      </c>
    </row>
    <row r="448" spans="2:14" x14ac:dyDescent="0.25">
      <c r="B448" s="116" t="s">
        <v>129</v>
      </c>
      <c r="C448" s="117">
        <v>16712</v>
      </c>
      <c r="D448" s="118">
        <v>0.18917083110960201</v>
      </c>
      <c r="E448" s="117">
        <v>16794</v>
      </c>
      <c r="F448" s="118">
        <v>4.9066539013882249E-3</v>
      </c>
      <c r="G448" s="117">
        <v>728</v>
      </c>
      <c r="H448" s="118">
        <v>0.95665118494700496</v>
      </c>
      <c r="I448" s="117">
        <v>7732</v>
      </c>
      <c r="J448" s="118">
        <v>9.6208791208791204</v>
      </c>
      <c r="K448" s="117">
        <v>12762</v>
      </c>
      <c r="L448" s="118">
        <v>0.65054319710294872</v>
      </c>
      <c r="M448" s="118">
        <v>-0.23635710866443271</v>
      </c>
    </row>
    <row r="449" spans="2:13" x14ac:dyDescent="0.25">
      <c r="B449" s="116" t="s">
        <v>131</v>
      </c>
      <c r="C449" s="117">
        <v>14021</v>
      </c>
      <c r="D449" s="118">
        <v>0.25451935346660998</v>
      </c>
      <c r="E449" s="117">
        <v>17581</v>
      </c>
      <c r="F449" s="118">
        <v>0.25390485700021403</v>
      </c>
      <c r="G449" s="117">
        <v>577</v>
      </c>
      <c r="H449" s="118">
        <v>0.96718047892611303</v>
      </c>
      <c r="I449" s="117">
        <v>5816</v>
      </c>
      <c r="J449" s="118">
        <v>9.0797227036395149</v>
      </c>
      <c r="K449" s="117">
        <v>9657</v>
      </c>
      <c r="L449" s="118">
        <v>0.66041953232462181</v>
      </c>
      <c r="M449" s="118">
        <v>-0.31124741459239713</v>
      </c>
    </row>
    <row r="450" spans="2:13" x14ac:dyDescent="0.25">
      <c r="B450" s="116" t="s">
        <v>133</v>
      </c>
      <c r="C450" s="117">
        <v>17537</v>
      </c>
      <c r="D450" s="118">
        <v>7.2607086197779003E-2</v>
      </c>
      <c r="E450" s="117">
        <v>5710</v>
      </c>
      <c r="F450" s="118">
        <v>0.67440269145235798</v>
      </c>
      <c r="G450" s="117">
        <v>660</v>
      </c>
      <c r="H450" s="118">
        <v>0.88441330998248702</v>
      </c>
      <c r="I450" s="117">
        <v>6989</v>
      </c>
      <c r="J450" s="118">
        <v>9.5893939393939398</v>
      </c>
      <c r="K450" s="117"/>
      <c r="L450" s="118"/>
      <c r="M450" s="118"/>
    </row>
    <row r="451" spans="2:13" x14ac:dyDescent="0.25">
      <c r="B451" s="116" t="s">
        <v>135</v>
      </c>
      <c r="C451" s="117">
        <v>6610</v>
      </c>
      <c r="D451" s="118">
        <v>0.28832902670111998</v>
      </c>
      <c r="E451" s="117">
        <v>0</v>
      </c>
      <c r="F451" s="118">
        <v>1</v>
      </c>
      <c r="G451" s="117">
        <v>248</v>
      </c>
      <c r="H451" s="118"/>
      <c r="I451" s="117">
        <v>4370</v>
      </c>
      <c r="J451" s="118">
        <v>16.620967741935484</v>
      </c>
      <c r="K451" s="117"/>
      <c r="L451" s="118"/>
      <c r="M451" s="118"/>
    </row>
    <row r="452" spans="2:13" x14ac:dyDescent="0.25">
      <c r="B452" s="116" t="s">
        <v>137</v>
      </c>
      <c r="C452" s="117">
        <v>1044</v>
      </c>
      <c r="D452" s="118">
        <v>0.12987012987012991</v>
      </c>
      <c r="E452" s="117">
        <v>21</v>
      </c>
      <c r="F452" s="118">
        <v>0.97988505747126398</v>
      </c>
      <c r="G452" s="117">
        <v>231</v>
      </c>
      <c r="H452" s="118">
        <v>10</v>
      </c>
      <c r="I452" s="117">
        <v>447</v>
      </c>
      <c r="J452" s="118">
        <v>0.93506493506493515</v>
      </c>
      <c r="K452" s="117"/>
      <c r="L452" s="118"/>
      <c r="M452" s="118"/>
    </row>
    <row r="453" spans="2:13" x14ac:dyDescent="0.25">
      <c r="B453" s="116" t="s">
        <v>139</v>
      </c>
      <c r="C453" s="117">
        <v>1923</v>
      </c>
      <c r="D453" s="118">
        <v>0.61596638655462188</v>
      </c>
      <c r="E453" s="117">
        <v>19</v>
      </c>
      <c r="F453" s="118">
        <v>0.99011960478419103</v>
      </c>
      <c r="G453" s="117">
        <v>151</v>
      </c>
      <c r="H453" s="118">
        <v>6.9473684210526319</v>
      </c>
      <c r="I453" s="117">
        <v>719</v>
      </c>
      <c r="J453" s="118">
        <v>3.7615894039735096</v>
      </c>
      <c r="K453" s="117"/>
      <c r="L453" s="118"/>
      <c r="M453" s="118"/>
    </row>
    <row r="454" spans="2:13" x14ac:dyDescent="0.25">
      <c r="B454" s="116" t="s">
        <v>141</v>
      </c>
      <c r="C454" s="117">
        <v>1700</v>
      </c>
      <c r="D454" s="118">
        <v>0.22390208783297338</v>
      </c>
      <c r="E454" s="117">
        <v>58</v>
      </c>
      <c r="F454" s="118">
        <v>0.96588235294117597</v>
      </c>
      <c r="G454" s="117">
        <v>216</v>
      </c>
      <c r="H454" s="118">
        <v>2.7241379310344827</v>
      </c>
      <c r="I454" s="117">
        <v>648</v>
      </c>
      <c r="J454" s="118">
        <v>2</v>
      </c>
      <c r="K454" s="117"/>
      <c r="L454" s="118"/>
      <c r="M454" s="118"/>
    </row>
    <row r="455" spans="2:13" x14ac:dyDescent="0.25">
      <c r="B455" s="116" t="s">
        <v>143</v>
      </c>
      <c r="C455" s="117">
        <v>1267</v>
      </c>
      <c r="D455" s="118">
        <v>0.28238866396761142</v>
      </c>
      <c r="E455" s="117">
        <v>96</v>
      </c>
      <c r="F455" s="118">
        <v>0.92423046566693001</v>
      </c>
      <c r="G455" s="117">
        <v>211</v>
      </c>
      <c r="H455" s="118">
        <v>1.1979166666666665</v>
      </c>
      <c r="I455" s="117">
        <v>649</v>
      </c>
      <c r="J455" s="118">
        <v>2.0758293838862558</v>
      </c>
      <c r="K455" s="117"/>
      <c r="L455" s="118"/>
      <c r="M455" s="118"/>
    </row>
    <row r="456" spans="2:13" x14ac:dyDescent="0.25">
      <c r="B456" s="116" t="s">
        <v>145</v>
      </c>
      <c r="C456" s="117">
        <v>1250</v>
      </c>
      <c r="D456" s="118">
        <v>0.100071994240461</v>
      </c>
      <c r="E456" s="117">
        <v>111</v>
      </c>
      <c r="F456" s="118">
        <v>0.91120000000000001</v>
      </c>
      <c r="G456" s="117">
        <v>273</v>
      </c>
      <c r="H456" s="118">
        <v>1.4594594594594597</v>
      </c>
      <c r="I456" s="117">
        <v>714</v>
      </c>
      <c r="J456" s="118">
        <v>1.6153846153846154</v>
      </c>
      <c r="K456" s="117"/>
      <c r="L456" s="118"/>
      <c r="M456" s="118"/>
    </row>
    <row r="457" spans="2:13" x14ac:dyDescent="0.25">
      <c r="B457" s="116" t="s">
        <v>147</v>
      </c>
      <c r="C457" s="117">
        <v>10088</v>
      </c>
      <c r="D457" s="118">
        <v>6.6962634110247804E-2</v>
      </c>
      <c r="E457" s="117">
        <v>719</v>
      </c>
      <c r="F457" s="118">
        <v>0.92872720063441705</v>
      </c>
      <c r="G457" s="117">
        <v>3666</v>
      </c>
      <c r="H457" s="118">
        <v>4.0987482614742694</v>
      </c>
      <c r="I457" s="117">
        <v>5899</v>
      </c>
      <c r="J457" s="118">
        <v>0.6091107474086197</v>
      </c>
      <c r="K457" s="117"/>
      <c r="L457" s="118"/>
      <c r="M457" s="118"/>
    </row>
    <row r="458" spans="2:13" x14ac:dyDescent="0.25">
      <c r="B458" s="116" t="s">
        <v>149</v>
      </c>
      <c r="C458" s="117">
        <v>15908</v>
      </c>
      <c r="D458" s="118">
        <v>8.3530731828949101E-3</v>
      </c>
      <c r="E458" s="117">
        <v>997</v>
      </c>
      <c r="F458" s="118">
        <v>0.93732713100326903</v>
      </c>
      <c r="G458" s="117">
        <v>7949</v>
      </c>
      <c r="H458" s="118">
        <v>6.9729187562688066</v>
      </c>
      <c r="I458" s="117">
        <v>11799</v>
      </c>
      <c r="J458" s="118">
        <v>0.48433765253491012</v>
      </c>
      <c r="K458" s="117"/>
      <c r="L458" s="118"/>
      <c r="M458" s="118"/>
    </row>
    <row r="459" spans="2:13" x14ac:dyDescent="0.25">
      <c r="B459" s="116" t="s">
        <v>151</v>
      </c>
      <c r="C459" s="117">
        <v>17968</v>
      </c>
      <c r="D459" s="118">
        <v>7.6480263157894704E-2</v>
      </c>
      <c r="E459" s="117">
        <v>605</v>
      </c>
      <c r="F459" s="118">
        <v>0.96632902938557397</v>
      </c>
      <c r="G459" s="117">
        <v>7237</v>
      </c>
      <c r="H459" s="118">
        <v>10.96198347107438</v>
      </c>
      <c r="I459" s="117">
        <v>10970</v>
      </c>
      <c r="J459" s="118">
        <v>0.51582147298604397</v>
      </c>
      <c r="K459" s="117"/>
      <c r="L459" s="118"/>
      <c r="M459" s="118"/>
    </row>
    <row r="460" spans="2:13" ht="15.75" x14ac:dyDescent="0.25">
      <c r="B460" s="119" t="s">
        <v>111</v>
      </c>
      <c r="C460" s="120">
        <v>106028</v>
      </c>
      <c r="D460" s="121">
        <v>0.115009974375454</v>
      </c>
      <c r="E460" s="120">
        <v>42711</v>
      </c>
      <c r="F460" s="121">
        <v>0.59717244501452404</v>
      </c>
      <c r="G460" s="120">
        <v>22147</v>
      </c>
      <c r="H460" s="121">
        <v>0.48146847416356398</v>
      </c>
      <c r="I460" s="120">
        <v>56752</v>
      </c>
      <c r="J460" s="121">
        <v>1.5625141102632409</v>
      </c>
      <c r="K460" s="120">
        <v>22419</v>
      </c>
      <c r="L460" s="121">
        <v>0.65478299379982285</v>
      </c>
      <c r="M460" s="121">
        <v>-0.27052354147008106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4"/>
      <c r="E463" s="124"/>
      <c r="G463" s="124"/>
      <c r="I463" s="124"/>
      <c r="K463" s="124"/>
    </row>
    <row r="469" spans="2:14" ht="48.75" customHeight="1" thickBot="1" x14ac:dyDescent="0.3">
      <c r="B469" s="247" t="s">
        <v>214</v>
      </c>
      <c r="C469" s="247"/>
      <c r="D469" s="247"/>
      <c r="E469" s="247"/>
      <c r="F469" s="247"/>
      <c r="G469" s="247"/>
      <c r="H469" s="247"/>
      <c r="I469" s="247"/>
      <c r="J469" s="247"/>
      <c r="K469" s="247"/>
      <c r="L469" s="247"/>
      <c r="M469" s="247"/>
      <c r="N469" s="1" t="s">
        <v>526</v>
      </c>
    </row>
    <row r="470" spans="2:14" ht="10.5" customHeight="1" thickBot="1" x14ac:dyDescent="0.3">
      <c r="B470" s="109"/>
      <c r="C470" s="110"/>
      <c r="D470" s="109"/>
      <c r="E470" s="109"/>
      <c r="F470" s="109"/>
      <c r="G470" s="109"/>
      <c r="H470" s="109"/>
      <c r="I470" s="109"/>
      <c r="J470" s="109"/>
      <c r="K470" s="4"/>
      <c r="L470" s="4"/>
      <c r="N470" s="1" t="s">
        <v>202</v>
      </c>
    </row>
    <row r="471" spans="2:14" ht="22.5" thickTop="1" thickBot="1" x14ac:dyDescent="0.3">
      <c r="B471" s="125" t="s">
        <v>215</v>
      </c>
      <c r="C471" s="257" t="s">
        <v>215</v>
      </c>
      <c r="D471" s="258"/>
      <c r="E471" s="258"/>
      <c r="F471" s="258"/>
      <c r="G471" s="258"/>
      <c r="H471" s="258"/>
      <c r="I471" s="258"/>
      <c r="J471" s="258"/>
      <c r="K471" s="258"/>
      <c r="L471" s="258"/>
      <c r="M471" s="259"/>
    </row>
    <row r="472" spans="2:14" ht="22.5" thickTop="1" thickBot="1" x14ac:dyDescent="0.3">
      <c r="B472" s="13"/>
      <c r="C472" s="260">
        <v>2019</v>
      </c>
      <c r="D472" s="261"/>
      <c r="E472" s="262">
        <v>2020</v>
      </c>
      <c r="F472" s="261"/>
      <c r="G472" s="262">
        <v>2021</v>
      </c>
      <c r="H472" s="261"/>
      <c r="I472" s="262">
        <v>2022</v>
      </c>
      <c r="J472" s="261"/>
      <c r="K472" s="262">
        <v>2023</v>
      </c>
      <c r="L472" s="263"/>
      <c r="M472" s="264"/>
    </row>
    <row r="473" spans="2:14" ht="16.5" thickTop="1" thickBot="1" x14ac:dyDescent="0.3">
      <c r="B473" s="16"/>
      <c r="C473" s="112" t="s">
        <v>125</v>
      </c>
      <c r="D473" s="113" t="s">
        <v>509</v>
      </c>
      <c r="E473" s="114" t="s">
        <v>125</v>
      </c>
      <c r="F473" s="113" t="s">
        <v>499</v>
      </c>
      <c r="G473" s="114" t="s">
        <v>125</v>
      </c>
      <c r="H473" s="113" t="s">
        <v>500</v>
      </c>
      <c r="I473" s="114" t="s">
        <v>125</v>
      </c>
      <c r="J473" s="113" t="s">
        <v>126</v>
      </c>
      <c r="K473" s="114" t="s">
        <v>125</v>
      </c>
      <c r="L473" s="113" t="s">
        <v>511</v>
      </c>
      <c r="M473" s="113" t="s">
        <v>502</v>
      </c>
    </row>
    <row r="474" spans="2:14" x14ac:dyDescent="0.25">
      <c r="B474" s="116" t="s">
        <v>129</v>
      </c>
      <c r="C474" s="117">
        <v>387</v>
      </c>
      <c r="D474" s="118">
        <v>0</v>
      </c>
      <c r="E474" s="117">
        <v>555</v>
      </c>
      <c r="F474" s="118">
        <v>0.43410852713178305</v>
      </c>
      <c r="G474" s="117">
        <v>156</v>
      </c>
      <c r="H474" s="118">
        <v>0.71891891891891901</v>
      </c>
      <c r="I474" s="117">
        <v>411</v>
      </c>
      <c r="J474" s="118">
        <v>1.6346153846153846</v>
      </c>
      <c r="K474" s="117">
        <v>996</v>
      </c>
      <c r="L474" s="118">
        <v>1.4233576642335768</v>
      </c>
      <c r="M474" s="118">
        <v>1.5736434108527133</v>
      </c>
    </row>
    <row r="475" spans="2:14" x14ac:dyDescent="0.25">
      <c r="B475" s="116" t="s">
        <v>131</v>
      </c>
      <c r="C475" s="117">
        <v>408</v>
      </c>
      <c r="D475" s="118">
        <v>0.45714285714285707</v>
      </c>
      <c r="E475" s="117">
        <v>507</v>
      </c>
      <c r="F475" s="118">
        <v>0.24264705882352944</v>
      </c>
      <c r="G475" s="117">
        <v>114</v>
      </c>
      <c r="H475" s="118">
        <v>0.77514792899408302</v>
      </c>
      <c r="I475" s="117">
        <v>667</v>
      </c>
      <c r="J475" s="118">
        <v>4.8508771929824563</v>
      </c>
      <c r="K475" s="117">
        <v>916</v>
      </c>
      <c r="L475" s="118">
        <v>0.37331334332833577</v>
      </c>
      <c r="M475" s="118">
        <v>1.2450980392156863</v>
      </c>
    </row>
    <row r="476" spans="2:14" x14ac:dyDescent="0.25">
      <c r="B476" s="116" t="s">
        <v>133</v>
      </c>
      <c r="C476" s="117">
        <v>455</v>
      </c>
      <c r="D476" s="118">
        <v>0.48208469055374592</v>
      </c>
      <c r="E476" s="117">
        <v>155</v>
      </c>
      <c r="F476" s="118">
        <v>0.659340659340659</v>
      </c>
      <c r="G476" s="117">
        <v>183</v>
      </c>
      <c r="H476" s="118">
        <v>0.1806451612903226</v>
      </c>
      <c r="I476" s="117">
        <v>862</v>
      </c>
      <c r="J476" s="118">
        <v>3.7103825136612025</v>
      </c>
      <c r="K476" s="117"/>
      <c r="L476" s="118"/>
      <c r="M476" s="118"/>
    </row>
    <row r="477" spans="2:14" x14ac:dyDescent="0.25">
      <c r="B477" s="116" t="s">
        <v>135</v>
      </c>
      <c r="C477" s="117">
        <v>1040</v>
      </c>
      <c r="D477" s="118">
        <v>1.295805739514349</v>
      </c>
      <c r="E477" s="117">
        <v>0</v>
      </c>
      <c r="F477" s="118">
        <v>1</v>
      </c>
      <c r="G477" s="117">
        <v>284</v>
      </c>
      <c r="H477" s="118"/>
      <c r="I477" s="117">
        <v>1288</v>
      </c>
      <c r="J477" s="118">
        <v>3.535211267605634</v>
      </c>
      <c r="K477" s="117"/>
      <c r="L477" s="118"/>
      <c r="M477" s="118"/>
    </row>
    <row r="478" spans="2:14" x14ac:dyDescent="0.25">
      <c r="B478" s="116" t="s">
        <v>137</v>
      </c>
      <c r="C478" s="117">
        <v>996</v>
      </c>
      <c r="D478" s="118">
        <v>0.78815080789946146</v>
      </c>
      <c r="E478" s="117">
        <v>4</v>
      </c>
      <c r="F478" s="118">
        <v>0.99598393574297195</v>
      </c>
      <c r="G478" s="117">
        <v>394</v>
      </c>
      <c r="H478" s="118">
        <v>97.5</v>
      </c>
      <c r="I478" s="117">
        <v>1689</v>
      </c>
      <c r="J478" s="118">
        <v>3.2868020304568528</v>
      </c>
      <c r="K478" s="117"/>
      <c r="L478" s="118"/>
      <c r="M478" s="118"/>
    </row>
    <row r="479" spans="2:14" x14ac:dyDescent="0.25">
      <c r="B479" s="116" t="s">
        <v>139</v>
      </c>
      <c r="C479" s="117">
        <v>1638</v>
      </c>
      <c r="D479" s="118">
        <v>0.56297709923664119</v>
      </c>
      <c r="E479" s="117">
        <v>9</v>
      </c>
      <c r="F479" s="118">
        <v>0.99450549450549497</v>
      </c>
      <c r="G479" s="117">
        <v>650</v>
      </c>
      <c r="H479" s="118">
        <v>71.222222222222229</v>
      </c>
      <c r="I479" s="117">
        <v>2250</v>
      </c>
      <c r="J479" s="118">
        <v>2.4615384615384617</v>
      </c>
      <c r="K479" s="117"/>
      <c r="L479" s="118"/>
      <c r="M479" s="118"/>
    </row>
    <row r="480" spans="2:14" x14ac:dyDescent="0.25">
      <c r="B480" s="116" t="s">
        <v>141</v>
      </c>
      <c r="C480" s="117">
        <v>1730</v>
      </c>
      <c r="D480" s="118">
        <v>9.4714809000523301E-2</v>
      </c>
      <c r="E480" s="117">
        <v>288</v>
      </c>
      <c r="F480" s="118">
        <v>0.83352601156069395</v>
      </c>
      <c r="G480" s="117">
        <v>1314</v>
      </c>
      <c r="H480" s="118">
        <v>3.5625</v>
      </c>
      <c r="I480" s="117">
        <v>2964</v>
      </c>
      <c r="J480" s="118">
        <v>1.2557077625570776</v>
      </c>
      <c r="K480" s="117"/>
      <c r="L480" s="118"/>
      <c r="M480" s="118"/>
    </row>
    <row r="481" spans="2:14" x14ac:dyDescent="0.25">
      <c r="B481" s="116" t="s">
        <v>143</v>
      </c>
      <c r="C481" s="117">
        <v>2223</v>
      </c>
      <c r="D481" s="118">
        <v>0.19718309859154901</v>
      </c>
      <c r="E481" s="117">
        <v>814</v>
      </c>
      <c r="F481" s="118">
        <v>0.63382816014395005</v>
      </c>
      <c r="G481" s="117">
        <v>2103</v>
      </c>
      <c r="H481" s="118">
        <v>1.5835380835380835</v>
      </c>
      <c r="I481" s="117">
        <v>3666</v>
      </c>
      <c r="J481" s="118">
        <v>0.74322396576319538</v>
      </c>
      <c r="K481" s="117"/>
      <c r="L481" s="118"/>
      <c r="M481" s="118"/>
    </row>
    <row r="482" spans="2:14" x14ac:dyDescent="0.25">
      <c r="B482" s="116" t="s">
        <v>145</v>
      </c>
      <c r="C482" s="117">
        <v>1934</v>
      </c>
      <c r="D482" s="118">
        <v>0.30323450134770891</v>
      </c>
      <c r="E482" s="117">
        <v>570</v>
      </c>
      <c r="F482" s="118">
        <v>0.70527404343329902</v>
      </c>
      <c r="G482" s="117">
        <v>1697</v>
      </c>
      <c r="H482" s="118">
        <v>1.9771929824561405</v>
      </c>
      <c r="I482" s="117">
        <v>2780</v>
      </c>
      <c r="J482" s="118">
        <v>0.63818503241013547</v>
      </c>
      <c r="K482" s="117"/>
      <c r="L482" s="118"/>
      <c r="M482" s="118"/>
    </row>
    <row r="483" spans="2:14" x14ac:dyDescent="0.25">
      <c r="B483" s="116" t="s">
        <v>147</v>
      </c>
      <c r="C483" s="117">
        <v>1047</v>
      </c>
      <c r="D483" s="118">
        <v>1.036964980544747</v>
      </c>
      <c r="E483" s="117">
        <v>354</v>
      </c>
      <c r="F483" s="118">
        <v>0.66189111747851004</v>
      </c>
      <c r="G483" s="117">
        <v>971</v>
      </c>
      <c r="H483" s="118">
        <v>1.7429378531073447</v>
      </c>
      <c r="I483" s="117">
        <v>1666</v>
      </c>
      <c r="J483" s="118">
        <v>0.71575695159629249</v>
      </c>
      <c r="K483" s="117"/>
      <c r="L483" s="118"/>
      <c r="M483" s="118"/>
    </row>
    <row r="484" spans="2:14" x14ac:dyDescent="0.25">
      <c r="B484" s="116" t="s">
        <v>149</v>
      </c>
      <c r="C484" s="117">
        <v>752</v>
      </c>
      <c r="D484" s="118">
        <v>0.61373390557939911</v>
      </c>
      <c r="E484" s="117">
        <v>169</v>
      </c>
      <c r="F484" s="118">
        <v>0.77526595744680804</v>
      </c>
      <c r="G484" s="117">
        <v>891</v>
      </c>
      <c r="H484" s="118">
        <v>4.2721893491124261</v>
      </c>
      <c r="I484" s="117">
        <v>1352</v>
      </c>
      <c r="J484" s="118">
        <v>0.51739618406285071</v>
      </c>
      <c r="K484" s="117"/>
      <c r="L484" s="118"/>
      <c r="M484" s="118"/>
    </row>
    <row r="485" spans="2:14" x14ac:dyDescent="0.25">
      <c r="B485" s="116" t="s">
        <v>151</v>
      </c>
      <c r="C485" s="117">
        <v>760</v>
      </c>
      <c r="D485" s="118">
        <v>0.75115207373271886</v>
      </c>
      <c r="E485" s="117">
        <v>202</v>
      </c>
      <c r="F485" s="118">
        <v>0.73421052631578898</v>
      </c>
      <c r="G485" s="117">
        <v>814</v>
      </c>
      <c r="H485" s="118">
        <v>3.0297029702970297</v>
      </c>
      <c r="I485" s="117">
        <v>1061</v>
      </c>
      <c r="J485" s="118">
        <v>0.30343980343980337</v>
      </c>
      <c r="K485" s="117"/>
      <c r="L485" s="118"/>
      <c r="M485" s="118"/>
    </row>
    <row r="486" spans="2:14" ht="15.75" x14ac:dyDescent="0.25">
      <c r="B486" s="119" t="s">
        <v>111</v>
      </c>
      <c r="C486" s="120">
        <v>13370</v>
      </c>
      <c r="D486" s="121">
        <v>0.26013195098963249</v>
      </c>
      <c r="E486" s="120">
        <v>3627</v>
      </c>
      <c r="F486" s="121">
        <v>0.728721017202693</v>
      </c>
      <c r="G486" s="120">
        <v>9571</v>
      </c>
      <c r="H486" s="121">
        <v>1.6388199614006065</v>
      </c>
      <c r="I486" s="120">
        <v>20656</v>
      </c>
      <c r="J486" s="121">
        <v>1.1581861874412289</v>
      </c>
      <c r="K486" s="120">
        <v>1912</v>
      </c>
      <c r="L486" s="121">
        <v>0.77365491651205942</v>
      </c>
      <c r="M486" s="121">
        <v>1.4050314465408804</v>
      </c>
    </row>
    <row r="487" spans="2:14" ht="6" customHeight="1" x14ac:dyDescent="0.25"/>
    <row r="488" spans="2:14" x14ac:dyDescent="0.25">
      <c r="B488" s="49" t="s">
        <v>108</v>
      </c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2:14" x14ac:dyDescent="0.25">
      <c r="C489" s="124"/>
      <c r="E489" s="124"/>
      <c r="G489" s="124"/>
      <c r="I489" s="124"/>
      <c r="K489" s="124"/>
    </row>
    <row r="492" spans="2:14" ht="48.75" customHeight="1" thickBot="1" x14ac:dyDescent="0.3">
      <c r="B492" s="247" t="s">
        <v>216</v>
      </c>
      <c r="C492" s="247"/>
      <c r="D492" s="247"/>
      <c r="E492" s="247"/>
      <c r="F492" s="247"/>
      <c r="G492" s="247"/>
      <c r="H492" s="247"/>
      <c r="I492" s="247"/>
      <c r="J492" s="247"/>
      <c r="K492" s="247"/>
      <c r="L492" s="247"/>
      <c r="M492" s="247"/>
      <c r="N492" s="1" t="s">
        <v>526</v>
      </c>
    </row>
    <row r="493" spans="2:14" ht="10.5" customHeight="1" thickBot="1" x14ac:dyDescent="0.3">
      <c r="B493" s="109"/>
      <c r="C493" s="110"/>
      <c r="D493" s="109"/>
      <c r="E493" s="109"/>
      <c r="F493" s="109"/>
      <c r="G493" s="109"/>
      <c r="H493" s="109"/>
      <c r="I493" s="109"/>
      <c r="J493" s="109"/>
      <c r="K493" s="4"/>
      <c r="L493" s="4"/>
      <c r="N493" s="1" t="s">
        <v>202</v>
      </c>
    </row>
    <row r="494" spans="2:14" ht="22.5" thickTop="1" thickBot="1" x14ac:dyDescent="0.3">
      <c r="B494" s="125" t="s">
        <v>217</v>
      </c>
      <c r="C494" s="257" t="s">
        <v>217</v>
      </c>
      <c r="D494" s="258"/>
      <c r="E494" s="258"/>
      <c r="F494" s="258"/>
      <c r="G494" s="258"/>
      <c r="H494" s="258"/>
      <c r="I494" s="258"/>
      <c r="J494" s="258"/>
      <c r="K494" s="258"/>
      <c r="L494" s="258"/>
      <c r="M494" s="259"/>
    </row>
    <row r="495" spans="2:14" ht="22.5" thickTop="1" thickBot="1" x14ac:dyDescent="0.3">
      <c r="B495" s="13"/>
      <c r="C495" s="260">
        <v>2019</v>
      </c>
      <c r="D495" s="261"/>
      <c r="E495" s="262">
        <v>2020</v>
      </c>
      <c r="F495" s="261"/>
      <c r="G495" s="262">
        <v>2021</v>
      </c>
      <c r="H495" s="261"/>
      <c r="I495" s="262">
        <v>2022</v>
      </c>
      <c r="J495" s="261"/>
      <c r="K495" s="262">
        <v>2023</v>
      </c>
      <c r="L495" s="263"/>
      <c r="M495" s="264"/>
    </row>
    <row r="496" spans="2:14" ht="16.5" thickTop="1" thickBot="1" x14ac:dyDescent="0.3">
      <c r="B496" s="16"/>
      <c r="C496" s="112" t="s">
        <v>125</v>
      </c>
      <c r="D496" s="113" t="s">
        <v>509</v>
      </c>
      <c r="E496" s="114" t="s">
        <v>125</v>
      </c>
      <c r="F496" s="113" t="s">
        <v>499</v>
      </c>
      <c r="G496" s="114" t="s">
        <v>125</v>
      </c>
      <c r="H496" s="113" t="s">
        <v>500</v>
      </c>
      <c r="I496" s="114" t="s">
        <v>125</v>
      </c>
      <c r="J496" s="113" t="s">
        <v>126</v>
      </c>
      <c r="K496" s="114" t="s">
        <v>125</v>
      </c>
      <c r="L496" s="113" t="s">
        <v>511</v>
      </c>
      <c r="M496" s="113" t="s">
        <v>502</v>
      </c>
    </row>
    <row r="497" spans="2:13" x14ac:dyDescent="0.25">
      <c r="B497" s="116" t="s">
        <v>129</v>
      </c>
      <c r="C497" s="117">
        <v>4077</v>
      </c>
      <c r="D497" s="118">
        <v>2.3343373493975861E-2</v>
      </c>
      <c r="E497" s="117">
        <v>5674</v>
      </c>
      <c r="F497" s="118">
        <v>0.39170959038508713</v>
      </c>
      <c r="G497" s="117">
        <v>2224</v>
      </c>
      <c r="H497" s="118">
        <v>0.60803665844201604</v>
      </c>
      <c r="I497" s="117">
        <v>7725</v>
      </c>
      <c r="J497" s="118">
        <v>2.473471223021583</v>
      </c>
      <c r="K497" s="117">
        <v>9856</v>
      </c>
      <c r="L497" s="118">
        <v>0.27585760517799351</v>
      </c>
      <c r="M497" s="118">
        <v>1.4174638214373312</v>
      </c>
    </row>
    <row r="498" spans="2:13" x14ac:dyDescent="0.25">
      <c r="B498" s="116" t="s">
        <v>131</v>
      </c>
      <c r="C498" s="117">
        <v>3794</v>
      </c>
      <c r="D498" s="118">
        <v>4.3609780690698201E-2</v>
      </c>
      <c r="E498" s="117">
        <v>6153</v>
      </c>
      <c r="F498" s="118">
        <v>0.62177121771217703</v>
      </c>
      <c r="G498" s="117">
        <v>1915</v>
      </c>
      <c r="H498" s="118">
        <v>0.68876970583455199</v>
      </c>
      <c r="I498" s="117">
        <v>7768</v>
      </c>
      <c r="J498" s="118">
        <v>3.0563968668407311</v>
      </c>
      <c r="K498" s="117">
        <v>9688</v>
      </c>
      <c r="L498" s="118">
        <v>0.24716786817713698</v>
      </c>
      <c r="M498" s="118">
        <v>1.5535055350553506</v>
      </c>
    </row>
    <row r="499" spans="2:13" x14ac:dyDescent="0.25">
      <c r="B499" s="116" t="s">
        <v>133</v>
      </c>
      <c r="C499" s="117">
        <v>4418</v>
      </c>
      <c r="D499" s="118">
        <v>0.13954088212535476</v>
      </c>
      <c r="E499" s="117">
        <v>1768</v>
      </c>
      <c r="F499" s="118">
        <v>0.59981892258940706</v>
      </c>
      <c r="G499" s="117">
        <v>2228</v>
      </c>
      <c r="H499" s="118">
        <v>0.26018099547511309</v>
      </c>
      <c r="I499" s="117">
        <v>6642</v>
      </c>
      <c r="J499" s="118">
        <v>1.9811490125673248</v>
      </c>
      <c r="K499" s="117"/>
      <c r="L499" s="118"/>
      <c r="M499" s="118"/>
    </row>
    <row r="500" spans="2:13" x14ac:dyDescent="0.25">
      <c r="B500" s="116" t="s">
        <v>135</v>
      </c>
      <c r="C500" s="117">
        <v>4145</v>
      </c>
      <c r="D500" s="118">
        <v>0.16347124117053499</v>
      </c>
      <c r="E500" s="117">
        <v>0</v>
      </c>
      <c r="F500" s="118">
        <v>1</v>
      </c>
      <c r="G500" s="117">
        <v>3165</v>
      </c>
      <c r="H500" s="118"/>
      <c r="I500" s="117">
        <v>6432</v>
      </c>
      <c r="J500" s="118">
        <v>1.0322274881516589</v>
      </c>
      <c r="K500" s="117"/>
      <c r="L500" s="118"/>
      <c r="M500" s="118"/>
    </row>
    <row r="501" spans="2:13" x14ac:dyDescent="0.25">
      <c r="B501" s="116" t="s">
        <v>137</v>
      </c>
      <c r="C501" s="117">
        <v>4275</v>
      </c>
      <c r="D501" s="118">
        <v>0.13879935535858201</v>
      </c>
      <c r="E501" s="117">
        <v>4</v>
      </c>
      <c r="F501" s="118">
        <v>0.99906432748537999</v>
      </c>
      <c r="G501" s="117">
        <v>3823</v>
      </c>
      <c r="H501" s="118">
        <v>954.75</v>
      </c>
      <c r="I501" s="117">
        <v>7440</v>
      </c>
      <c r="J501" s="118">
        <v>0.94611561600837035</v>
      </c>
      <c r="K501" s="117"/>
      <c r="L501" s="118"/>
      <c r="M501" s="118"/>
    </row>
    <row r="502" spans="2:13" x14ac:dyDescent="0.25">
      <c r="B502" s="116" t="s">
        <v>139</v>
      </c>
      <c r="C502" s="117">
        <v>4620</v>
      </c>
      <c r="D502" s="118">
        <v>0.21039138608784799</v>
      </c>
      <c r="E502" s="117">
        <v>30</v>
      </c>
      <c r="F502" s="118">
        <v>0.993506493506494</v>
      </c>
      <c r="G502" s="117">
        <v>4349</v>
      </c>
      <c r="H502" s="118">
        <v>143.96666666666667</v>
      </c>
      <c r="I502" s="117">
        <v>7190</v>
      </c>
      <c r="J502" s="118">
        <v>0.65325362152218891</v>
      </c>
      <c r="K502" s="117"/>
      <c r="L502" s="118"/>
      <c r="M502" s="118"/>
    </row>
    <row r="503" spans="2:13" x14ac:dyDescent="0.25">
      <c r="B503" s="116" t="s">
        <v>141</v>
      </c>
      <c r="C503" s="117">
        <v>4820</v>
      </c>
      <c r="D503" s="118">
        <v>0.124273255813954</v>
      </c>
      <c r="E503" s="117">
        <v>2480</v>
      </c>
      <c r="F503" s="118">
        <v>0.48547717842323701</v>
      </c>
      <c r="G503" s="117">
        <v>8160</v>
      </c>
      <c r="H503" s="118">
        <v>2.2903225806451615</v>
      </c>
      <c r="I503" s="117">
        <v>9038</v>
      </c>
      <c r="J503" s="118">
        <v>0.10759803921568634</v>
      </c>
      <c r="K503" s="117"/>
      <c r="L503" s="118"/>
      <c r="M503" s="118"/>
    </row>
    <row r="504" spans="2:13" x14ac:dyDescent="0.25">
      <c r="B504" s="116" t="s">
        <v>143</v>
      </c>
      <c r="C504" s="117">
        <v>5518</v>
      </c>
      <c r="D504" s="118">
        <v>4.7964113181504502E-2</v>
      </c>
      <c r="E504" s="117">
        <v>4018</v>
      </c>
      <c r="F504" s="118">
        <v>0.27183762232692998</v>
      </c>
      <c r="G504" s="117">
        <v>8147</v>
      </c>
      <c r="H504" s="118">
        <v>1.0276256844201095</v>
      </c>
      <c r="I504" s="117">
        <v>8119</v>
      </c>
      <c r="J504" s="118">
        <v>3.4368479194795101E-3</v>
      </c>
      <c r="K504" s="117"/>
      <c r="L504" s="118"/>
      <c r="M504" s="118"/>
    </row>
    <row r="505" spans="2:13" x14ac:dyDescent="0.25">
      <c r="B505" s="116" t="s">
        <v>145</v>
      </c>
      <c r="C505" s="117">
        <v>5043</v>
      </c>
      <c r="D505" s="118">
        <v>5.2957746478873198E-2</v>
      </c>
      <c r="E505" s="117">
        <v>1891</v>
      </c>
      <c r="F505" s="118">
        <v>0.62502478683323404</v>
      </c>
      <c r="G505" s="117">
        <v>8181</v>
      </c>
      <c r="H505" s="118">
        <v>3.3262823902696983</v>
      </c>
      <c r="I505" s="117">
        <v>9035</v>
      </c>
      <c r="J505" s="118">
        <v>0.10438821659943764</v>
      </c>
      <c r="K505" s="117"/>
      <c r="L505" s="118"/>
      <c r="M505" s="118"/>
    </row>
    <row r="506" spans="2:13" x14ac:dyDescent="0.25">
      <c r="B506" s="116" t="s">
        <v>147</v>
      </c>
      <c r="C506" s="117">
        <v>4270</v>
      </c>
      <c r="D506" s="118">
        <v>3.7162982754432861E-2</v>
      </c>
      <c r="E506" s="117">
        <v>2564</v>
      </c>
      <c r="F506" s="118">
        <v>0.39953161592505898</v>
      </c>
      <c r="G506" s="117">
        <v>5206</v>
      </c>
      <c r="H506" s="118">
        <v>1.0304212168486742</v>
      </c>
      <c r="I506" s="117">
        <v>6965</v>
      </c>
      <c r="J506" s="118">
        <v>0.33787936995774115</v>
      </c>
      <c r="K506" s="117"/>
      <c r="L506" s="118"/>
      <c r="M506" s="118"/>
    </row>
    <row r="507" spans="2:13" x14ac:dyDescent="0.25">
      <c r="B507" s="116" t="s">
        <v>149</v>
      </c>
      <c r="C507" s="117">
        <v>3997</v>
      </c>
      <c r="D507" s="118">
        <v>4.7431865828092334E-2</v>
      </c>
      <c r="E507" s="117">
        <v>2053</v>
      </c>
      <c r="F507" s="118">
        <v>0.48636477358018498</v>
      </c>
      <c r="G507" s="117">
        <v>6097</v>
      </c>
      <c r="H507" s="118">
        <v>1.9698002922552362</v>
      </c>
      <c r="I507" s="117">
        <v>7112</v>
      </c>
      <c r="J507" s="118">
        <v>0.16647531572904706</v>
      </c>
      <c r="K507" s="117"/>
      <c r="L507" s="118"/>
      <c r="M507" s="118"/>
    </row>
    <row r="508" spans="2:13" x14ac:dyDescent="0.25">
      <c r="B508" s="116" t="s">
        <v>151</v>
      </c>
      <c r="C508" s="117">
        <v>4130</v>
      </c>
      <c r="D508" s="118">
        <v>3.7427781964330498E-2</v>
      </c>
      <c r="E508" s="117">
        <v>2828</v>
      </c>
      <c r="F508" s="118">
        <v>0.31525423728813601</v>
      </c>
      <c r="G508" s="117">
        <v>7456</v>
      </c>
      <c r="H508" s="118">
        <v>1.6364922206506365</v>
      </c>
      <c r="I508" s="117">
        <v>7799</v>
      </c>
      <c r="J508" s="118">
        <v>4.6003218884120178E-2</v>
      </c>
      <c r="K508" s="117"/>
      <c r="L508" s="118"/>
      <c r="M508" s="118"/>
    </row>
    <row r="509" spans="2:13" ht="15.75" x14ac:dyDescent="0.25">
      <c r="B509" s="119" t="s">
        <v>111</v>
      </c>
      <c r="C509" s="120">
        <v>53107</v>
      </c>
      <c r="D509" s="121">
        <v>5.3975096638580598E-2</v>
      </c>
      <c r="E509" s="120">
        <v>29463</v>
      </c>
      <c r="F509" s="121">
        <v>0.44521437851883899</v>
      </c>
      <c r="G509" s="120">
        <v>60951</v>
      </c>
      <c r="H509" s="121">
        <v>1.0687302718664089</v>
      </c>
      <c r="I509" s="120">
        <v>91265</v>
      </c>
      <c r="J509" s="121">
        <v>0.49735033059342748</v>
      </c>
      <c r="K509" s="120">
        <v>19544</v>
      </c>
      <c r="L509" s="121">
        <v>0.26147292325566385</v>
      </c>
      <c r="M509" s="121">
        <v>1.4830390039385084</v>
      </c>
    </row>
    <row r="510" spans="2:13" ht="6" customHeight="1" x14ac:dyDescent="0.25"/>
    <row r="511" spans="2:13" x14ac:dyDescent="0.25">
      <c r="B511" s="49" t="s">
        <v>108</v>
      </c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</row>
    <row r="512" spans="2:13" x14ac:dyDescent="0.25">
      <c r="C512" s="124"/>
      <c r="E512" s="124"/>
      <c r="G512" s="124"/>
      <c r="I512" s="124"/>
      <c r="K512" s="124"/>
    </row>
    <row r="519" spans="2:14" ht="48.75" customHeight="1" thickBot="1" x14ac:dyDescent="0.3">
      <c r="B519" s="247" t="s">
        <v>218</v>
      </c>
      <c r="C519" s="247"/>
      <c r="D519" s="247"/>
      <c r="E519" s="247"/>
      <c r="F519" s="247"/>
      <c r="G519" s="247"/>
      <c r="H519" s="247"/>
      <c r="I519" s="247"/>
      <c r="J519" s="247"/>
      <c r="K519" s="247"/>
      <c r="L519" s="247"/>
      <c r="M519" s="247"/>
      <c r="N519" s="1" t="s">
        <v>526</v>
      </c>
    </row>
    <row r="520" spans="2:14" ht="10.5" customHeight="1" thickBot="1" x14ac:dyDescent="0.3">
      <c r="B520" s="109"/>
      <c r="C520" s="110"/>
      <c r="D520" s="109"/>
      <c r="E520" s="109"/>
      <c r="F520" s="109"/>
      <c r="G520" s="109"/>
      <c r="H520" s="109"/>
      <c r="I520" s="109"/>
      <c r="J520" s="109"/>
      <c r="K520" s="4"/>
      <c r="L520" s="4"/>
      <c r="N520" s="1" t="s">
        <v>202</v>
      </c>
    </row>
    <row r="521" spans="2:14" ht="22.5" thickTop="1" thickBot="1" x14ac:dyDescent="0.3">
      <c r="B521" s="125" t="s">
        <v>219</v>
      </c>
      <c r="C521" s="257" t="s">
        <v>219</v>
      </c>
      <c r="D521" s="258"/>
      <c r="E521" s="258"/>
      <c r="F521" s="258"/>
      <c r="G521" s="258"/>
      <c r="H521" s="258"/>
      <c r="I521" s="258"/>
      <c r="J521" s="258"/>
      <c r="K521" s="258"/>
      <c r="L521" s="258"/>
      <c r="M521" s="259"/>
    </row>
    <row r="522" spans="2:14" ht="22.5" thickTop="1" thickBot="1" x14ac:dyDescent="0.3">
      <c r="B522" s="13"/>
      <c r="C522" s="260">
        <v>2019</v>
      </c>
      <c r="D522" s="261"/>
      <c r="E522" s="262">
        <v>2020</v>
      </c>
      <c r="F522" s="261"/>
      <c r="G522" s="262">
        <v>2021</v>
      </c>
      <c r="H522" s="261"/>
      <c r="I522" s="262">
        <v>2022</v>
      </c>
      <c r="J522" s="261"/>
      <c r="K522" s="262">
        <v>2023</v>
      </c>
      <c r="L522" s="263"/>
      <c r="M522" s="264"/>
    </row>
    <row r="523" spans="2:14" ht="16.5" thickTop="1" thickBot="1" x14ac:dyDescent="0.3">
      <c r="B523" s="16"/>
      <c r="C523" s="112" t="s">
        <v>125</v>
      </c>
      <c r="D523" s="113" t="s">
        <v>509</v>
      </c>
      <c r="E523" s="114" t="s">
        <v>125</v>
      </c>
      <c r="F523" s="113" t="s">
        <v>499</v>
      </c>
      <c r="G523" s="114" t="s">
        <v>125</v>
      </c>
      <c r="H523" s="113" t="s">
        <v>500</v>
      </c>
      <c r="I523" s="114" t="s">
        <v>125</v>
      </c>
      <c r="J523" s="113" t="s">
        <v>126</v>
      </c>
      <c r="K523" s="114" t="s">
        <v>125</v>
      </c>
      <c r="L523" s="113" t="s">
        <v>511</v>
      </c>
      <c r="M523" s="113" t="s">
        <v>502</v>
      </c>
    </row>
    <row r="524" spans="2:14" x14ac:dyDescent="0.25">
      <c r="B524" s="116" t="s">
        <v>129</v>
      </c>
      <c r="C524" s="117">
        <v>1925</v>
      </c>
      <c r="D524" s="118">
        <v>0.21298046628859479</v>
      </c>
      <c r="E524" s="117">
        <v>3209</v>
      </c>
      <c r="F524" s="118">
        <v>0.66701298701298706</v>
      </c>
      <c r="G524" s="117">
        <v>95</v>
      </c>
      <c r="H524" s="118">
        <v>0.97039576191960097</v>
      </c>
      <c r="I524" s="117">
        <v>4299</v>
      </c>
      <c r="J524" s="118">
        <v>44.252631578947366</v>
      </c>
      <c r="K524" s="117">
        <v>4920</v>
      </c>
      <c r="L524" s="118">
        <v>0.1444521981856246</v>
      </c>
      <c r="M524" s="118">
        <v>1.5558441558441558</v>
      </c>
    </row>
    <row r="525" spans="2:14" x14ac:dyDescent="0.25">
      <c r="B525" s="116" t="s">
        <v>131</v>
      </c>
      <c r="C525" s="117">
        <v>2446</v>
      </c>
      <c r="D525" s="118">
        <v>7.9911699779249501E-2</v>
      </c>
      <c r="E525" s="117">
        <v>3208</v>
      </c>
      <c r="F525" s="118">
        <v>0.31152902698282903</v>
      </c>
      <c r="G525" s="117">
        <v>235</v>
      </c>
      <c r="H525" s="118">
        <v>0.92674563591022396</v>
      </c>
      <c r="I525" s="117">
        <v>4391</v>
      </c>
      <c r="J525" s="118">
        <v>17.685106382978724</v>
      </c>
      <c r="K525" s="117">
        <v>6110</v>
      </c>
      <c r="L525" s="118">
        <v>0.39148257800045538</v>
      </c>
      <c r="M525" s="118">
        <v>1.4979558462796403</v>
      </c>
    </row>
    <row r="526" spans="2:14" x14ac:dyDescent="0.25">
      <c r="B526" s="116" t="s">
        <v>133</v>
      </c>
      <c r="C526" s="117">
        <v>2568</v>
      </c>
      <c r="D526" s="118">
        <v>2.4331870761866714E-2</v>
      </c>
      <c r="E526" s="117">
        <v>1261</v>
      </c>
      <c r="F526" s="118">
        <v>0.50895638629283502</v>
      </c>
      <c r="G526" s="117">
        <v>337</v>
      </c>
      <c r="H526" s="118">
        <v>0.732751784298176</v>
      </c>
      <c r="I526" s="117">
        <v>5161</v>
      </c>
      <c r="J526" s="118">
        <v>14.314540059347181</v>
      </c>
      <c r="K526" s="117"/>
      <c r="L526" s="118"/>
      <c r="M526" s="118"/>
    </row>
    <row r="527" spans="2:14" x14ac:dyDescent="0.25">
      <c r="B527" s="116" t="s">
        <v>135</v>
      </c>
      <c r="C527" s="117">
        <v>2274</v>
      </c>
      <c r="D527" s="118">
        <v>0.54693877551020398</v>
      </c>
      <c r="E527" s="117">
        <v>0</v>
      </c>
      <c r="F527" s="118">
        <v>1</v>
      </c>
      <c r="G527" s="117">
        <v>138</v>
      </c>
      <c r="H527" s="118"/>
      <c r="I527" s="117">
        <v>5011</v>
      </c>
      <c r="J527" s="118">
        <v>35.311594202898547</v>
      </c>
      <c r="K527" s="117"/>
      <c r="L527" s="118"/>
      <c r="M527" s="118"/>
    </row>
    <row r="528" spans="2:14" x14ac:dyDescent="0.25">
      <c r="B528" s="116" t="s">
        <v>137</v>
      </c>
      <c r="C528" s="117">
        <v>1230</v>
      </c>
      <c r="D528" s="118">
        <v>0.126420454545455</v>
      </c>
      <c r="E528" s="117">
        <v>0</v>
      </c>
      <c r="F528" s="118">
        <v>1</v>
      </c>
      <c r="G528" s="117">
        <v>278</v>
      </c>
      <c r="H528" s="118"/>
      <c r="I528" s="117">
        <v>3031</v>
      </c>
      <c r="J528" s="118">
        <v>9.9028776978417259</v>
      </c>
      <c r="K528" s="117"/>
      <c r="L528" s="118"/>
      <c r="M528" s="118"/>
    </row>
    <row r="529" spans="2:14" x14ac:dyDescent="0.25">
      <c r="B529" s="116" t="s">
        <v>139</v>
      </c>
      <c r="C529" s="117">
        <v>2289</v>
      </c>
      <c r="D529" s="118">
        <v>0.33391608391608396</v>
      </c>
      <c r="E529" s="117">
        <v>2</v>
      </c>
      <c r="F529" s="118">
        <v>0.99912625600699001</v>
      </c>
      <c r="G529" s="117">
        <v>1048</v>
      </c>
      <c r="H529" s="118">
        <v>523</v>
      </c>
      <c r="I529" s="117">
        <v>4239</v>
      </c>
      <c r="J529" s="118">
        <v>3.0448473282442752</v>
      </c>
      <c r="K529" s="117"/>
      <c r="L529" s="118"/>
      <c r="M529" s="118"/>
    </row>
    <row r="530" spans="2:14" x14ac:dyDescent="0.25">
      <c r="B530" s="116" t="s">
        <v>141</v>
      </c>
      <c r="C530" s="117">
        <v>2449</v>
      </c>
      <c r="D530" s="118">
        <v>0.36055555555555552</v>
      </c>
      <c r="E530" s="117">
        <v>90</v>
      </c>
      <c r="F530" s="118">
        <v>0.96325030624744801</v>
      </c>
      <c r="G530" s="117">
        <v>2684</v>
      </c>
      <c r="H530" s="118">
        <v>28.822222222222223</v>
      </c>
      <c r="I530" s="117">
        <v>5114</v>
      </c>
      <c r="J530" s="118">
        <v>0.90536512667660207</v>
      </c>
      <c r="K530" s="117"/>
      <c r="L530" s="118"/>
      <c r="M530" s="118"/>
    </row>
    <row r="531" spans="2:14" x14ac:dyDescent="0.25">
      <c r="B531" s="116" t="s">
        <v>143</v>
      </c>
      <c r="C531" s="117">
        <v>1463</v>
      </c>
      <c r="D531" s="118">
        <v>6.9338422391857502E-2</v>
      </c>
      <c r="E531" s="117">
        <v>219</v>
      </c>
      <c r="F531" s="118">
        <v>0.85030758714969201</v>
      </c>
      <c r="G531" s="117">
        <v>1484</v>
      </c>
      <c r="H531" s="118">
        <v>5.7762557077625569</v>
      </c>
      <c r="I531" s="117">
        <v>2991</v>
      </c>
      <c r="J531" s="118">
        <v>1.0154986522911051</v>
      </c>
      <c r="K531" s="117"/>
      <c r="L531" s="118"/>
      <c r="M531" s="118"/>
    </row>
    <row r="532" spans="2:14" x14ac:dyDescent="0.25">
      <c r="B532" s="116" t="s">
        <v>145</v>
      </c>
      <c r="C532" s="117">
        <v>1374</v>
      </c>
      <c r="D532" s="118">
        <v>0.11297611362169099</v>
      </c>
      <c r="E532" s="117">
        <v>15</v>
      </c>
      <c r="F532" s="118">
        <v>0.989082969432314</v>
      </c>
      <c r="G532" s="117">
        <v>2699</v>
      </c>
      <c r="H532" s="118">
        <v>178.93333333333334</v>
      </c>
      <c r="I532" s="117">
        <v>3337</v>
      </c>
      <c r="J532" s="118">
        <v>0.23638384586884031</v>
      </c>
      <c r="K532" s="117"/>
      <c r="L532" s="118"/>
      <c r="M532" s="118"/>
    </row>
    <row r="533" spans="2:14" x14ac:dyDescent="0.25">
      <c r="B533" s="116" t="s">
        <v>147</v>
      </c>
      <c r="C533" s="117">
        <v>2555</v>
      </c>
      <c r="D533" s="118">
        <v>0.30157921548650024</v>
      </c>
      <c r="E533" s="117">
        <v>25</v>
      </c>
      <c r="F533" s="118">
        <v>0.99021526418786698</v>
      </c>
      <c r="G533" s="117">
        <v>4587</v>
      </c>
      <c r="H533" s="118">
        <v>182.48</v>
      </c>
      <c r="I533" s="117">
        <v>5084</v>
      </c>
      <c r="J533" s="118">
        <v>0.10834968388925215</v>
      </c>
      <c r="K533" s="117"/>
      <c r="L533" s="118"/>
      <c r="M533" s="118"/>
    </row>
    <row r="534" spans="2:14" x14ac:dyDescent="0.25">
      <c r="B534" s="116" t="s">
        <v>149</v>
      </c>
      <c r="C534" s="117">
        <v>2216</v>
      </c>
      <c r="D534" s="118">
        <v>0.42324983943481054</v>
      </c>
      <c r="E534" s="117">
        <v>24</v>
      </c>
      <c r="F534" s="118">
        <v>0.989169675090253</v>
      </c>
      <c r="G534" s="117">
        <v>2748</v>
      </c>
      <c r="H534" s="118">
        <v>113.5</v>
      </c>
      <c r="I534" s="117">
        <v>3402</v>
      </c>
      <c r="J534" s="118">
        <v>0.23799126637554591</v>
      </c>
      <c r="K534" s="117"/>
      <c r="L534" s="118"/>
      <c r="M534" s="118"/>
    </row>
    <row r="535" spans="2:14" x14ac:dyDescent="0.25">
      <c r="B535" s="116" t="s">
        <v>151</v>
      </c>
      <c r="C535" s="117">
        <v>2578</v>
      </c>
      <c r="D535" s="118">
        <v>0.25389105058365757</v>
      </c>
      <c r="E535" s="117">
        <v>37</v>
      </c>
      <c r="F535" s="118">
        <v>0.98564778898370797</v>
      </c>
      <c r="G535" s="117">
        <v>4076</v>
      </c>
      <c r="H535" s="118">
        <v>109.16216216216216</v>
      </c>
      <c r="I535" s="117">
        <v>5002</v>
      </c>
      <c r="J535" s="118">
        <v>0.22718351324828268</v>
      </c>
      <c r="K535" s="117"/>
      <c r="L535" s="118"/>
      <c r="M535" s="118"/>
    </row>
    <row r="536" spans="2:14" ht="15.75" x14ac:dyDescent="0.25">
      <c r="B536" s="119" t="s">
        <v>111</v>
      </c>
      <c r="C536" s="120">
        <v>25367</v>
      </c>
      <c r="D536" s="121">
        <v>0.18261072261072253</v>
      </c>
      <c r="E536" s="120">
        <v>8090</v>
      </c>
      <c r="F536" s="121">
        <v>0.68108172034533099</v>
      </c>
      <c r="G536" s="120">
        <v>20409</v>
      </c>
      <c r="H536" s="121">
        <v>1.5227441285537702</v>
      </c>
      <c r="I536" s="120">
        <v>51062</v>
      </c>
      <c r="J536" s="121">
        <v>1.5019354206477535</v>
      </c>
      <c r="K536" s="120">
        <v>11030</v>
      </c>
      <c r="L536" s="121">
        <v>0.26927502876869958</v>
      </c>
      <c r="M536" s="121">
        <v>1.5234500114390301</v>
      </c>
    </row>
    <row r="537" spans="2:14" ht="6" customHeight="1" x14ac:dyDescent="0.25"/>
    <row r="538" spans="2:14" x14ac:dyDescent="0.25">
      <c r="B538" s="49" t="s">
        <v>108</v>
      </c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</row>
    <row r="539" spans="2:14" x14ac:dyDescent="0.25">
      <c r="C539" s="124"/>
      <c r="E539" s="124"/>
      <c r="G539" s="124"/>
      <c r="I539" s="115"/>
    </row>
    <row r="542" spans="2:14" ht="48.75" customHeight="1" thickBot="1" x14ac:dyDescent="0.3">
      <c r="B542" s="247" t="s">
        <v>220</v>
      </c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1" t="s">
        <v>526</v>
      </c>
    </row>
    <row r="543" spans="2:14" ht="10.5" customHeight="1" thickBot="1" x14ac:dyDescent="0.3">
      <c r="B543" s="109"/>
      <c r="C543" s="110"/>
      <c r="D543" s="109"/>
      <c r="E543" s="109"/>
      <c r="F543" s="109"/>
      <c r="G543" s="109"/>
      <c r="H543" s="109"/>
      <c r="I543" s="109"/>
      <c r="J543" s="109"/>
      <c r="K543" s="4"/>
      <c r="L543" s="4"/>
      <c r="N543" s="1" t="s">
        <v>202</v>
      </c>
    </row>
    <row r="544" spans="2:14" ht="22.5" thickTop="1" thickBot="1" x14ac:dyDescent="0.3">
      <c r="B544" s="125" t="s">
        <v>221</v>
      </c>
      <c r="C544" s="257" t="s">
        <v>221</v>
      </c>
      <c r="D544" s="258"/>
      <c r="E544" s="258"/>
      <c r="F544" s="258"/>
      <c r="G544" s="258"/>
      <c r="H544" s="258"/>
      <c r="I544" s="258"/>
      <c r="J544" s="258"/>
      <c r="K544" s="258"/>
      <c r="L544" s="258"/>
      <c r="M544" s="259"/>
    </row>
    <row r="545" spans="2:13" ht="22.5" thickTop="1" thickBot="1" x14ac:dyDescent="0.3">
      <c r="B545" s="13"/>
      <c r="C545" s="260">
        <v>2019</v>
      </c>
      <c r="D545" s="261"/>
      <c r="E545" s="262">
        <v>2020</v>
      </c>
      <c r="F545" s="261"/>
      <c r="G545" s="262">
        <v>2021</v>
      </c>
      <c r="H545" s="261"/>
      <c r="I545" s="262">
        <v>2022</v>
      </c>
      <c r="J545" s="261"/>
      <c r="K545" s="262">
        <v>2023</v>
      </c>
      <c r="L545" s="263"/>
      <c r="M545" s="264"/>
    </row>
    <row r="546" spans="2:13" ht="16.5" thickTop="1" thickBot="1" x14ac:dyDescent="0.3">
      <c r="B546" s="16"/>
      <c r="C546" s="112" t="s">
        <v>125</v>
      </c>
      <c r="D546" s="113" t="s">
        <v>509</v>
      </c>
      <c r="E546" s="114" t="s">
        <v>125</v>
      </c>
      <c r="F546" s="113" t="s">
        <v>499</v>
      </c>
      <c r="G546" s="114" t="s">
        <v>125</v>
      </c>
      <c r="H546" s="113" t="s">
        <v>500</v>
      </c>
      <c r="I546" s="114" t="s">
        <v>125</v>
      </c>
      <c r="J546" s="113" t="s">
        <v>126</v>
      </c>
      <c r="K546" s="114" t="s">
        <v>125</v>
      </c>
      <c r="L546" s="113" t="s">
        <v>511</v>
      </c>
      <c r="M546" s="113" t="s">
        <v>502</v>
      </c>
    </row>
    <row r="547" spans="2:13" x14ac:dyDescent="0.25">
      <c r="B547" s="116" t="s">
        <v>129</v>
      </c>
      <c r="C547" s="117">
        <v>197</v>
      </c>
      <c r="D547" s="118">
        <v>0.23346303501945501</v>
      </c>
      <c r="E547" s="117">
        <v>294</v>
      </c>
      <c r="F547" s="118">
        <v>0.49238578680203049</v>
      </c>
      <c r="G547" s="117">
        <v>186</v>
      </c>
      <c r="H547" s="118">
        <v>0.36734693877551</v>
      </c>
      <c r="I547" s="117">
        <v>416</v>
      </c>
      <c r="J547" s="118">
        <v>1.236559139784946</v>
      </c>
      <c r="K547" s="117">
        <v>471</v>
      </c>
      <c r="L547" s="118">
        <v>0.13221153846153855</v>
      </c>
      <c r="M547" s="118">
        <v>1.3908629441624365</v>
      </c>
    </row>
    <row r="548" spans="2:13" x14ac:dyDescent="0.25">
      <c r="B548" s="116" t="s">
        <v>131</v>
      </c>
      <c r="C548" s="117">
        <v>289</v>
      </c>
      <c r="D548" s="118">
        <v>6.7741935483871002E-2</v>
      </c>
      <c r="E548" s="117">
        <v>337</v>
      </c>
      <c r="F548" s="118">
        <v>0.16608996539792398</v>
      </c>
      <c r="G548" s="117">
        <v>284</v>
      </c>
      <c r="H548" s="118">
        <v>0.15727002967358999</v>
      </c>
      <c r="I548" s="117">
        <v>634</v>
      </c>
      <c r="J548" s="118">
        <v>1.232394366197183</v>
      </c>
      <c r="K548" s="117">
        <v>528</v>
      </c>
      <c r="L548" s="118">
        <v>-0.16719242902208198</v>
      </c>
      <c r="M548" s="118">
        <v>0.82698961937716264</v>
      </c>
    </row>
    <row r="549" spans="2:13" x14ac:dyDescent="0.25">
      <c r="B549" s="116" t="s">
        <v>133</v>
      </c>
      <c r="C549" s="117">
        <v>206</v>
      </c>
      <c r="D549" s="118">
        <v>0.26164874551971301</v>
      </c>
      <c r="E549" s="117">
        <v>142</v>
      </c>
      <c r="F549" s="118">
        <v>0.31067961165048502</v>
      </c>
      <c r="G549" s="117">
        <v>268</v>
      </c>
      <c r="H549" s="118">
        <v>0.88732394366197176</v>
      </c>
      <c r="I549" s="117">
        <v>411</v>
      </c>
      <c r="J549" s="118">
        <v>0.53358208955223874</v>
      </c>
      <c r="K549" s="117"/>
      <c r="L549" s="118"/>
      <c r="M549" s="118"/>
    </row>
    <row r="550" spans="2:13" x14ac:dyDescent="0.25">
      <c r="B550" s="116" t="s">
        <v>135</v>
      </c>
      <c r="C550" s="117">
        <v>367</v>
      </c>
      <c r="D550" s="118">
        <v>0.21122112211221111</v>
      </c>
      <c r="E550" s="117">
        <v>0</v>
      </c>
      <c r="F550" s="118">
        <v>1</v>
      </c>
      <c r="G550" s="117">
        <v>790</v>
      </c>
      <c r="H550" s="118"/>
      <c r="I550" s="117">
        <v>673</v>
      </c>
      <c r="J550" s="118">
        <v>0.14810126582278499</v>
      </c>
      <c r="K550" s="117"/>
      <c r="L550" s="118"/>
      <c r="M550" s="118"/>
    </row>
    <row r="551" spans="2:13" x14ac:dyDescent="0.25">
      <c r="B551" s="116" t="s">
        <v>137</v>
      </c>
      <c r="C551" s="117">
        <v>165</v>
      </c>
      <c r="D551" s="118">
        <v>0.11764705882352899</v>
      </c>
      <c r="E551" s="117">
        <v>0</v>
      </c>
      <c r="F551" s="118">
        <v>1</v>
      </c>
      <c r="G551" s="117">
        <v>418</v>
      </c>
      <c r="H551" s="118"/>
      <c r="I551" s="117">
        <v>247</v>
      </c>
      <c r="J551" s="118">
        <v>0.40909090909090901</v>
      </c>
      <c r="K551" s="117"/>
      <c r="L551" s="118"/>
      <c r="M551" s="118"/>
    </row>
    <row r="552" spans="2:13" x14ac:dyDescent="0.25">
      <c r="B552" s="116" t="s">
        <v>139</v>
      </c>
      <c r="C552" s="117">
        <v>95</v>
      </c>
      <c r="D552" s="118">
        <v>0.20168067226890801</v>
      </c>
      <c r="E552" s="117">
        <v>0</v>
      </c>
      <c r="F552" s="118">
        <v>1</v>
      </c>
      <c r="G552" s="117">
        <v>199</v>
      </c>
      <c r="H552" s="118"/>
      <c r="I552" s="117">
        <v>216</v>
      </c>
      <c r="J552" s="118">
        <v>8.5427135678391997E-2</v>
      </c>
      <c r="K552" s="117"/>
      <c r="L552" s="118"/>
      <c r="M552" s="118"/>
    </row>
    <row r="553" spans="2:13" x14ac:dyDescent="0.25">
      <c r="B553" s="116" t="s">
        <v>141</v>
      </c>
      <c r="C553" s="117">
        <v>145</v>
      </c>
      <c r="D553" s="118">
        <v>0.24870466321243501</v>
      </c>
      <c r="E553" s="117">
        <v>71</v>
      </c>
      <c r="F553" s="118">
        <v>0.51034482758620703</v>
      </c>
      <c r="G553" s="117">
        <v>218</v>
      </c>
      <c r="H553" s="118">
        <v>2.0704225352112675</v>
      </c>
      <c r="I553" s="117">
        <v>233</v>
      </c>
      <c r="J553" s="118">
        <v>6.8807339449541205E-2</v>
      </c>
      <c r="K553" s="117"/>
      <c r="L553" s="118"/>
      <c r="M553" s="118"/>
    </row>
    <row r="554" spans="2:13" x14ac:dyDescent="0.25">
      <c r="B554" s="116" t="s">
        <v>143</v>
      </c>
      <c r="C554" s="117">
        <v>264</v>
      </c>
      <c r="D554" s="118">
        <v>2.5830258302582999E-2</v>
      </c>
      <c r="E554" s="117">
        <v>122</v>
      </c>
      <c r="F554" s="118">
        <v>0.53787878787878796</v>
      </c>
      <c r="G554" s="117">
        <v>340</v>
      </c>
      <c r="H554" s="118">
        <v>1.7868852459016393</v>
      </c>
      <c r="I554" s="117">
        <v>428</v>
      </c>
      <c r="J554" s="118">
        <v>0.25882352941176467</v>
      </c>
      <c r="K554" s="117"/>
      <c r="L554" s="118"/>
      <c r="M554" s="118"/>
    </row>
    <row r="555" spans="2:13" x14ac:dyDescent="0.25">
      <c r="B555" s="116" t="s">
        <v>145</v>
      </c>
      <c r="C555" s="117">
        <v>204</v>
      </c>
      <c r="D555" s="118">
        <v>3.5532994923857864E-2</v>
      </c>
      <c r="E555" s="117">
        <v>83</v>
      </c>
      <c r="F555" s="118">
        <v>0.59313725490196101</v>
      </c>
      <c r="G555" s="117">
        <v>236</v>
      </c>
      <c r="H555" s="118">
        <v>1.8433734939759034</v>
      </c>
      <c r="I555" s="117">
        <v>363</v>
      </c>
      <c r="J555" s="118">
        <v>0.53813559322033888</v>
      </c>
      <c r="K555" s="117"/>
      <c r="L555" s="118"/>
      <c r="M555" s="118"/>
    </row>
    <row r="556" spans="2:13" x14ac:dyDescent="0.25">
      <c r="B556" s="116" t="s">
        <v>147</v>
      </c>
      <c r="C556" s="117">
        <v>235</v>
      </c>
      <c r="D556" s="118">
        <v>8.203125E-2</v>
      </c>
      <c r="E556" s="117">
        <v>146</v>
      </c>
      <c r="F556" s="118">
        <v>0.37872340425531897</v>
      </c>
      <c r="G556" s="117">
        <v>463</v>
      </c>
      <c r="H556" s="118">
        <v>2.1712328767123288</v>
      </c>
      <c r="I556" s="117">
        <v>416</v>
      </c>
      <c r="J556" s="118">
        <v>0.101511879049676</v>
      </c>
      <c r="K556" s="117"/>
      <c r="L556" s="118"/>
      <c r="M556" s="118"/>
    </row>
    <row r="557" spans="2:13" x14ac:dyDescent="0.25">
      <c r="B557" s="116" t="s">
        <v>149</v>
      </c>
      <c r="C557" s="117">
        <v>224</v>
      </c>
      <c r="D557" s="118">
        <v>0.14828897338402999</v>
      </c>
      <c r="E557" s="117">
        <v>184</v>
      </c>
      <c r="F557" s="118">
        <v>0.17857142857142899</v>
      </c>
      <c r="G557" s="117">
        <v>435</v>
      </c>
      <c r="H557" s="118">
        <v>1.3641304347826089</v>
      </c>
      <c r="I557" s="117">
        <v>344</v>
      </c>
      <c r="J557" s="118">
        <v>0.209195402298851</v>
      </c>
      <c r="K557" s="117"/>
      <c r="L557" s="118"/>
      <c r="M557" s="118"/>
    </row>
    <row r="558" spans="2:13" x14ac:dyDescent="0.25">
      <c r="B558" s="116" t="s">
        <v>151</v>
      </c>
      <c r="C558" s="117">
        <v>411</v>
      </c>
      <c r="D558" s="118">
        <v>0.15774647887323945</v>
      </c>
      <c r="E558" s="117">
        <v>342</v>
      </c>
      <c r="F558" s="118">
        <v>0.167883211678832</v>
      </c>
      <c r="G558" s="117">
        <v>612</v>
      </c>
      <c r="H558" s="118">
        <v>0.78947368421052633</v>
      </c>
      <c r="I558" s="117">
        <v>594</v>
      </c>
      <c r="J558" s="118">
        <v>2.9411764705882401E-2</v>
      </c>
      <c r="K558" s="117"/>
      <c r="L558" s="118"/>
      <c r="M558" s="118"/>
    </row>
    <row r="559" spans="2:13" ht="15.75" x14ac:dyDescent="0.25">
      <c r="B559" s="119" t="s">
        <v>111</v>
      </c>
      <c r="C559" s="120">
        <v>2802</v>
      </c>
      <c r="D559" s="121">
        <v>6.2876254180602095E-2</v>
      </c>
      <c r="E559" s="120">
        <v>1721</v>
      </c>
      <c r="F559" s="121">
        <v>0.385795860099929</v>
      </c>
      <c r="G559" s="120">
        <v>4449</v>
      </c>
      <c r="H559" s="121">
        <v>1.5851249273678096</v>
      </c>
      <c r="I559" s="120">
        <v>4975</v>
      </c>
      <c r="J559" s="121">
        <v>0.11822881546414932</v>
      </c>
      <c r="K559" s="120">
        <v>999</v>
      </c>
      <c r="L559" s="121">
        <v>-4.8571428571428599E-2</v>
      </c>
      <c r="M559" s="121">
        <v>1.0555555555555554</v>
      </c>
    </row>
    <row r="560" spans="2:13" ht="6" customHeight="1" x14ac:dyDescent="0.25"/>
    <row r="561" spans="2:14" x14ac:dyDescent="0.25">
      <c r="B561" s="49" t="s">
        <v>108</v>
      </c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</row>
    <row r="562" spans="2:14" x14ac:dyDescent="0.25">
      <c r="C562" s="124"/>
      <c r="E562" s="124"/>
      <c r="G562" s="124"/>
      <c r="I562" s="124"/>
      <c r="K562" s="124"/>
    </row>
    <row r="565" spans="2:14" ht="48.75" customHeight="1" thickBot="1" x14ac:dyDescent="0.3">
      <c r="B565" s="247" t="s">
        <v>222</v>
      </c>
      <c r="C565" s="247"/>
      <c r="D565" s="247"/>
      <c r="E565" s="247"/>
      <c r="F565" s="247"/>
      <c r="G565" s="247"/>
      <c r="H565" s="247"/>
      <c r="I565" s="247"/>
      <c r="J565" s="247"/>
      <c r="K565" s="247"/>
      <c r="L565" s="247"/>
      <c r="M565" s="247"/>
      <c r="N565" s="1" t="s">
        <v>526</v>
      </c>
    </row>
    <row r="566" spans="2:14" ht="10.5" customHeight="1" thickBot="1" x14ac:dyDescent="0.3">
      <c r="B566" s="109"/>
      <c r="C566" s="110"/>
      <c r="D566" s="109"/>
      <c r="E566" s="109"/>
      <c r="F566" s="109"/>
      <c r="G566" s="109"/>
      <c r="H566" s="109"/>
      <c r="I566" s="109"/>
      <c r="J566" s="109"/>
      <c r="K566" s="4"/>
      <c r="L566" s="4"/>
      <c r="N566" s="1" t="s">
        <v>202</v>
      </c>
    </row>
    <row r="567" spans="2:14" ht="22.5" thickTop="1" thickBot="1" x14ac:dyDescent="0.3">
      <c r="B567" s="125" t="s">
        <v>223</v>
      </c>
      <c r="C567" s="257" t="s">
        <v>223</v>
      </c>
      <c r="D567" s="258"/>
      <c r="E567" s="258"/>
      <c r="F567" s="258"/>
      <c r="G567" s="258"/>
      <c r="H567" s="258"/>
      <c r="I567" s="258"/>
      <c r="J567" s="258"/>
      <c r="K567" s="258"/>
      <c r="L567" s="258"/>
      <c r="M567" s="259"/>
    </row>
    <row r="568" spans="2:14" ht="22.5" thickTop="1" thickBot="1" x14ac:dyDescent="0.3">
      <c r="B568" s="13"/>
      <c r="C568" s="260">
        <v>2019</v>
      </c>
      <c r="D568" s="261"/>
      <c r="E568" s="262">
        <v>2020</v>
      </c>
      <c r="F568" s="261"/>
      <c r="G568" s="262">
        <v>2021</v>
      </c>
      <c r="H568" s="261"/>
      <c r="I568" s="262">
        <v>2022</v>
      </c>
      <c r="J568" s="261"/>
      <c r="K568" s="262">
        <v>2023</v>
      </c>
      <c r="L568" s="263"/>
      <c r="M568" s="264"/>
    </row>
    <row r="569" spans="2:14" ht="16.5" thickTop="1" thickBot="1" x14ac:dyDescent="0.3">
      <c r="B569" s="16"/>
      <c r="C569" s="112" t="s">
        <v>125</v>
      </c>
      <c r="D569" s="113" t="s">
        <v>509</v>
      </c>
      <c r="E569" s="114" t="s">
        <v>125</v>
      </c>
      <c r="F569" s="113" t="s">
        <v>499</v>
      </c>
      <c r="G569" s="114" t="s">
        <v>125</v>
      </c>
      <c r="H569" s="113" t="s">
        <v>500</v>
      </c>
      <c r="I569" s="114" t="s">
        <v>125</v>
      </c>
      <c r="J569" s="113" t="s">
        <v>126</v>
      </c>
      <c r="K569" s="114" t="s">
        <v>125</v>
      </c>
      <c r="L569" s="113" t="s">
        <v>511</v>
      </c>
      <c r="M569" s="113" t="s">
        <v>502</v>
      </c>
    </row>
    <row r="570" spans="2:14" x14ac:dyDescent="0.25">
      <c r="B570" s="116" t="s">
        <v>129</v>
      </c>
      <c r="C570" s="117">
        <v>1009</v>
      </c>
      <c r="D570" s="118">
        <v>4.3601895734597197E-2</v>
      </c>
      <c r="E570" s="117">
        <v>1169</v>
      </c>
      <c r="F570" s="118">
        <v>0.15857284440039643</v>
      </c>
      <c r="G570" s="117">
        <v>664</v>
      </c>
      <c r="H570" s="118">
        <v>0.43199315654405501</v>
      </c>
      <c r="I570" s="117">
        <v>2347</v>
      </c>
      <c r="J570" s="118">
        <v>2.5346385542168677</v>
      </c>
      <c r="K570" s="117">
        <v>2983</v>
      </c>
      <c r="L570" s="118">
        <v>0.2709842351938645</v>
      </c>
      <c r="M570" s="118">
        <v>1.956392467789891</v>
      </c>
    </row>
    <row r="571" spans="2:14" x14ac:dyDescent="0.25">
      <c r="B571" s="116" t="s">
        <v>131</v>
      </c>
      <c r="C571" s="117">
        <v>967</v>
      </c>
      <c r="D571" s="118">
        <v>0.16086434573829522</v>
      </c>
      <c r="E571" s="117">
        <v>1117</v>
      </c>
      <c r="F571" s="118">
        <v>0.15511892450879006</v>
      </c>
      <c r="G571" s="117">
        <v>1808</v>
      </c>
      <c r="H571" s="118">
        <v>0.61862130707251572</v>
      </c>
      <c r="I571" s="117">
        <v>2812</v>
      </c>
      <c r="J571" s="118">
        <v>0.55530973451327426</v>
      </c>
      <c r="K571" s="117">
        <v>3202</v>
      </c>
      <c r="L571" s="118">
        <v>0.13869132290184916</v>
      </c>
      <c r="M571" s="118">
        <v>2.311271975180972</v>
      </c>
    </row>
    <row r="572" spans="2:14" x14ac:dyDescent="0.25">
      <c r="B572" s="116" t="s">
        <v>133</v>
      </c>
      <c r="C572" s="117">
        <v>833</v>
      </c>
      <c r="D572" s="118">
        <v>0.246835443037975</v>
      </c>
      <c r="E572" s="117">
        <v>453</v>
      </c>
      <c r="F572" s="118">
        <v>0.45618247298919601</v>
      </c>
      <c r="G572" s="117">
        <v>1500</v>
      </c>
      <c r="H572" s="118">
        <v>2.3112582781456954</v>
      </c>
      <c r="I572" s="117">
        <v>2942</v>
      </c>
      <c r="J572" s="118">
        <v>0.96133333333333337</v>
      </c>
      <c r="K572" s="117"/>
      <c r="L572" s="118"/>
      <c r="M572" s="118"/>
    </row>
    <row r="573" spans="2:14" x14ac:dyDescent="0.25">
      <c r="B573" s="116" t="s">
        <v>135</v>
      </c>
      <c r="C573" s="117">
        <v>799</v>
      </c>
      <c r="D573" s="118">
        <v>0.40328603435399601</v>
      </c>
      <c r="E573" s="117">
        <v>0</v>
      </c>
      <c r="F573" s="118">
        <v>1</v>
      </c>
      <c r="G573" s="117">
        <v>1189</v>
      </c>
      <c r="H573" s="118"/>
      <c r="I573" s="117">
        <v>2602</v>
      </c>
      <c r="J573" s="118">
        <v>1.1883936080740116</v>
      </c>
      <c r="K573" s="117"/>
      <c r="L573" s="118"/>
      <c r="M573" s="118"/>
    </row>
    <row r="574" spans="2:14" x14ac:dyDescent="0.25">
      <c r="B574" s="116" t="s">
        <v>137</v>
      </c>
      <c r="C574" s="117">
        <v>729</v>
      </c>
      <c r="D574" s="118">
        <v>2.6760563380281654E-2</v>
      </c>
      <c r="E574" s="117">
        <v>6</v>
      </c>
      <c r="F574" s="118">
        <v>0.99176954732510303</v>
      </c>
      <c r="G574" s="117">
        <v>573</v>
      </c>
      <c r="H574" s="118">
        <v>94.5</v>
      </c>
      <c r="I574" s="117">
        <v>1393</v>
      </c>
      <c r="J574" s="118">
        <v>1.4310645724258291</v>
      </c>
      <c r="K574" s="117"/>
      <c r="L574" s="118"/>
      <c r="M574" s="118"/>
    </row>
    <row r="575" spans="2:14" x14ac:dyDescent="0.25">
      <c r="B575" s="116" t="s">
        <v>139</v>
      </c>
      <c r="C575" s="117">
        <v>414</v>
      </c>
      <c r="D575" s="118">
        <v>7.1942446043165003E-3</v>
      </c>
      <c r="E575" s="117">
        <v>2</v>
      </c>
      <c r="F575" s="118">
        <v>0.99516908212560395</v>
      </c>
      <c r="G575" s="117">
        <v>279</v>
      </c>
      <c r="H575" s="118">
        <v>138.5</v>
      </c>
      <c r="I575" s="117">
        <v>699</v>
      </c>
      <c r="J575" s="118">
        <v>1.5053763440860215</v>
      </c>
      <c r="K575" s="117"/>
      <c r="L575" s="118"/>
      <c r="M575" s="118"/>
    </row>
    <row r="576" spans="2:14" x14ac:dyDescent="0.25">
      <c r="B576" s="116" t="s">
        <v>141</v>
      </c>
      <c r="C576" s="117">
        <v>636</v>
      </c>
      <c r="D576" s="118">
        <v>0.81196581196581197</v>
      </c>
      <c r="E576" s="117">
        <v>80</v>
      </c>
      <c r="F576" s="118">
        <v>0.87421383647798701</v>
      </c>
      <c r="G576" s="117">
        <v>450</v>
      </c>
      <c r="H576" s="118">
        <v>4.625</v>
      </c>
      <c r="I576" s="117">
        <v>618</v>
      </c>
      <c r="J576" s="118">
        <v>0.37333333333333329</v>
      </c>
      <c r="K576" s="117"/>
      <c r="L576" s="118"/>
      <c r="M576" s="118"/>
    </row>
    <row r="577" spans="2:14" x14ac:dyDescent="0.25">
      <c r="B577" s="116" t="s">
        <v>143</v>
      </c>
      <c r="C577" s="117">
        <v>747</v>
      </c>
      <c r="D577" s="118">
        <v>0.98670212765957444</v>
      </c>
      <c r="E577" s="117">
        <v>86</v>
      </c>
      <c r="F577" s="118">
        <v>0.88487282463186101</v>
      </c>
      <c r="G577" s="117">
        <v>336</v>
      </c>
      <c r="H577" s="118">
        <v>2.9069767441860463</v>
      </c>
      <c r="I577" s="117">
        <v>494</v>
      </c>
      <c r="J577" s="118">
        <v>0.47023809523809534</v>
      </c>
      <c r="K577" s="117"/>
      <c r="L577" s="118"/>
      <c r="M577" s="118"/>
    </row>
    <row r="578" spans="2:14" x14ac:dyDescent="0.25">
      <c r="B578" s="116" t="s">
        <v>145</v>
      </c>
      <c r="C578" s="117">
        <v>572</v>
      </c>
      <c r="D578" s="118">
        <v>0.62962962962962954</v>
      </c>
      <c r="E578" s="117">
        <v>62</v>
      </c>
      <c r="F578" s="118">
        <v>0.891608391608392</v>
      </c>
      <c r="G578" s="117">
        <v>435</v>
      </c>
      <c r="H578" s="118">
        <v>6.0161290322580649</v>
      </c>
      <c r="I578" s="117">
        <v>673</v>
      </c>
      <c r="J578" s="118">
        <v>0.5471264367816091</v>
      </c>
      <c r="K578" s="117"/>
      <c r="L578" s="118"/>
      <c r="M578" s="118"/>
    </row>
    <row r="579" spans="2:14" x14ac:dyDescent="0.25">
      <c r="B579" s="116" t="s">
        <v>147</v>
      </c>
      <c r="C579" s="117">
        <v>1175</v>
      </c>
      <c r="D579" s="118">
        <v>0.18686868686868685</v>
      </c>
      <c r="E579" s="117">
        <v>158</v>
      </c>
      <c r="F579" s="118">
        <v>0.86553191489361703</v>
      </c>
      <c r="G579" s="117">
        <v>1362</v>
      </c>
      <c r="H579" s="118">
        <v>7.6202531645569618</v>
      </c>
      <c r="I579" s="117">
        <v>2067</v>
      </c>
      <c r="J579" s="118">
        <v>0.51762114537444925</v>
      </c>
      <c r="K579" s="117"/>
      <c r="L579" s="118"/>
      <c r="M579" s="118"/>
    </row>
    <row r="580" spans="2:14" x14ac:dyDescent="0.25">
      <c r="B580" s="116" t="s">
        <v>149</v>
      </c>
      <c r="C580" s="117">
        <v>1297</v>
      </c>
      <c r="D580" s="118">
        <v>2.0456333595594067E-2</v>
      </c>
      <c r="E580" s="117">
        <v>217</v>
      </c>
      <c r="F580" s="118">
        <v>0.832690824980725</v>
      </c>
      <c r="G580" s="117">
        <v>1984</v>
      </c>
      <c r="H580" s="118">
        <v>8.1428571428571423</v>
      </c>
      <c r="I580" s="117">
        <v>2070</v>
      </c>
      <c r="J580" s="118">
        <v>4.3346774193548487E-2</v>
      </c>
      <c r="K580" s="117"/>
      <c r="L580" s="118"/>
      <c r="M580" s="118"/>
    </row>
    <row r="581" spans="2:14" x14ac:dyDescent="0.25">
      <c r="B581" s="116" t="s">
        <v>151</v>
      </c>
      <c r="C581" s="117">
        <v>1298</v>
      </c>
      <c r="D581" s="118">
        <v>1.9638648860958341E-2</v>
      </c>
      <c r="E581" s="117">
        <v>813</v>
      </c>
      <c r="F581" s="118">
        <v>0.373651771956857</v>
      </c>
      <c r="G581" s="117">
        <v>1993</v>
      </c>
      <c r="H581" s="118">
        <v>1.4514145141451413</v>
      </c>
      <c r="I581" s="117">
        <v>2380</v>
      </c>
      <c r="J581" s="118">
        <v>0.19417962870045158</v>
      </c>
      <c r="K581" s="117"/>
      <c r="L581" s="118"/>
      <c r="M581" s="118"/>
    </row>
    <row r="582" spans="2:14" ht="15.75" x14ac:dyDescent="0.25">
      <c r="B582" s="119" t="s">
        <v>111</v>
      </c>
      <c r="C582" s="120">
        <v>10476</v>
      </c>
      <c r="D582" s="121">
        <v>4.0111199364575079E-2</v>
      </c>
      <c r="E582" s="120">
        <v>4167</v>
      </c>
      <c r="F582" s="121">
        <v>0.60223367697594499</v>
      </c>
      <c r="G582" s="120">
        <v>12573</v>
      </c>
      <c r="H582" s="121">
        <v>2.0172786177105833</v>
      </c>
      <c r="I582" s="120">
        <v>21097</v>
      </c>
      <c r="J582" s="121">
        <v>0.67796070945677256</v>
      </c>
      <c r="K582" s="120">
        <v>6185</v>
      </c>
      <c r="L582" s="121">
        <v>0.19887575111455713</v>
      </c>
      <c r="M582" s="121">
        <v>2.1300607287449393</v>
      </c>
    </row>
    <row r="583" spans="2:14" ht="6" customHeight="1" x14ac:dyDescent="0.25"/>
    <row r="584" spans="2:14" x14ac:dyDescent="0.25">
      <c r="B584" s="49" t="s">
        <v>108</v>
      </c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</row>
    <row r="585" spans="2:14" x14ac:dyDescent="0.25">
      <c r="C585" s="124"/>
      <c r="E585" s="124"/>
      <c r="G585" s="124"/>
      <c r="I585" s="124"/>
      <c r="K585" s="124"/>
    </row>
    <row r="588" spans="2:14" ht="48.75" customHeight="1" thickBot="1" x14ac:dyDescent="0.3">
      <c r="B588" s="247" t="s">
        <v>224</v>
      </c>
      <c r="C588" s="247"/>
      <c r="D588" s="247"/>
      <c r="E588" s="247"/>
      <c r="F588" s="247"/>
      <c r="G588" s="247"/>
      <c r="H588" s="247"/>
      <c r="I588" s="247"/>
      <c r="J588" s="247"/>
      <c r="K588" s="247"/>
      <c r="L588" s="247"/>
      <c r="M588" s="247"/>
      <c r="N588" s="1" t="s">
        <v>526</v>
      </c>
    </row>
    <row r="589" spans="2:14" ht="10.5" customHeight="1" thickBot="1" x14ac:dyDescent="0.3">
      <c r="B589" s="109"/>
      <c r="C589" s="110"/>
      <c r="D589" s="109"/>
      <c r="E589" s="109"/>
      <c r="F589" s="109"/>
      <c r="G589" s="109"/>
      <c r="H589" s="109"/>
      <c r="I589" s="109"/>
      <c r="J589" s="109"/>
      <c r="K589" s="4"/>
      <c r="L589" s="4"/>
      <c r="N589" s="1" t="s">
        <v>202</v>
      </c>
    </row>
    <row r="590" spans="2:14" ht="22.5" thickTop="1" thickBot="1" x14ac:dyDescent="0.3">
      <c r="B590" s="125" t="s">
        <v>225</v>
      </c>
      <c r="C590" s="257" t="s">
        <v>225</v>
      </c>
      <c r="D590" s="258"/>
      <c r="E590" s="258"/>
      <c r="F590" s="258"/>
      <c r="G590" s="258"/>
      <c r="H590" s="258"/>
      <c r="I590" s="258"/>
      <c r="J590" s="258"/>
      <c r="K590" s="258"/>
      <c r="L590" s="258"/>
      <c r="M590" s="259"/>
    </row>
    <row r="591" spans="2:14" ht="22.5" thickTop="1" thickBot="1" x14ac:dyDescent="0.3">
      <c r="B591" s="13"/>
      <c r="C591" s="260">
        <v>2019</v>
      </c>
      <c r="D591" s="261"/>
      <c r="E591" s="262">
        <v>2020</v>
      </c>
      <c r="F591" s="261"/>
      <c r="G591" s="262">
        <v>2021</v>
      </c>
      <c r="H591" s="261"/>
      <c r="I591" s="262">
        <v>2022</v>
      </c>
      <c r="J591" s="261"/>
      <c r="K591" s="262">
        <v>2023</v>
      </c>
      <c r="L591" s="263"/>
      <c r="M591" s="264"/>
    </row>
    <row r="592" spans="2:14" ht="16.5" thickTop="1" thickBot="1" x14ac:dyDescent="0.3">
      <c r="B592" s="16"/>
      <c r="C592" s="112" t="s">
        <v>125</v>
      </c>
      <c r="D592" s="113" t="s">
        <v>509</v>
      </c>
      <c r="E592" s="114" t="s">
        <v>125</v>
      </c>
      <c r="F592" s="113" t="s">
        <v>499</v>
      </c>
      <c r="G592" s="114" t="s">
        <v>125</v>
      </c>
      <c r="H592" s="113" t="s">
        <v>500</v>
      </c>
      <c r="I592" s="114" t="s">
        <v>125</v>
      </c>
      <c r="J592" s="113" t="s">
        <v>126</v>
      </c>
      <c r="K592" s="114" t="s">
        <v>125</v>
      </c>
      <c r="L592" s="113" t="s">
        <v>511</v>
      </c>
      <c r="M592" s="113" t="s">
        <v>502</v>
      </c>
    </row>
    <row r="593" spans="2:13" x14ac:dyDescent="0.25">
      <c r="B593" s="116" t="s">
        <v>129</v>
      </c>
      <c r="C593" s="117">
        <v>825</v>
      </c>
      <c r="D593" s="118">
        <v>0.24810892586989408</v>
      </c>
      <c r="E593" s="117">
        <v>1231</v>
      </c>
      <c r="F593" s="118">
        <v>0.49212121212121218</v>
      </c>
      <c r="G593" s="117">
        <v>189</v>
      </c>
      <c r="H593" s="118">
        <v>0.84646628757108</v>
      </c>
      <c r="I593" s="117">
        <v>1124</v>
      </c>
      <c r="J593" s="118">
        <v>4.947089947089947</v>
      </c>
      <c r="K593" s="117">
        <v>1688</v>
      </c>
      <c r="L593" s="118">
        <v>0.50177935943060503</v>
      </c>
      <c r="M593" s="118">
        <v>1.0460606060606059</v>
      </c>
    </row>
    <row r="594" spans="2:13" x14ac:dyDescent="0.25">
      <c r="B594" s="116" t="s">
        <v>131</v>
      </c>
      <c r="C594" s="117">
        <v>718</v>
      </c>
      <c r="D594" s="118">
        <v>5.7437407952871888E-2</v>
      </c>
      <c r="E594" s="117">
        <v>753</v>
      </c>
      <c r="F594" s="118">
        <v>4.8746518105849512E-2</v>
      </c>
      <c r="G594" s="117">
        <v>160</v>
      </c>
      <c r="H594" s="118">
        <v>0.78751660026560399</v>
      </c>
      <c r="I594" s="117">
        <v>1077</v>
      </c>
      <c r="J594" s="118">
        <v>5.7312500000000002</v>
      </c>
      <c r="K594" s="117">
        <v>1238</v>
      </c>
      <c r="L594" s="118">
        <v>0.14948932219127209</v>
      </c>
      <c r="M594" s="118">
        <v>0.72423398328690802</v>
      </c>
    </row>
    <row r="595" spans="2:13" x14ac:dyDescent="0.25">
      <c r="B595" s="116" t="s">
        <v>133</v>
      </c>
      <c r="C595" s="117">
        <v>829</v>
      </c>
      <c r="D595" s="118">
        <v>3.2378580323785711E-2</v>
      </c>
      <c r="E595" s="117">
        <v>183</v>
      </c>
      <c r="F595" s="118">
        <v>0.77925211097708103</v>
      </c>
      <c r="G595" s="117">
        <v>253</v>
      </c>
      <c r="H595" s="118">
        <v>0.38251366120218577</v>
      </c>
      <c r="I595" s="117">
        <v>1284</v>
      </c>
      <c r="J595" s="118">
        <v>4.075098814229249</v>
      </c>
      <c r="K595" s="117"/>
      <c r="L595" s="118"/>
      <c r="M595" s="118"/>
    </row>
    <row r="596" spans="2:13" x14ac:dyDescent="0.25">
      <c r="B596" s="116" t="s">
        <v>135</v>
      </c>
      <c r="C596" s="117">
        <v>622</v>
      </c>
      <c r="D596" s="118">
        <v>0.22200392927308443</v>
      </c>
      <c r="E596" s="117">
        <v>0</v>
      </c>
      <c r="F596" s="118">
        <v>1</v>
      </c>
      <c r="G596" s="117">
        <v>366</v>
      </c>
      <c r="H596" s="118"/>
      <c r="I596" s="117">
        <v>1253</v>
      </c>
      <c r="J596" s="118">
        <v>2.4234972677595628</v>
      </c>
      <c r="K596" s="117"/>
      <c r="L596" s="118"/>
      <c r="M596" s="118"/>
    </row>
    <row r="597" spans="2:13" x14ac:dyDescent="0.25">
      <c r="B597" s="116" t="s">
        <v>137</v>
      </c>
      <c r="C597" s="117">
        <v>629</v>
      </c>
      <c r="D597" s="118">
        <v>0.205808080808081</v>
      </c>
      <c r="E597" s="117">
        <v>54</v>
      </c>
      <c r="F597" s="118">
        <v>0.91414944356120797</v>
      </c>
      <c r="G597" s="117">
        <v>358</v>
      </c>
      <c r="H597" s="118">
        <v>5.6296296296296298</v>
      </c>
      <c r="I597" s="117">
        <v>1163</v>
      </c>
      <c r="J597" s="118">
        <v>2.2486033519553073</v>
      </c>
      <c r="K597" s="117"/>
      <c r="L597" s="118"/>
      <c r="M597" s="118"/>
    </row>
    <row r="598" spans="2:13" x14ac:dyDescent="0.25">
      <c r="B598" s="116" t="s">
        <v>139</v>
      </c>
      <c r="C598" s="117">
        <v>1035</v>
      </c>
      <c r="D598" s="118">
        <v>0.16422947131608545</v>
      </c>
      <c r="E598" s="117">
        <v>7</v>
      </c>
      <c r="F598" s="118">
        <v>0.99323671497584498</v>
      </c>
      <c r="G598" s="117">
        <v>607</v>
      </c>
      <c r="H598" s="118">
        <v>85.714285714285708</v>
      </c>
      <c r="I598" s="117">
        <v>1386</v>
      </c>
      <c r="J598" s="118">
        <v>1.2833607907742999</v>
      </c>
      <c r="K598" s="117"/>
      <c r="L598" s="118"/>
      <c r="M598" s="118"/>
    </row>
    <row r="599" spans="2:13" x14ac:dyDescent="0.25">
      <c r="B599" s="116" t="s">
        <v>141</v>
      </c>
      <c r="C599" s="117">
        <v>1192</v>
      </c>
      <c r="D599" s="118">
        <v>0.17786561264822143</v>
      </c>
      <c r="E599" s="117">
        <v>318</v>
      </c>
      <c r="F599" s="118">
        <v>0.73322147651006697</v>
      </c>
      <c r="G599" s="117">
        <v>1197</v>
      </c>
      <c r="H599" s="118">
        <v>2.7641509433962264</v>
      </c>
      <c r="I599" s="117">
        <v>1445</v>
      </c>
      <c r="J599" s="118">
        <v>0.2071846282372598</v>
      </c>
      <c r="K599" s="117"/>
      <c r="L599" s="118"/>
      <c r="M599" s="118"/>
    </row>
    <row r="600" spans="2:13" x14ac:dyDescent="0.25">
      <c r="B600" s="116" t="s">
        <v>143</v>
      </c>
      <c r="C600" s="117">
        <v>925</v>
      </c>
      <c r="D600" s="118">
        <v>1.5957446808510599E-2</v>
      </c>
      <c r="E600" s="117">
        <v>451</v>
      </c>
      <c r="F600" s="118">
        <v>0.51243243243243197</v>
      </c>
      <c r="G600" s="117">
        <v>932</v>
      </c>
      <c r="H600" s="118">
        <v>1.0665188470066518</v>
      </c>
      <c r="I600" s="117">
        <v>1294</v>
      </c>
      <c r="J600" s="118">
        <v>0.38841201716738194</v>
      </c>
      <c r="K600" s="117"/>
      <c r="L600" s="118"/>
      <c r="M600" s="118"/>
    </row>
    <row r="601" spans="2:13" x14ac:dyDescent="0.25">
      <c r="B601" s="116" t="s">
        <v>145</v>
      </c>
      <c r="C601" s="117">
        <v>918</v>
      </c>
      <c r="D601" s="118">
        <v>6.127167630057806E-2</v>
      </c>
      <c r="E601" s="117">
        <v>105</v>
      </c>
      <c r="F601" s="118">
        <v>0.88562091503268003</v>
      </c>
      <c r="G601" s="117">
        <v>906</v>
      </c>
      <c r="H601" s="118">
        <v>7.6285714285714281</v>
      </c>
      <c r="I601" s="117">
        <v>1137</v>
      </c>
      <c r="J601" s="118">
        <v>0.25496688741721862</v>
      </c>
      <c r="K601" s="117"/>
      <c r="L601" s="118"/>
      <c r="M601" s="118"/>
    </row>
    <row r="602" spans="2:13" x14ac:dyDescent="0.25">
      <c r="B602" s="116" t="s">
        <v>147</v>
      </c>
      <c r="C602" s="117">
        <v>1115</v>
      </c>
      <c r="D602" s="118">
        <v>2.7649769585253559E-2</v>
      </c>
      <c r="E602" s="117">
        <v>97</v>
      </c>
      <c r="F602" s="118">
        <v>0.91300448430493297</v>
      </c>
      <c r="G602" s="117">
        <v>1219</v>
      </c>
      <c r="H602" s="118">
        <v>11.56701030927835</v>
      </c>
      <c r="I602" s="117">
        <v>1452</v>
      </c>
      <c r="J602" s="118">
        <v>0.19114027891714525</v>
      </c>
      <c r="K602" s="117"/>
      <c r="L602" s="118"/>
      <c r="M602" s="118"/>
    </row>
    <row r="603" spans="2:13" x14ac:dyDescent="0.25">
      <c r="B603" s="116" t="s">
        <v>149</v>
      </c>
      <c r="C603" s="117">
        <v>850</v>
      </c>
      <c r="D603" s="118">
        <v>0.16120218579234979</v>
      </c>
      <c r="E603" s="117">
        <v>95</v>
      </c>
      <c r="F603" s="118">
        <v>0.88823529411764701</v>
      </c>
      <c r="G603" s="117">
        <v>937</v>
      </c>
      <c r="H603" s="118">
        <v>8.8631578947368421</v>
      </c>
      <c r="I603" s="117">
        <v>1083</v>
      </c>
      <c r="J603" s="118">
        <v>0.15581643543223045</v>
      </c>
      <c r="K603" s="117"/>
      <c r="L603" s="118"/>
      <c r="M603" s="118"/>
    </row>
    <row r="604" spans="2:13" x14ac:dyDescent="0.25">
      <c r="B604" s="116" t="s">
        <v>151</v>
      </c>
      <c r="C604" s="117">
        <v>994</v>
      </c>
      <c r="D604" s="118">
        <v>0.21071863580998773</v>
      </c>
      <c r="E604" s="117">
        <v>244</v>
      </c>
      <c r="F604" s="118">
        <v>0.75452716297786704</v>
      </c>
      <c r="G604" s="117">
        <v>1132</v>
      </c>
      <c r="H604" s="118">
        <v>3.639344262295082</v>
      </c>
      <c r="I604" s="117">
        <v>1544</v>
      </c>
      <c r="J604" s="118">
        <v>0.3639575971731448</v>
      </c>
      <c r="K604" s="117"/>
      <c r="L604" s="118"/>
      <c r="M604" s="118"/>
    </row>
    <row r="605" spans="2:13" ht="15.75" x14ac:dyDescent="0.25">
      <c r="B605" s="119" t="s">
        <v>111</v>
      </c>
      <c r="C605" s="120">
        <v>10652</v>
      </c>
      <c r="D605" s="121">
        <v>8.8271352676747128E-2</v>
      </c>
      <c r="E605" s="120">
        <v>3538</v>
      </c>
      <c r="F605" s="121">
        <v>0.66785580172737502</v>
      </c>
      <c r="G605" s="120">
        <v>8256</v>
      </c>
      <c r="H605" s="121">
        <v>1.3335217637083097</v>
      </c>
      <c r="I605" s="120">
        <v>15242</v>
      </c>
      <c r="J605" s="121">
        <v>0.84617248062015493</v>
      </c>
      <c r="K605" s="120">
        <v>2926</v>
      </c>
      <c r="L605" s="121">
        <v>0.32939572921399374</v>
      </c>
      <c r="M605" s="121">
        <v>0.89630589760207391</v>
      </c>
    </row>
    <row r="606" spans="2:13" ht="6" customHeight="1" x14ac:dyDescent="0.25"/>
    <row r="607" spans="2:13" x14ac:dyDescent="0.25">
      <c r="B607" s="49" t="s">
        <v>108</v>
      </c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</row>
    <row r="608" spans="2:13" x14ac:dyDescent="0.25">
      <c r="C608" s="124"/>
      <c r="E608" s="124"/>
      <c r="G608" s="124"/>
      <c r="I608" s="124"/>
      <c r="K608" s="124"/>
    </row>
    <row r="611" spans="2:14" ht="48.75" customHeight="1" thickBot="1" x14ac:dyDescent="0.3">
      <c r="B611" s="247" t="s">
        <v>226</v>
      </c>
      <c r="C611" s="247"/>
      <c r="D611" s="247"/>
      <c r="E611" s="247"/>
      <c r="F611" s="247"/>
      <c r="G611" s="247"/>
      <c r="H611" s="247"/>
      <c r="I611" s="247"/>
      <c r="J611" s="247"/>
      <c r="K611" s="247"/>
      <c r="L611" s="247"/>
      <c r="M611" s="247"/>
      <c r="N611" s="1" t="s">
        <v>526</v>
      </c>
    </row>
    <row r="612" spans="2:14" ht="10.5" customHeight="1" thickBot="1" x14ac:dyDescent="0.3">
      <c r="B612" s="109"/>
      <c r="C612" s="110"/>
      <c r="D612" s="109"/>
      <c r="E612" s="109"/>
      <c r="F612" s="109"/>
      <c r="G612" s="109"/>
      <c r="H612" s="109"/>
      <c r="I612" s="109"/>
      <c r="J612" s="109"/>
      <c r="K612" s="4"/>
      <c r="L612" s="4"/>
      <c r="N612" s="1" t="s">
        <v>202</v>
      </c>
    </row>
    <row r="613" spans="2:14" ht="22.5" thickTop="1" thickBot="1" x14ac:dyDescent="0.3">
      <c r="B613" s="125" t="s">
        <v>227</v>
      </c>
      <c r="C613" s="257" t="s">
        <v>227</v>
      </c>
      <c r="D613" s="258"/>
      <c r="E613" s="258"/>
      <c r="F613" s="258"/>
      <c r="G613" s="258"/>
      <c r="H613" s="258"/>
      <c r="I613" s="258"/>
      <c r="J613" s="258"/>
      <c r="K613" s="258"/>
      <c r="L613" s="258"/>
      <c r="M613" s="259"/>
    </row>
    <row r="614" spans="2:14" ht="22.5" thickTop="1" thickBot="1" x14ac:dyDescent="0.3">
      <c r="B614" s="13"/>
      <c r="C614" s="260">
        <v>2019</v>
      </c>
      <c r="D614" s="261"/>
      <c r="E614" s="262">
        <v>2020</v>
      </c>
      <c r="F614" s="261"/>
      <c r="G614" s="262">
        <v>2021</v>
      </c>
      <c r="H614" s="261"/>
      <c r="I614" s="262">
        <v>2022</v>
      </c>
      <c r="J614" s="261"/>
      <c r="K614" s="262">
        <v>2023</v>
      </c>
      <c r="L614" s="263"/>
      <c r="M614" s="264"/>
    </row>
    <row r="615" spans="2:14" ht="16.5" thickTop="1" thickBot="1" x14ac:dyDescent="0.3">
      <c r="B615" s="16"/>
      <c r="C615" s="112" t="s">
        <v>125</v>
      </c>
      <c r="D615" s="113" t="s">
        <v>509</v>
      </c>
      <c r="E615" s="114" t="s">
        <v>125</v>
      </c>
      <c r="F615" s="113" t="s">
        <v>499</v>
      </c>
      <c r="G615" s="114" t="s">
        <v>125</v>
      </c>
      <c r="H615" s="113" t="s">
        <v>500</v>
      </c>
      <c r="I615" s="114" t="s">
        <v>125</v>
      </c>
      <c r="J615" s="113" t="s">
        <v>126</v>
      </c>
      <c r="K615" s="114" t="s">
        <v>125</v>
      </c>
      <c r="L615" s="113" t="s">
        <v>511</v>
      </c>
      <c r="M615" s="113" t="s">
        <v>502</v>
      </c>
    </row>
    <row r="616" spans="2:14" x14ac:dyDescent="0.25">
      <c r="B616" s="116" t="s">
        <v>129</v>
      </c>
      <c r="C616" s="117">
        <v>5379</v>
      </c>
      <c r="D616" s="118">
        <v>5.5326662742789967E-2</v>
      </c>
      <c r="E616" s="117">
        <v>6112</v>
      </c>
      <c r="F616" s="118">
        <v>0.13627068228295225</v>
      </c>
      <c r="G616" s="117">
        <v>403</v>
      </c>
      <c r="H616" s="118">
        <v>0.93406413612565398</v>
      </c>
      <c r="I616" s="117">
        <v>1253</v>
      </c>
      <c r="J616" s="118">
        <v>2.1091811414392061</v>
      </c>
      <c r="K616" s="117">
        <v>1154</v>
      </c>
      <c r="L616" s="118">
        <v>-7.901037509976061E-2</v>
      </c>
      <c r="M616" s="118">
        <v>-0.78546198178100024</v>
      </c>
    </row>
    <row r="617" spans="2:14" x14ac:dyDescent="0.25">
      <c r="B617" s="116" t="s">
        <v>131</v>
      </c>
      <c r="C617" s="117">
        <v>2650</v>
      </c>
      <c r="D617" s="118">
        <v>8.7848932676518832E-2</v>
      </c>
      <c r="E617" s="117">
        <v>3074</v>
      </c>
      <c r="F617" s="118">
        <v>0.15999999999999992</v>
      </c>
      <c r="G617" s="117">
        <v>311</v>
      </c>
      <c r="H617" s="118">
        <v>0.89882888744307099</v>
      </c>
      <c r="I617" s="117">
        <v>750</v>
      </c>
      <c r="J617" s="118">
        <v>1.4115755627009645</v>
      </c>
      <c r="K617" s="117">
        <v>787</v>
      </c>
      <c r="L617" s="118">
        <v>4.9333333333333229E-2</v>
      </c>
      <c r="M617" s="118">
        <v>-0.70301886792452828</v>
      </c>
    </row>
    <row r="618" spans="2:14" x14ac:dyDescent="0.25">
      <c r="B618" s="116" t="s">
        <v>133</v>
      </c>
      <c r="C618" s="117">
        <v>4002</v>
      </c>
      <c r="D618" s="118">
        <v>0.28971962616822422</v>
      </c>
      <c r="E618" s="117">
        <v>1106</v>
      </c>
      <c r="F618" s="118">
        <v>0.72363818090954501</v>
      </c>
      <c r="G618" s="117">
        <v>420</v>
      </c>
      <c r="H618" s="118">
        <v>0.620253164556962</v>
      </c>
      <c r="I618" s="117">
        <v>492</v>
      </c>
      <c r="J618" s="118">
        <v>0.17142857142857149</v>
      </c>
      <c r="K618" s="117"/>
      <c r="L618" s="118"/>
      <c r="M618" s="118"/>
    </row>
    <row r="619" spans="2:14" x14ac:dyDescent="0.25">
      <c r="B619" s="116" t="s">
        <v>135</v>
      </c>
      <c r="C619" s="117">
        <v>4605</v>
      </c>
      <c r="D619" s="118">
        <v>0.1107091172214183</v>
      </c>
      <c r="E619" s="117">
        <v>0</v>
      </c>
      <c r="F619" s="118">
        <v>1</v>
      </c>
      <c r="G619" s="117">
        <v>362</v>
      </c>
      <c r="H619" s="118"/>
      <c r="I619" s="117">
        <v>589</v>
      </c>
      <c r="J619" s="118">
        <v>0.6270718232044199</v>
      </c>
      <c r="K619" s="117"/>
      <c r="L619" s="118"/>
      <c r="M619" s="118"/>
    </row>
    <row r="620" spans="2:14" x14ac:dyDescent="0.25">
      <c r="B620" s="116" t="s">
        <v>137</v>
      </c>
      <c r="C620" s="117">
        <v>5079</v>
      </c>
      <c r="D620" s="118">
        <v>0.2687984011991007</v>
      </c>
      <c r="E620" s="117">
        <v>4</v>
      </c>
      <c r="F620" s="118">
        <v>0.99921244339436899</v>
      </c>
      <c r="G620" s="117">
        <v>279</v>
      </c>
      <c r="H620" s="118">
        <v>68.75</v>
      </c>
      <c r="I620" s="117">
        <v>423</v>
      </c>
      <c r="J620" s="118">
        <v>0.5161290322580645</v>
      </c>
      <c r="K620" s="117"/>
      <c r="L620" s="118"/>
      <c r="M620" s="118"/>
    </row>
    <row r="621" spans="2:14" x14ac:dyDescent="0.25">
      <c r="B621" s="116" t="s">
        <v>139</v>
      </c>
      <c r="C621" s="117">
        <v>5524</v>
      </c>
      <c r="D621" s="118">
        <v>0.22537710736468508</v>
      </c>
      <c r="E621" s="117">
        <v>7</v>
      </c>
      <c r="F621" s="118">
        <v>0.99873280231716099</v>
      </c>
      <c r="G621" s="117">
        <v>674</v>
      </c>
      <c r="H621" s="118">
        <v>95.285714285714292</v>
      </c>
      <c r="I621" s="117">
        <v>402</v>
      </c>
      <c r="J621" s="118">
        <v>0.40356083086053401</v>
      </c>
      <c r="K621" s="117"/>
      <c r="L621" s="118"/>
      <c r="M621" s="118"/>
    </row>
    <row r="622" spans="2:14" x14ac:dyDescent="0.25">
      <c r="B622" s="116" t="s">
        <v>141</v>
      </c>
      <c r="C622" s="117">
        <v>5844</v>
      </c>
      <c r="D622" s="118">
        <v>0.24791800128122987</v>
      </c>
      <c r="E622" s="117">
        <v>273</v>
      </c>
      <c r="F622" s="118">
        <v>0.95328542094455904</v>
      </c>
      <c r="G622" s="117">
        <v>409</v>
      </c>
      <c r="H622" s="118">
        <v>0.49816849816849818</v>
      </c>
      <c r="I622" s="117">
        <v>589</v>
      </c>
      <c r="J622" s="118">
        <v>0.44009779951100247</v>
      </c>
      <c r="K622" s="117"/>
      <c r="L622" s="118"/>
      <c r="M622" s="118"/>
    </row>
    <row r="623" spans="2:14" x14ac:dyDescent="0.25">
      <c r="B623" s="116" t="s">
        <v>143</v>
      </c>
      <c r="C623" s="117">
        <v>5525</v>
      </c>
      <c r="D623" s="118">
        <v>7.7628242637019618E-2</v>
      </c>
      <c r="E623" s="117">
        <v>208</v>
      </c>
      <c r="F623" s="118">
        <v>0.96235294117647097</v>
      </c>
      <c r="G623" s="117">
        <v>375</v>
      </c>
      <c r="H623" s="118">
        <v>0.80288461538461542</v>
      </c>
      <c r="I623" s="117">
        <v>428</v>
      </c>
      <c r="J623" s="118">
        <v>0.14133333333333331</v>
      </c>
      <c r="K623" s="117"/>
      <c r="L623" s="118"/>
      <c r="M623" s="118"/>
    </row>
    <row r="624" spans="2:14" x14ac:dyDescent="0.25">
      <c r="B624" s="116" t="s">
        <v>145</v>
      </c>
      <c r="C624" s="117">
        <v>5634</v>
      </c>
      <c r="D624" s="118">
        <v>0.16164948453608252</v>
      </c>
      <c r="E624" s="117">
        <v>153</v>
      </c>
      <c r="F624" s="118">
        <v>0.97284345047923304</v>
      </c>
      <c r="G624" s="117">
        <v>381</v>
      </c>
      <c r="H624" s="118">
        <v>1.4901960784313726</v>
      </c>
      <c r="I624" s="117">
        <v>537</v>
      </c>
      <c r="J624" s="118">
        <v>0.40944881889763773</v>
      </c>
      <c r="K624" s="117"/>
      <c r="L624" s="118"/>
      <c r="M624" s="118"/>
    </row>
    <row r="625" spans="2:14" x14ac:dyDescent="0.25">
      <c r="B625" s="116" t="s">
        <v>147</v>
      </c>
      <c r="C625" s="117">
        <v>5843</v>
      </c>
      <c r="D625" s="118">
        <v>6.2750090942160774E-2</v>
      </c>
      <c r="E625" s="117">
        <v>263</v>
      </c>
      <c r="F625" s="118">
        <v>0.95498887557761403</v>
      </c>
      <c r="G625" s="117">
        <v>633</v>
      </c>
      <c r="H625" s="118">
        <v>1.4068441064638781</v>
      </c>
      <c r="I625" s="117">
        <v>668</v>
      </c>
      <c r="J625" s="118">
        <v>5.5292259083728368E-2</v>
      </c>
      <c r="K625" s="117"/>
      <c r="L625" s="118"/>
      <c r="M625" s="118"/>
    </row>
    <row r="626" spans="2:14" x14ac:dyDescent="0.25">
      <c r="B626" s="116" t="s">
        <v>149</v>
      </c>
      <c r="C626" s="117">
        <v>4402</v>
      </c>
      <c r="D626" s="118">
        <v>1.58730158730159E-2</v>
      </c>
      <c r="E626" s="117">
        <v>272</v>
      </c>
      <c r="F626" s="118">
        <v>0.93820990458882303</v>
      </c>
      <c r="G626" s="117">
        <v>790</v>
      </c>
      <c r="H626" s="118">
        <v>1.9044117647058822</v>
      </c>
      <c r="I626" s="117">
        <v>739</v>
      </c>
      <c r="J626" s="118">
        <v>6.4556962025316494E-2</v>
      </c>
      <c r="K626" s="117"/>
      <c r="L626" s="118"/>
      <c r="M626" s="118"/>
    </row>
    <row r="627" spans="2:14" x14ac:dyDescent="0.25">
      <c r="B627" s="116" t="s">
        <v>151</v>
      </c>
      <c r="C627" s="117">
        <v>4286</v>
      </c>
      <c r="D627" s="118">
        <v>0.188718531137611</v>
      </c>
      <c r="E627" s="117">
        <v>412</v>
      </c>
      <c r="F627" s="118">
        <v>0.90387307512832504</v>
      </c>
      <c r="G627" s="117">
        <v>961</v>
      </c>
      <c r="H627" s="118">
        <v>1.3325242718446604</v>
      </c>
      <c r="I627" s="117">
        <v>985</v>
      </c>
      <c r="J627" s="118">
        <v>2.4973985431841816E-2</v>
      </c>
      <c r="K627" s="117"/>
      <c r="L627" s="118"/>
      <c r="M627" s="118"/>
    </row>
    <row r="628" spans="2:14" ht="15.75" x14ac:dyDescent="0.25">
      <c r="B628" s="119" t="s">
        <v>111</v>
      </c>
      <c r="C628" s="120">
        <v>58773</v>
      </c>
      <c r="D628" s="121">
        <v>0.10461029563779212</v>
      </c>
      <c r="E628" s="120">
        <v>11884</v>
      </c>
      <c r="F628" s="121">
        <v>0.79779830874721402</v>
      </c>
      <c r="G628" s="120">
        <v>5998</v>
      </c>
      <c r="H628" s="121">
        <v>0.49528778189161898</v>
      </c>
      <c r="I628" s="120">
        <v>7855</v>
      </c>
      <c r="J628" s="121">
        <v>0.30960320106702244</v>
      </c>
      <c r="K628" s="120">
        <v>1941</v>
      </c>
      <c r="L628" s="121">
        <v>-3.0953569645531753E-2</v>
      </c>
      <c r="M628" s="121">
        <v>-0.7582513388965002</v>
      </c>
    </row>
    <row r="629" spans="2:14" ht="6" customHeight="1" x14ac:dyDescent="0.25"/>
    <row r="630" spans="2:14" x14ac:dyDescent="0.25">
      <c r="B630" s="49" t="s">
        <v>108</v>
      </c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</row>
    <row r="631" spans="2:14" x14ac:dyDescent="0.25">
      <c r="C631" s="124"/>
      <c r="E631" s="124"/>
      <c r="G631" s="124"/>
      <c r="I631" s="124"/>
      <c r="K631" s="124"/>
    </row>
    <row r="634" spans="2:14" ht="48.75" customHeight="1" thickBot="1" x14ac:dyDescent="0.3">
      <c r="B634" s="247" t="s">
        <v>228</v>
      </c>
      <c r="C634" s="247"/>
      <c r="D634" s="247"/>
      <c r="E634" s="247"/>
      <c r="F634" s="247"/>
      <c r="G634" s="247"/>
      <c r="H634" s="247"/>
      <c r="I634" s="247"/>
      <c r="J634" s="247"/>
      <c r="K634" s="247"/>
      <c r="L634" s="247"/>
      <c r="M634" s="247"/>
      <c r="N634" s="1" t="s">
        <v>526</v>
      </c>
    </row>
    <row r="635" spans="2:14" ht="10.5" customHeight="1" thickBot="1" x14ac:dyDescent="0.3">
      <c r="B635" s="109"/>
      <c r="C635" s="110"/>
      <c r="D635" s="109"/>
      <c r="E635" s="109"/>
      <c r="F635" s="109"/>
      <c r="G635" s="109"/>
      <c r="H635" s="109"/>
      <c r="I635" s="109"/>
      <c r="J635" s="109"/>
      <c r="K635" s="4"/>
      <c r="L635" s="4"/>
      <c r="N635" s="1" t="s">
        <v>202</v>
      </c>
    </row>
    <row r="636" spans="2:14" ht="22.5" thickTop="1" thickBot="1" x14ac:dyDescent="0.3">
      <c r="B636" s="125" t="s">
        <v>229</v>
      </c>
      <c r="C636" s="257" t="s">
        <v>229</v>
      </c>
      <c r="D636" s="258"/>
      <c r="E636" s="258"/>
      <c r="F636" s="258"/>
      <c r="G636" s="258"/>
      <c r="H636" s="258"/>
      <c r="I636" s="258"/>
      <c r="J636" s="258"/>
      <c r="K636" s="258"/>
      <c r="L636" s="258"/>
      <c r="M636" s="259"/>
    </row>
    <row r="637" spans="2:14" ht="22.5" thickTop="1" thickBot="1" x14ac:dyDescent="0.3">
      <c r="B637" s="13"/>
      <c r="C637" s="260">
        <v>2019</v>
      </c>
      <c r="D637" s="261"/>
      <c r="E637" s="262">
        <v>2020</v>
      </c>
      <c r="F637" s="261"/>
      <c r="G637" s="262">
        <v>2021</v>
      </c>
      <c r="H637" s="261"/>
      <c r="I637" s="262">
        <v>2022</v>
      </c>
      <c r="J637" s="261"/>
      <c r="K637" s="262">
        <v>2023</v>
      </c>
      <c r="L637" s="263"/>
      <c r="M637" s="264"/>
    </row>
    <row r="638" spans="2:14" ht="16.5" thickTop="1" thickBot="1" x14ac:dyDescent="0.3">
      <c r="B638" s="16"/>
      <c r="C638" s="112" t="s">
        <v>125</v>
      </c>
      <c r="D638" s="113" t="s">
        <v>509</v>
      </c>
      <c r="E638" s="114" t="s">
        <v>125</v>
      </c>
      <c r="F638" s="113" t="s">
        <v>499</v>
      </c>
      <c r="G638" s="114" t="s">
        <v>125</v>
      </c>
      <c r="H638" s="113" t="s">
        <v>500</v>
      </c>
      <c r="I638" s="114" t="s">
        <v>125</v>
      </c>
      <c r="J638" s="113" t="s">
        <v>126</v>
      </c>
      <c r="K638" s="114" t="s">
        <v>125</v>
      </c>
      <c r="L638" s="113" t="s">
        <v>511</v>
      </c>
      <c r="M638" s="113" t="s">
        <v>502</v>
      </c>
    </row>
    <row r="639" spans="2:14" x14ac:dyDescent="0.25">
      <c r="B639" s="116" t="s">
        <v>129</v>
      </c>
      <c r="C639" s="117">
        <v>576</v>
      </c>
      <c r="D639" s="118">
        <v>0.11844660194174761</v>
      </c>
      <c r="E639" s="117">
        <v>782</v>
      </c>
      <c r="F639" s="118">
        <v>0.35763888888888884</v>
      </c>
      <c r="G639" s="117">
        <v>701</v>
      </c>
      <c r="H639" s="118">
        <v>0.103580562659847</v>
      </c>
      <c r="I639" s="117">
        <v>2132</v>
      </c>
      <c r="J639" s="118">
        <v>2.0413694721825961</v>
      </c>
      <c r="K639" s="117">
        <v>1912</v>
      </c>
      <c r="L639" s="118">
        <v>-0.1031894934333959</v>
      </c>
      <c r="M639" s="118">
        <v>2.3194444444444446</v>
      </c>
    </row>
    <row r="640" spans="2:14" x14ac:dyDescent="0.25">
      <c r="B640" s="116" t="s">
        <v>131</v>
      </c>
      <c r="C640" s="117">
        <v>685</v>
      </c>
      <c r="D640" s="118">
        <v>0.42708333333333326</v>
      </c>
      <c r="E640" s="117">
        <v>871</v>
      </c>
      <c r="F640" s="118">
        <v>0.2715328467153284</v>
      </c>
      <c r="G640" s="117">
        <v>1186</v>
      </c>
      <c r="H640" s="118">
        <v>0.36165327210103326</v>
      </c>
      <c r="I640" s="117">
        <v>2172</v>
      </c>
      <c r="J640" s="118">
        <v>0.83136593591905572</v>
      </c>
      <c r="K640" s="117">
        <v>2361</v>
      </c>
      <c r="L640" s="118">
        <v>8.7016574585635276E-2</v>
      </c>
      <c r="M640" s="118">
        <v>2.4467153284671532</v>
      </c>
    </row>
    <row r="641" spans="2:14" x14ac:dyDescent="0.25">
      <c r="B641" s="116" t="s">
        <v>133</v>
      </c>
      <c r="C641" s="117">
        <v>764</v>
      </c>
      <c r="D641" s="118">
        <v>0.29054054054054057</v>
      </c>
      <c r="E641" s="117">
        <v>334</v>
      </c>
      <c r="F641" s="118">
        <v>0.56282722513089001</v>
      </c>
      <c r="G641" s="117">
        <v>1704</v>
      </c>
      <c r="H641" s="118">
        <v>4.1017964071856285</v>
      </c>
      <c r="I641" s="117">
        <v>2523</v>
      </c>
      <c r="J641" s="118">
        <v>0.48063380281690149</v>
      </c>
      <c r="K641" s="117"/>
      <c r="L641" s="118"/>
      <c r="M641" s="118"/>
    </row>
    <row r="642" spans="2:14" x14ac:dyDescent="0.25">
      <c r="B642" s="116" t="s">
        <v>135</v>
      </c>
      <c r="C642" s="117">
        <v>753</v>
      </c>
      <c r="D642" s="118">
        <v>0.16203703703703698</v>
      </c>
      <c r="E642" s="117">
        <v>0</v>
      </c>
      <c r="F642" s="118">
        <v>1</v>
      </c>
      <c r="G642" s="117">
        <v>1802</v>
      </c>
      <c r="H642" s="118"/>
      <c r="I642" s="117">
        <v>2211</v>
      </c>
      <c r="J642" s="118">
        <v>0.22697003329633736</v>
      </c>
      <c r="K642" s="117"/>
      <c r="L642" s="118"/>
      <c r="M642" s="118"/>
    </row>
    <row r="643" spans="2:14" x14ac:dyDescent="0.25">
      <c r="B643" s="116" t="s">
        <v>137</v>
      </c>
      <c r="C643" s="117">
        <v>578</v>
      </c>
      <c r="D643" s="118">
        <v>0.18246110325318199</v>
      </c>
      <c r="E643" s="117">
        <v>6</v>
      </c>
      <c r="F643" s="118">
        <v>0.98961937716263004</v>
      </c>
      <c r="G643" s="117">
        <v>1952</v>
      </c>
      <c r="H643" s="118">
        <v>324.33333333333331</v>
      </c>
      <c r="I643" s="117">
        <v>2184</v>
      </c>
      <c r="J643" s="118">
        <v>0.11885245901639352</v>
      </c>
      <c r="K643" s="117"/>
      <c r="L643" s="118"/>
      <c r="M643" s="118"/>
    </row>
    <row r="644" spans="2:14" x14ac:dyDescent="0.25">
      <c r="B644" s="116" t="s">
        <v>139</v>
      </c>
      <c r="C644" s="117">
        <v>840</v>
      </c>
      <c r="D644" s="118">
        <v>0.20754716981132099</v>
      </c>
      <c r="E644" s="117">
        <v>5</v>
      </c>
      <c r="F644" s="118">
        <v>0.99404761904761896</v>
      </c>
      <c r="G644" s="117">
        <v>1470</v>
      </c>
      <c r="H644" s="118">
        <v>293</v>
      </c>
      <c r="I644" s="117">
        <v>2029</v>
      </c>
      <c r="J644" s="118">
        <v>0.38027210884353746</v>
      </c>
      <c r="K644" s="117"/>
      <c r="L644" s="118"/>
      <c r="M644" s="118"/>
    </row>
    <row r="645" spans="2:14" x14ac:dyDescent="0.25">
      <c r="B645" s="116" t="s">
        <v>141</v>
      </c>
      <c r="C645" s="117">
        <v>1043</v>
      </c>
      <c r="D645" s="118">
        <v>0.110068259385666</v>
      </c>
      <c r="E645" s="117">
        <v>290</v>
      </c>
      <c r="F645" s="118">
        <v>0.72195589645254099</v>
      </c>
      <c r="G645" s="117">
        <v>1990</v>
      </c>
      <c r="H645" s="118">
        <v>5.8620689655172411</v>
      </c>
      <c r="I645" s="117">
        <v>2567</v>
      </c>
      <c r="J645" s="118">
        <v>0.28994974874371859</v>
      </c>
      <c r="K645" s="117"/>
      <c r="L645" s="118"/>
      <c r="M645" s="118"/>
    </row>
    <row r="646" spans="2:14" x14ac:dyDescent="0.25">
      <c r="B646" s="116" t="s">
        <v>143</v>
      </c>
      <c r="C646" s="117">
        <v>1049</v>
      </c>
      <c r="D646" s="118">
        <v>9.8022355975924402E-2</v>
      </c>
      <c r="E646" s="117">
        <v>551</v>
      </c>
      <c r="F646" s="118">
        <v>0.474737845567207</v>
      </c>
      <c r="G646" s="117">
        <v>1447</v>
      </c>
      <c r="H646" s="118">
        <v>1.6261343012704175</v>
      </c>
      <c r="I646" s="117">
        <v>2451</v>
      </c>
      <c r="J646" s="118">
        <v>0.69384934346924676</v>
      </c>
      <c r="K646" s="117"/>
      <c r="L646" s="118"/>
      <c r="M646" s="118"/>
    </row>
    <row r="647" spans="2:14" x14ac:dyDescent="0.25">
      <c r="B647" s="116" t="s">
        <v>145</v>
      </c>
      <c r="C647" s="117">
        <v>1042</v>
      </c>
      <c r="D647" s="118">
        <v>3.3730158730158832E-2</v>
      </c>
      <c r="E647" s="117">
        <v>360</v>
      </c>
      <c r="F647" s="118">
        <v>0.65451055662188096</v>
      </c>
      <c r="G647" s="117">
        <v>1580</v>
      </c>
      <c r="H647" s="118">
        <v>3.3888888888888893</v>
      </c>
      <c r="I647" s="117">
        <v>2391</v>
      </c>
      <c r="J647" s="118">
        <v>0.5132911392405064</v>
      </c>
      <c r="K647" s="117"/>
      <c r="L647" s="118"/>
      <c r="M647" s="118"/>
    </row>
    <row r="648" spans="2:14" x14ac:dyDescent="0.25">
      <c r="B648" s="116" t="s">
        <v>147</v>
      </c>
      <c r="C648" s="117">
        <v>1351</v>
      </c>
      <c r="D648" s="118">
        <v>0.40729166666666661</v>
      </c>
      <c r="E648" s="117">
        <v>1101</v>
      </c>
      <c r="F648" s="118">
        <v>0.18504811250925199</v>
      </c>
      <c r="G648" s="117">
        <v>2191</v>
      </c>
      <c r="H648" s="118">
        <v>0.99000908265213439</v>
      </c>
      <c r="I648" s="117">
        <v>2778</v>
      </c>
      <c r="J648" s="118">
        <v>0.26791419443176623</v>
      </c>
      <c r="K648" s="117"/>
      <c r="L648" s="118"/>
      <c r="M648" s="118"/>
    </row>
    <row r="649" spans="2:14" x14ac:dyDescent="0.25">
      <c r="B649" s="116" t="s">
        <v>149</v>
      </c>
      <c r="C649" s="117">
        <v>988</v>
      </c>
      <c r="D649" s="118">
        <v>0.19902912621359214</v>
      </c>
      <c r="E649" s="117">
        <v>1032</v>
      </c>
      <c r="F649" s="118">
        <v>4.4534412955465674E-2</v>
      </c>
      <c r="G649" s="117">
        <v>2133</v>
      </c>
      <c r="H649" s="118">
        <v>1.066860465116279</v>
      </c>
      <c r="I649" s="117">
        <v>2189</v>
      </c>
      <c r="J649" s="118">
        <v>2.6254102203469243E-2</v>
      </c>
      <c r="K649" s="117"/>
      <c r="L649" s="118"/>
      <c r="M649" s="118"/>
    </row>
    <row r="650" spans="2:14" x14ac:dyDescent="0.25">
      <c r="B650" s="116" t="s">
        <v>151</v>
      </c>
      <c r="C650" s="117">
        <v>1005</v>
      </c>
      <c r="D650" s="118">
        <v>0.39004149377593356</v>
      </c>
      <c r="E650" s="117">
        <v>823</v>
      </c>
      <c r="F650" s="118">
        <v>0.18109452736318399</v>
      </c>
      <c r="G650" s="117">
        <v>2333</v>
      </c>
      <c r="H650" s="118">
        <v>1.8347509113001217</v>
      </c>
      <c r="I650" s="117">
        <v>1993</v>
      </c>
      <c r="J650" s="118">
        <v>0.145735105015002</v>
      </c>
      <c r="K650" s="117"/>
      <c r="L650" s="118"/>
      <c r="M650" s="118"/>
    </row>
    <row r="651" spans="2:14" ht="15.75" x14ac:dyDescent="0.25">
      <c r="B651" s="119" t="s">
        <v>111</v>
      </c>
      <c r="C651" s="120">
        <v>10674</v>
      </c>
      <c r="D651" s="121">
        <v>8.3434835566382537E-2</v>
      </c>
      <c r="E651" s="120">
        <v>6155</v>
      </c>
      <c r="F651" s="121">
        <v>0.42336518643432602</v>
      </c>
      <c r="G651" s="120">
        <v>20489</v>
      </c>
      <c r="H651" s="121">
        <v>2.3288383428107231</v>
      </c>
      <c r="I651" s="120">
        <v>27620</v>
      </c>
      <c r="J651" s="121">
        <v>0.34804041192835178</v>
      </c>
      <c r="K651" s="120">
        <v>4273</v>
      </c>
      <c r="L651" s="121">
        <v>-7.2026022304833015E-3</v>
      </c>
      <c r="M651" s="121">
        <v>2.3885804916732751</v>
      </c>
    </row>
    <row r="652" spans="2:14" ht="6" customHeight="1" x14ac:dyDescent="0.25"/>
    <row r="653" spans="2:14" x14ac:dyDescent="0.25">
      <c r="B653" s="49" t="s">
        <v>108</v>
      </c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</row>
    <row r="654" spans="2:14" x14ac:dyDescent="0.25">
      <c r="C654" s="124"/>
      <c r="E654" s="124"/>
      <c r="G654" s="124"/>
      <c r="I654" s="124"/>
      <c r="K654" s="124"/>
    </row>
    <row r="656" spans="2:14" ht="48.75" customHeight="1" thickBot="1" x14ac:dyDescent="0.3">
      <c r="B656" s="247" t="s">
        <v>230</v>
      </c>
      <c r="C656" s="247"/>
      <c r="D656" s="247"/>
      <c r="E656" s="247"/>
      <c r="F656" s="247"/>
      <c r="G656" s="247"/>
      <c r="H656" s="247"/>
      <c r="I656" s="247"/>
      <c r="J656" s="247"/>
      <c r="K656" s="247"/>
      <c r="L656" s="247"/>
      <c r="M656" s="247"/>
      <c r="N656" s="1" t="s">
        <v>526</v>
      </c>
    </row>
    <row r="657" spans="2:14" ht="10.5" customHeight="1" thickBot="1" x14ac:dyDescent="0.3">
      <c r="B657" s="109"/>
      <c r="C657" s="110"/>
      <c r="D657" s="109"/>
      <c r="E657" s="109"/>
      <c r="F657" s="109"/>
      <c r="G657" s="109"/>
      <c r="H657" s="109"/>
      <c r="I657" s="109"/>
      <c r="J657" s="109"/>
      <c r="K657" s="4"/>
      <c r="L657" s="4"/>
      <c r="N657" s="1" t="s">
        <v>202</v>
      </c>
    </row>
    <row r="658" spans="2:14" ht="22.5" thickTop="1" thickBot="1" x14ac:dyDescent="0.3">
      <c r="B658" s="125" t="s">
        <v>231</v>
      </c>
      <c r="C658" s="257" t="s">
        <v>232</v>
      </c>
      <c r="D658" s="258"/>
      <c r="E658" s="258"/>
      <c r="F658" s="258"/>
      <c r="G658" s="258"/>
      <c r="H658" s="258"/>
      <c r="I658" s="258"/>
      <c r="J658" s="258"/>
      <c r="K658" s="258"/>
      <c r="L658" s="258"/>
      <c r="M658" s="259"/>
    </row>
    <row r="659" spans="2:14" ht="22.5" thickTop="1" thickBot="1" x14ac:dyDescent="0.3">
      <c r="B659" s="13"/>
      <c r="C659" s="260">
        <v>2019</v>
      </c>
      <c r="D659" s="261"/>
      <c r="E659" s="262">
        <v>2020</v>
      </c>
      <c r="F659" s="261"/>
      <c r="G659" s="262">
        <v>2021</v>
      </c>
      <c r="H659" s="261"/>
      <c r="I659" s="262">
        <v>2022</v>
      </c>
      <c r="J659" s="261"/>
      <c r="K659" s="262">
        <v>2023</v>
      </c>
      <c r="L659" s="263"/>
      <c r="M659" s="264"/>
    </row>
    <row r="660" spans="2:14" ht="16.5" thickTop="1" thickBot="1" x14ac:dyDescent="0.3">
      <c r="B660" s="16"/>
      <c r="C660" s="112" t="s">
        <v>125</v>
      </c>
      <c r="D660" s="113" t="s">
        <v>509</v>
      </c>
      <c r="E660" s="114" t="s">
        <v>125</v>
      </c>
      <c r="F660" s="113" t="s">
        <v>499</v>
      </c>
      <c r="G660" s="114" t="s">
        <v>125</v>
      </c>
      <c r="H660" s="113" t="s">
        <v>500</v>
      </c>
      <c r="I660" s="114" t="s">
        <v>125</v>
      </c>
      <c r="J660" s="113" t="s">
        <v>126</v>
      </c>
      <c r="K660" s="114" t="s">
        <v>125</v>
      </c>
      <c r="L660" s="113" t="s">
        <v>511</v>
      </c>
      <c r="M660" s="113" t="s">
        <v>502</v>
      </c>
    </row>
    <row r="661" spans="2:14" x14ac:dyDescent="0.25">
      <c r="B661" s="116" t="s">
        <v>129</v>
      </c>
      <c r="C661" s="117">
        <v>674</v>
      </c>
      <c r="D661" s="118">
        <v>3.8516405135520702E-2</v>
      </c>
      <c r="E661" s="117">
        <v>1076</v>
      </c>
      <c r="F661" s="118">
        <v>0.59643916913946593</v>
      </c>
      <c r="G661" s="117">
        <v>292</v>
      </c>
      <c r="H661" s="118">
        <v>0.72862453531598503</v>
      </c>
      <c r="I661" s="117">
        <v>1451</v>
      </c>
      <c r="J661" s="118">
        <v>3.9691780821917808</v>
      </c>
      <c r="K661" s="117">
        <v>2082</v>
      </c>
      <c r="L661" s="118">
        <v>0.43487250172294978</v>
      </c>
      <c r="M661" s="118">
        <v>2.0890207715133533</v>
      </c>
    </row>
    <row r="662" spans="2:14" x14ac:dyDescent="0.25">
      <c r="B662" s="116" t="s">
        <v>131</v>
      </c>
      <c r="C662" s="117">
        <v>730</v>
      </c>
      <c r="D662" s="118">
        <v>0.21464226289517474</v>
      </c>
      <c r="E662" s="117">
        <v>953</v>
      </c>
      <c r="F662" s="118">
        <v>0.30547945205479454</v>
      </c>
      <c r="G662" s="117">
        <v>202</v>
      </c>
      <c r="H662" s="118">
        <v>0.78803777544595999</v>
      </c>
      <c r="I662" s="117">
        <v>1625</v>
      </c>
      <c r="J662" s="118">
        <v>7.0445544554455441</v>
      </c>
      <c r="K662" s="117">
        <v>2256</v>
      </c>
      <c r="L662" s="118">
        <v>0.38830769230769224</v>
      </c>
      <c r="M662" s="118">
        <v>2.0904109589041098</v>
      </c>
    </row>
    <row r="663" spans="2:14" x14ac:dyDescent="0.25">
      <c r="B663" s="116" t="s">
        <v>133</v>
      </c>
      <c r="C663" s="117">
        <v>821</v>
      </c>
      <c r="D663" s="118">
        <v>0.26502311248073962</v>
      </c>
      <c r="E663" s="117">
        <v>337</v>
      </c>
      <c r="F663" s="118">
        <v>0.58952496954932998</v>
      </c>
      <c r="G663" s="117">
        <v>207</v>
      </c>
      <c r="H663" s="118">
        <v>0.385756676557863</v>
      </c>
      <c r="I663" s="117">
        <v>1662</v>
      </c>
      <c r="J663" s="118">
        <v>7.0289855072463769</v>
      </c>
      <c r="K663" s="117"/>
      <c r="L663" s="118"/>
      <c r="M663" s="118"/>
    </row>
    <row r="664" spans="2:14" x14ac:dyDescent="0.25">
      <c r="B664" s="116" t="s">
        <v>135</v>
      </c>
      <c r="C664" s="117">
        <v>1282</v>
      </c>
      <c r="D664" s="118">
        <v>0.45516458569807039</v>
      </c>
      <c r="E664" s="117">
        <v>0</v>
      </c>
      <c r="F664" s="118">
        <v>1</v>
      </c>
      <c r="G664" s="117">
        <v>518</v>
      </c>
      <c r="H664" s="118"/>
      <c r="I664" s="117">
        <v>2647</v>
      </c>
      <c r="J664" s="118">
        <v>4.1100386100386102</v>
      </c>
      <c r="K664" s="117"/>
      <c r="L664" s="118"/>
      <c r="M664" s="118"/>
    </row>
    <row r="665" spans="2:14" x14ac:dyDescent="0.25">
      <c r="B665" s="116" t="s">
        <v>137</v>
      </c>
      <c r="C665" s="117">
        <v>1368</v>
      </c>
      <c r="D665" s="118">
        <v>2.2421524663677195E-2</v>
      </c>
      <c r="E665" s="117">
        <v>1</v>
      </c>
      <c r="F665" s="118">
        <v>0.99926900584795297</v>
      </c>
      <c r="G665" s="117">
        <v>592</v>
      </c>
      <c r="H665" s="118">
        <v>591</v>
      </c>
      <c r="I665" s="117">
        <v>2712</v>
      </c>
      <c r="J665" s="118">
        <v>3.5810810810810807</v>
      </c>
      <c r="K665" s="117"/>
      <c r="L665" s="118"/>
      <c r="M665" s="118"/>
    </row>
    <row r="666" spans="2:14" x14ac:dyDescent="0.25">
      <c r="B666" s="116" t="s">
        <v>139</v>
      </c>
      <c r="C666" s="117">
        <v>2020</v>
      </c>
      <c r="D666" s="118">
        <v>6.4814814814814797E-2</v>
      </c>
      <c r="E666" s="117">
        <v>19</v>
      </c>
      <c r="F666" s="118">
        <v>0.99059405940594103</v>
      </c>
      <c r="G666" s="117">
        <v>1158</v>
      </c>
      <c r="H666" s="118">
        <v>59.94736842105263</v>
      </c>
      <c r="I666" s="117">
        <v>3163</v>
      </c>
      <c r="J666" s="118">
        <v>1.7314335060449051</v>
      </c>
      <c r="K666" s="117"/>
      <c r="L666" s="118"/>
      <c r="M666" s="118"/>
    </row>
    <row r="667" spans="2:14" x14ac:dyDescent="0.25">
      <c r="B667" s="116" t="s">
        <v>141</v>
      </c>
      <c r="C667" s="117">
        <v>2495</v>
      </c>
      <c r="D667" s="118">
        <v>0.38611111111111107</v>
      </c>
      <c r="E667" s="117">
        <v>879</v>
      </c>
      <c r="F667" s="118">
        <v>0.64769539078156302</v>
      </c>
      <c r="G667" s="117">
        <v>2192</v>
      </c>
      <c r="H667" s="118">
        <v>1.4937428896473266</v>
      </c>
      <c r="I667" s="117">
        <v>3094</v>
      </c>
      <c r="J667" s="118">
        <v>0.41149635036496357</v>
      </c>
      <c r="K667" s="117"/>
      <c r="L667" s="118"/>
      <c r="M667" s="118"/>
    </row>
    <row r="668" spans="2:14" x14ac:dyDescent="0.25">
      <c r="B668" s="116" t="s">
        <v>143</v>
      </c>
      <c r="C668" s="117">
        <v>2263</v>
      </c>
      <c r="D668" s="118">
        <v>0.1202970297029704</v>
      </c>
      <c r="E668" s="117">
        <v>1409</v>
      </c>
      <c r="F668" s="118">
        <v>0.37737516570923602</v>
      </c>
      <c r="G668" s="117">
        <v>2134</v>
      </c>
      <c r="H668" s="118">
        <v>0.51454932576295254</v>
      </c>
      <c r="I668" s="117">
        <v>3343</v>
      </c>
      <c r="J668" s="118">
        <v>0.5665417057169635</v>
      </c>
      <c r="K668" s="117"/>
      <c r="L668" s="118"/>
      <c r="M668" s="118"/>
    </row>
    <row r="669" spans="2:14" x14ac:dyDescent="0.25">
      <c r="B669" s="116" t="s">
        <v>145</v>
      </c>
      <c r="C669" s="117">
        <v>2136</v>
      </c>
      <c r="D669" s="118">
        <v>0.16276537833424065</v>
      </c>
      <c r="E669" s="117">
        <v>828</v>
      </c>
      <c r="F669" s="118">
        <v>0.61235955056179803</v>
      </c>
      <c r="G669" s="117">
        <v>1768</v>
      </c>
      <c r="H669" s="118">
        <v>1.1352657004830919</v>
      </c>
      <c r="I669" s="117">
        <v>2472</v>
      </c>
      <c r="J669" s="118">
        <v>0.3981900452488687</v>
      </c>
      <c r="K669" s="117"/>
      <c r="L669" s="118"/>
      <c r="M669" s="118"/>
    </row>
    <row r="670" spans="2:14" x14ac:dyDescent="0.25">
      <c r="B670" s="116" t="s">
        <v>147</v>
      </c>
      <c r="C670" s="117">
        <v>1369</v>
      </c>
      <c r="D670" s="118">
        <v>0.35948361469712009</v>
      </c>
      <c r="E670" s="117">
        <v>461</v>
      </c>
      <c r="F670" s="118">
        <v>0.66325785244704205</v>
      </c>
      <c r="G670" s="117">
        <v>1594</v>
      </c>
      <c r="H670" s="118">
        <v>2.457700650759219</v>
      </c>
      <c r="I670" s="117">
        <v>2285</v>
      </c>
      <c r="J670" s="118">
        <v>0.43350062735257211</v>
      </c>
      <c r="K670" s="117"/>
      <c r="L670" s="118"/>
      <c r="M670" s="118"/>
    </row>
    <row r="671" spans="2:14" x14ac:dyDescent="0.25">
      <c r="B671" s="116" t="s">
        <v>149</v>
      </c>
      <c r="C671" s="117">
        <v>804</v>
      </c>
      <c r="D671" s="118">
        <v>0.22748091603053444</v>
      </c>
      <c r="E671" s="117">
        <v>287</v>
      </c>
      <c r="F671" s="118">
        <v>0.64303482587064698</v>
      </c>
      <c r="G671" s="117">
        <v>1245</v>
      </c>
      <c r="H671" s="118">
        <v>3.3379790940766547</v>
      </c>
      <c r="I671" s="117">
        <v>1790</v>
      </c>
      <c r="J671" s="118">
        <v>0.43775100401606415</v>
      </c>
      <c r="K671" s="117"/>
      <c r="L671" s="118"/>
      <c r="M671" s="118"/>
    </row>
    <row r="672" spans="2:14" x14ac:dyDescent="0.25">
      <c r="B672" s="116" t="s">
        <v>151</v>
      </c>
      <c r="C672" s="117">
        <v>1197</v>
      </c>
      <c r="D672" s="118">
        <v>0.34645669291338588</v>
      </c>
      <c r="E672" s="117">
        <v>415</v>
      </c>
      <c r="F672" s="118">
        <v>0.65329991645781105</v>
      </c>
      <c r="G672" s="117">
        <v>1394</v>
      </c>
      <c r="H672" s="118">
        <v>2.3590361445783135</v>
      </c>
      <c r="I672" s="117">
        <v>2020</v>
      </c>
      <c r="J672" s="118">
        <v>0.44906743185078901</v>
      </c>
      <c r="K672" s="117"/>
      <c r="L672" s="118"/>
      <c r="M672" s="118"/>
    </row>
    <row r="673" spans="2:14" ht="15.75" x14ac:dyDescent="0.25">
      <c r="B673" s="119" t="s">
        <v>111</v>
      </c>
      <c r="C673" s="120">
        <v>17159</v>
      </c>
      <c r="D673" s="121">
        <v>0.18028614665015819</v>
      </c>
      <c r="E673" s="120">
        <v>6665</v>
      </c>
      <c r="F673" s="121">
        <v>0.61157410105484</v>
      </c>
      <c r="G673" s="120">
        <v>13296</v>
      </c>
      <c r="H673" s="121">
        <v>0.99489872468117024</v>
      </c>
      <c r="I673" s="120">
        <v>28264</v>
      </c>
      <c r="J673" s="121">
        <v>1.1257521058965101</v>
      </c>
      <c r="K673" s="120">
        <v>4338</v>
      </c>
      <c r="L673" s="121">
        <v>0.41027308192457745</v>
      </c>
      <c r="M673" s="121">
        <v>2.0897435897435899</v>
      </c>
    </row>
    <row r="674" spans="2:14" ht="6" customHeight="1" x14ac:dyDescent="0.25"/>
    <row r="675" spans="2:14" x14ac:dyDescent="0.25">
      <c r="B675" s="49" t="s">
        <v>108</v>
      </c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2:14" x14ac:dyDescent="0.25">
      <c r="C676" s="124"/>
      <c r="E676" s="124"/>
      <c r="G676" s="124"/>
      <c r="I676" s="124"/>
      <c r="K676" s="124"/>
    </row>
    <row r="681" spans="2:14" ht="48.75" customHeight="1" thickBot="1" x14ac:dyDescent="0.3">
      <c r="B681" s="247" t="s">
        <v>233</v>
      </c>
      <c r="C681" s="247"/>
      <c r="D681" s="247"/>
      <c r="E681" s="247"/>
      <c r="F681" s="247"/>
      <c r="G681" s="247"/>
      <c r="H681" s="247"/>
      <c r="I681" s="247"/>
      <c r="J681" s="247"/>
      <c r="K681" s="247"/>
      <c r="L681" s="247"/>
      <c r="M681" s="247"/>
      <c r="N681" s="1" t="s">
        <v>526</v>
      </c>
    </row>
    <row r="682" spans="2:14" ht="10.5" customHeight="1" thickBot="1" x14ac:dyDescent="0.3">
      <c r="B682" s="109"/>
      <c r="C682" s="110"/>
      <c r="D682" s="109"/>
      <c r="E682" s="109"/>
      <c r="F682" s="109"/>
      <c r="G682" s="109"/>
      <c r="H682" s="109"/>
      <c r="I682" s="109"/>
      <c r="J682" s="109"/>
      <c r="K682" s="4"/>
      <c r="L682" s="4"/>
      <c r="N682" s="1" t="s">
        <v>202</v>
      </c>
    </row>
    <row r="683" spans="2:14" ht="22.5" thickTop="1" thickBot="1" x14ac:dyDescent="0.3">
      <c r="B683" s="125" t="s">
        <v>234</v>
      </c>
      <c r="C683" s="257" t="s">
        <v>234</v>
      </c>
      <c r="D683" s="258"/>
      <c r="E683" s="258"/>
      <c r="F683" s="258"/>
      <c r="G683" s="258"/>
      <c r="H683" s="258"/>
      <c r="I683" s="258"/>
      <c r="J683" s="258"/>
      <c r="K683" s="258"/>
      <c r="L683" s="258"/>
      <c r="M683" s="259"/>
    </row>
    <row r="684" spans="2:14" ht="22.5" thickTop="1" thickBot="1" x14ac:dyDescent="0.3">
      <c r="B684" s="13"/>
      <c r="C684" s="260">
        <v>2019</v>
      </c>
      <c r="D684" s="261"/>
      <c r="E684" s="262">
        <v>2020</v>
      </c>
      <c r="F684" s="261"/>
      <c r="G684" s="262">
        <v>2021</v>
      </c>
      <c r="H684" s="261"/>
      <c r="I684" s="262">
        <v>2022</v>
      </c>
      <c r="J684" s="261"/>
      <c r="K684" s="262">
        <v>2023</v>
      </c>
      <c r="L684" s="263"/>
      <c r="M684" s="264"/>
    </row>
    <row r="685" spans="2:14" ht="16.5" thickTop="1" thickBot="1" x14ac:dyDescent="0.3">
      <c r="B685" s="16"/>
      <c r="C685" s="112" t="s">
        <v>125</v>
      </c>
      <c r="D685" s="113" t="s">
        <v>509</v>
      </c>
      <c r="E685" s="114" t="s">
        <v>125</v>
      </c>
      <c r="F685" s="113" t="s">
        <v>499</v>
      </c>
      <c r="G685" s="114" t="s">
        <v>125</v>
      </c>
      <c r="H685" s="113" t="s">
        <v>500</v>
      </c>
      <c r="I685" s="114" t="s">
        <v>125</v>
      </c>
      <c r="J685" s="113" t="s">
        <v>126</v>
      </c>
      <c r="K685" s="114" t="s">
        <v>125</v>
      </c>
      <c r="L685" s="113" t="s">
        <v>511</v>
      </c>
      <c r="M685" s="113" t="s">
        <v>502</v>
      </c>
    </row>
    <row r="686" spans="2:14" x14ac:dyDescent="0.25">
      <c r="B686" s="116" t="s">
        <v>129</v>
      </c>
      <c r="C686" s="117">
        <v>1336</v>
      </c>
      <c r="D686" s="118">
        <v>0.2784688995215312</v>
      </c>
      <c r="E686" s="117">
        <v>1372</v>
      </c>
      <c r="F686" s="118">
        <v>2.6946107784431073E-2</v>
      </c>
      <c r="G686" s="117">
        <v>181</v>
      </c>
      <c r="H686" s="118">
        <v>0.86807580174927101</v>
      </c>
      <c r="I686" s="117">
        <v>1057</v>
      </c>
      <c r="J686" s="118">
        <v>4.8397790055248615</v>
      </c>
      <c r="K686" s="117">
        <v>2324</v>
      </c>
      <c r="L686" s="118">
        <v>1.1986754966887418</v>
      </c>
      <c r="M686" s="118">
        <v>0.73952095808383222</v>
      </c>
    </row>
    <row r="687" spans="2:14" x14ac:dyDescent="0.25">
      <c r="B687" s="116" t="s">
        <v>131</v>
      </c>
      <c r="C687" s="117">
        <v>1340</v>
      </c>
      <c r="D687" s="118">
        <v>0.11573688592839293</v>
      </c>
      <c r="E687" s="117">
        <v>1501</v>
      </c>
      <c r="F687" s="118">
        <v>0.12014925373134333</v>
      </c>
      <c r="G687" s="117">
        <v>180</v>
      </c>
      <c r="H687" s="118">
        <v>0.88007994670219902</v>
      </c>
      <c r="I687" s="117">
        <v>1321</v>
      </c>
      <c r="J687" s="118">
        <v>6.3388888888888886</v>
      </c>
      <c r="K687" s="117">
        <v>2360</v>
      </c>
      <c r="L687" s="118">
        <v>0.78652535957607883</v>
      </c>
      <c r="M687" s="118">
        <v>0.76119402985074625</v>
      </c>
    </row>
    <row r="688" spans="2:14" x14ac:dyDescent="0.25">
      <c r="B688" s="116" t="s">
        <v>133</v>
      </c>
      <c r="C688" s="117">
        <v>1776</v>
      </c>
      <c r="D688" s="118">
        <v>0.105289672544081</v>
      </c>
      <c r="E688" s="117">
        <v>541</v>
      </c>
      <c r="F688" s="118">
        <v>0.69538288288288297</v>
      </c>
      <c r="G688" s="117">
        <v>185</v>
      </c>
      <c r="H688" s="118">
        <v>0.658040665434381</v>
      </c>
      <c r="I688" s="117">
        <v>2502</v>
      </c>
      <c r="J688" s="118">
        <v>12.524324324324324</v>
      </c>
      <c r="K688" s="117"/>
      <c r="L688" s="118"/>
      <c r="M688" s="118"/>
    </row>
    <row r="689" spans="2:13" x14ac:dyDescent="0.25">
      <c r="B689" s="116" t="s">
        <v>135</v>
      </c>
      <c r="C689" s="117">
        <v>1691</v>
      </c>
      <c r="D689" s="118">
        <v>0.13337801608579092</v>
      </c>
      <c r="E689" s="117">
        <v>0</v>
      </c>
      <c r="F689" s="118">
        <v>1</v>
      </c>
      <c r="G689" s="117">
        <v>266</v>
      </c>
      <c r="H689" s="118"/>
      <c r="I689" s="117">
        <v>2880</v>
      </c>
      <c r="J689" s="118">
        <v>9.8270676691729317</v>
      </c>
      <c r="K689" s="117"/>
      <c r="L689" s="118"/>
      <c r="M689" s="118"/>
    </row>
    <row r="690" spans="2:13" x14ac:dyDescent="0.25">
      <c r="B690" s="116" t="s">
        <v>137</v>
      </c>
      <c r="C690" s="117">
        <v>1250</v>
      </c>
      <c r="D690" s="118">
        <v>0.27113702623906699</v>
      </c>
      <c r="E690" s="117">
        <v>0</v>
      </c>
      <c r="F690" s="118">
        <v>1</v>
      </c>
      <c r="G690" s="117">
        <v>405</v>
      </c>
      <c r="H690" s="118"/>
      <c r="I690" s="117">
        <v>1563</v>
      </c>
      <c r="J690" s="118">
        <v>2.8592592592592592</v>
      </c>
      <c r="K690" s="117"/>
      <c r="L690" s="118"/>
      <c r="M690" s="118"/>
    </row>
    <row r="691" spans="2:13" x14ac:dyDescent="0.25">
      <c r="B691" s="116" t="s">
        <v>139</v>
      </c>
      <c r="C691" s="117">
        <v>1566</v>
      </c>
      <c r="D691" s="118">
        <v>0.15579514824797799</v>
      </c>
      <c r="E691" s="117">
        <v>12</v>
      </c>
      <c r="F691" s="118">
        <v>0.99233716475095801</v>
      </c>
      <c r="G691" s="117">
        <v>364</v>
      </c>
      <c r="H691" s="118">
        <v>29.333333333333332</v>
      </c>
      <c r="I691" s="117">
        <v>3423</v>
      </c>
      <c r="J691" s="118">
        <v>8.4038461538461533</v>
      </c>
      <c r="K691" s="117"/>
      <c r="L691" s="118"/>
      <c r="M691" s="118"/>
    </row>
    <row r="692" spans="2:13" x14ac:dyDescent="0.25">
      <c r="B692" s="116" t="s">
        <v>141</v>
      </c>
      <c r="C692" s="117">
        <v>1527</v>
      </c>
      <c r="D692" s="118">
        <v>0.21479713603818618</v>
      </c>
      <c r="E692" s="117">
        <v>189</v>
      </c>
      <c r="F692" s="118">
        <v>0.87622789783889998</v>
      </c>
      <c r="G692" s="117">
        <v>942</v>
      </c>
      <c r="H692" s="118">
        <v>3.9841269841269842</v>
      </c>
      <c r="I692" s="117">
        <v>2471</v>
      </c>
      <c r="J692" s="118">
        <v>1.6231422505307855</v>
      </c>
      <c r="K692" s="117"/>
      <c r="L692" s="118"/>
      <c r="M692" s="118"/>
    </row>
    <row r="693" spans="2:13" x14ac:dyDescent="0.25">
      <c r="B693" s="116" t="s">
        <v>143</v>
      </c>
      <c r="C693" s="117">
        <v>1264</v>
      </c>
      <c r="D693" s="118">
        <v>0.10974539069359079</v>
      </c>
      <c r="E693" s="117">
        <v>140</v>
      </c>
      <c r="F693" s="118">
        <v>0.889240506329114</v>
      </c>
      <c r="G693" s="117">
        <v>830</v>
      </c>
      <c r="H693" s="118">
        <v>4.9285714285714288</v>
      </c>
      <c r="I693" s="117">
        <v>1900</v>
      </c>
      <c r="J693" s="118">
        <v>1.2891566265060241</v>
      </c>
      <c r="K693" s="117"/>
      <c r="L693" s="118"/>
      <c r="M693" s="118"/>
    </row>
    <row r="694" spans="2:13" x14ac:dyDescent="0.25">
      <c r="B694" s="116" t="s">
        <v>145</v>
      </c>
      <c r="C694" s="117">
        <v>1110</v>
      </c>
      <c r="D694" s="118">
        <v>0.114126097366321</v>
      </c>
      <c r="E694" s="117">
        <v>127</v>
      </c>
      <c r="F694" s="118">
        <v>0.88558558558558598</v>
      </c>
      <c r="G694" s="117">
        <v>817</v>
      </c>
      <c r="H694" s="118">
        <v>5.4330708661417324</v>
      </c>
      <c r="I694" s="117">
        <v>2189</v>
      </c>
      <c r="J694" s="118">
        <v>1.6793145654834762</v>
      </c>
      <c r="K694" s="117"/>
      <c r="L694" s="118"/>
      <c r="M694" s="118"/>
    </row>
    <row r="695" spans="2:13" x14ac:dyDescent="0.25">
      <c r="B695" s="116" t="s">
        <v>147</v>
      </c>
      <c r="C695" s="117">
        <v>1231</v>
      </c>
      <c r="D695" s="118">
        <v>2.4564183835182201E-2</v>
      </c>
      <c r="E695" s="117">
        <v>149</v>
      </c>
      <c r="F695" s="118">
        <v>0.87896019496344402</v>
      </c>
      <c r="G695" s="117">
        <v>873</v>
      </c>
      <c r="H695" s="118">
        <v>4.8590604026845634</v>
      </c>
      <c r="I695" s="117">
        <v>2144</v>
      </c>
      <c r="J695" s="118">
        <v>1.4558991981672396</v>
      </c>
      <c r="K695" s="117"/>
      <c r="L695" s="118"/>
      <c r="M695" s="118"/>
    </row>
    <row r="696" spans="2:13" x14ac:dyDescent="0.25">
      <c r="B696" s="116" t="s">
        <v>149</v>
      </c>
      <c r="C696" s="117">
        <v>1324</v>
      </c>
      <c r="D696" s="118">
        <v>0.11615487316421901</v>
      </c>
      <c r="E696" s="117">
        <v>114</v>
      </c>
      <c r="F696" s="118">
        <v>0.91389728096676703</v>
      </c>
      <c r="G696" s="117">
        <v>1038</v>
      </c>
      <c r="H696" s="118">
        <v>8.1052631578947363</v>
      </c>
      <c r="I696" s="117">
        <v>2283</v>
      </c>
      <c r="J696" s="118">
        <v>1.199421965317919</v>
      </c>
      <c r="K696" s="117"/>
      <c r="L696" s="118"/>
      <c r="M696" s="118"/>
    </row>
    <row r="697" spans="2:13" x14ac:dyDescent="0.25">
      <c r="B697" s="116" t="s">
        <v>151</v>
      </c>
      <c r="C697" s="117">
        <v>1622</v>
      </c>
      <c r="D697" s="118">
        <v>5.4227405247813401E-2</v>
      </c>
      <c r="E697" s="117">
        <v>337</v>
      </c>
      <c r="F697" s="118">
        <v>0.79223181257706499</v>
      </c>
      <c r="G697" s="117">
        <v>1479</v>
      </c>
      <c r="H697" s="118">
        <v>3.388724035608309</v>
      </c>
      <c r="I697" s="117">
        <v>2774</v>
      </c>
      <c r="J697" s="118">
        <v>0.87559161595672741</v>
      </c>
      <c r="K697" s="117"/>
      <c r="L697" s="118"/>
      <c r="M697" s="118"/>
    </row>
    <row r="698" spans="2:13" ht="15.75" x14ac:dyDescent="0.25">
      <c r="B698" s="119" t="s">
        <v>111</v>
      </c>
      <c r="C698" s="120">
        <v>17037</v>
      </c>
      <c r="D698" s="121">
        <v>2.1817764253315702E-2</v>
      </c>
      <c r="E698" s="120">
        <v>4482</v>
      </c>
      <c r="F698" s="121">
        <v>0.736925515055467</v>
      </c>
      <c r="G698" s="120">
        <v>7560</v>
      </c>
      <c r="H698" s="121">
        <v>0.68674698795180733</v>
      </c>
      <c r="I698" s="120">
        <v>26507</v>
      </c>
      <c r="J698" s="121">
        <v>2.5062169312169313</v>
      </c>
      <c r="K698" s="120">
        <v>4684</v>
      </c>
      <c r="L698" s="121">
        <v>0.96972245584524819</v>
      </c>
      <c r="M698" s="121">
        <v>0.75037369207772797</v>
      </c>
    </row>
    <row r="699" spans="2:13" ht="6" customHeight="1" x14ac:dyDescent="0.25"/>
    <row r="700" spans="2:13" x14ac:dyDescent="0.25">
      <c r="B700" s="49" t="s">
        <v>108</v>
      </c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</row>
    <row r="701" spans="2:13" x14ac:dyDescent="0.25">
      <c r="C701" s="124"/>
      <c r="E701" s="124"/>
      <c r="G701" s="124"/>
      <c r="I701" s="124"/>
      <c r="K701" s="124"/>
    </row>
    <row r="705" spans="2:14" ht="48.75" customHeight="1" thickBot="1" x14ac:dyDescent="0.3">
      <c r="B705" s="247" t="s">
        <v>235</v>
      </c>
      <c r="C705" s="247"/>
      <c r="D705" s="247"/>
      <c r="E705" s="247"/>
      <c r="F705" s="247"/>
      <c r="G705" s="247"/>
      <c r="H705" s="247"/>
      <c r="I705" s="247"/>
      <c r="J705" s="247"/>
      <c r="K705" s="247"/>
      <c r="L705" s="247"/>
      <c r="M705" s="247"/>
      <c r="N705" s="1" t="s">
        <v>526</v>
      </c>
    </row>
    <row r="706" spans="2:14" ht="10.5" customHeight="1" thickBot="1" x14ac:dyDescent="0.3">
      <c r="B706" s="109"/>
      <c r="C706" s="110"/>
      <c r="D706" s="109"/>
      <c r="E706" s="109"/>
      <c r="F706" s="109"/>
      <c r="G706" s="109"/>
      <c r="H706" s="109"/>
      <c r="I706" s="109"/>
      <c r="J706" s="109"/>
      <c r="K706" s="4"/>
      <c r="L706" s="4"/>
      <c r="N706" s="1" t="s">
        <v>202</v>
      </c>
    </row>
    <row r="707" spans="2:14" ht="22.5" thickTop="1" thickBot="1" x14ac:dyDescent="0.3">
      <c r="B707" s="125" t="s">
        <v>236</v>
      </c>
      <c r="C707" s="257" t="s">
        <v>236</v>
      </c>
      <c r="D707" s="258"/>
      <c r="E707" s="258"/>
      <c r="F707" s="258"/>
      <c r="G707" s="258"/>
      <c r="H707" s="258"/>
      <c r="I707" s="258"/>
      <c r="J707" s="258"/>
      <c r="K707" s="258"/>
      <c r="L707" s="258"/>
      <c r="M707" s="259"/>
    </row>
    <row r="708" spans="2:14" ht="22.5" thickTop="1" thickBot="1" x14ac:dyDescent="0.3">
      <c r="B708" s="13"/>
      <c r="C708" s="260">
        <v>2019</v>
      </c>
      <c r="D708" s="261"/>
      <c r="E708" s="262">
        <v>2020</v>
      </c>
      <c r="F708" s="261"/>
      <c r="G708" s="262">
        <v>2021</v>
      </c>
      <c r="H708" s="261"/>
      <c r="I708" s="262">
        <v>2022</v>
      </c>
      <c r="J708" s="261"/>
      <c r="K708" s="262">
        <v>2023</v>
      </c>
      <c r="L708" s="263"/>
      <c r="M708" s="264"/>
    </row>
    <row r="709" spans="2:14" ht="16.5" thickTop="1" thickBot="1" x14ac:dyDescent="0.3">
      <c r="B709" s="16"/>
      <c r="C709" s="112" t="s">
        <v>125</v>
      </c>
      <c r="D709" s="113" t="s">
        <v>509</v>
      </c>
      <c r="E709" s="114" t="s">
        <v>125</v>
      </c>
      <c r="F709" s="113" t="s">
        <v>499</v>
      </c>
      <c r="G709" s="114" t="s">
        <v>125</v>
      </c>
      <c r="H709" s="113" t="s">
        <v>500</v>
      </c>
      <c r="I709" s="114" t="s">
        <v>125</v>
      </c>
      <c r="J709" s="113" t="s">
        <v>126</v>
      </c>
      <c r="K709" s="114" t="s">
        <v>125</v>
      </c>
      <c r="L709" s="113" t="s">
        <v>511</v>
      </c>
      <c r="M709" s="113" t="s">
        <v>502</v>
      </c>
    </row>
    <row r="710" spans="2:14" x14ac:dyDescent="0.25">
      <c r="B710" s="116" t="s">
        <v>129</v>
      </c>
      <c r="C710" s="117">
        <v>110916</v>
      </c>
      <c r="D710" s="118">
        <v>7.5914249684741586E-2</v>
      </c>
      <c r="E710" s="117">
        <v>117052</v>
      </c>
      <c r="F710" s="118">
        <v>5.5321143928738881E-2</v>
      </c>
      <c r="G710" s="117">
        <v>17300</v>
      </c>
      <c r="H710" s="118">
        <v>0.85220243994122302</v>
      </c>
      <c r="I710" s="117">
        <v>96374</v>
      </c>
      <c r="J710" s="118">
        <v>4.5707514450867048</v>
      </c>
      <c r="K710" s="117">
        <v>132462</v>
      </c>
      <c r="L710" s="118">
        <v>0.37445784132649895</v>
      </c>
      <c r="M710" s="118">
        <v>0.19425511197663092</v>
      </c>
    </row>
    <row r="711" spans="2:14" x14ac:dyDescent="0.25">
      <c r="B711" s="116" t="s">
        <v>131</v>
      </c>
      <c r="C711" s="117">
        <v>102777</v>
      </c>
      <c r="D711" s="118">
        <v>3.1845790873952007E-2</v>
      </c>
      <c r="E711" s="117">
        <v>113655</v>
      </c>
      <c r="F711" s="118">
        <v>0.10584080095741255</v>
      </c>
      <c r="G711" s="117">
        <v>21704</v>
      </c>
      <c r="H711" s="118">
        <v>0.809036118076635</v>
      </c>
      <c r="I711" s="117">
        <v>110132</v>
      </c>
      <c r="J711" s="118">
        <v>4.0742720235901215</v>
      </c>
      <c r="K711" s="117">
        <v>130143</v>
      </c>
      <c r="L711" s="118">
        <v>0.18170014164820403</v>
      </c>
      <c r="M711" s="118">
        <v>0.26626579876820688</v>
      </c>
    </row>
    <row r="712" spans="2:14" x14ac:dyDescent="0.25">
      <c r="B712" s="116" t="s">
        <v>133</v>
      </c>
      <c r="C712" s="117">
        <v>115463</v>
      </c>
      <c r="D712" s="118">
        <v>9.5682292655152823E-2</v>
      </c>
      <c r="E712" s="117">
        <v>36627</v>
      </c>
      <c r="F712" s="118">
        <v>0.68278149710296798</v>
      </c>
      <c r="G712" s="117">
        <v>27480</v>
      </c>
      <c r="H712" s="118">
        <v>0.24973380293226299</v>
      </c>
      <c r="I712" s="117">
        <v>114550</v>
      </c>
      <c r="J712" s="118">
        <v>3.1684861717612813</v>
      </c>
      <c r="K712" s="117"/>
      <c r="L712" s="118"/>
      <c r="M712" s="118"/>
    </row>
    <row r="713" spans="2:14" x14ac:dyDescent="0.25">
      <c r="B713" s="116" t="s">
        <v>135</v>
      </c>
      <c r="C713" s="117">
        <v>92722</v>
      </c>
      <c r="D713" s="118">
        <v>3.98566857545226E-2</v>
      </c>
      <c r="E713" s="117">
        <v>0</v>
      </c>
      <c r="F713" s="118">
        <v>1</v>
      </c>
      <c r="G713" s="117">
        <v>34706</v>
      </c>
      <c r="H713" s="118"/>
      <c r="I713" s="117">
        <v>109812</v>
      </c>
      <c r="J713" s="118">
        <v>2.164063850631015</v>
      </c>
      <c r="K713" s="117"/>
      <c r="L713" s="118"/>
      <c r="M713" s="118"/>
    </row>
    <row r="714" spans="2:14" x14ac:dyDescent="0.25">
      <c r="B714" s="116" t="s">
        <v>137</v>
      </c>
      <c r="C714" s="117">
        <v>82812</v>
      </c>
      <c r="D714" s="118">
        <v>1.3191291602616799E-2</v>
      </c>
      <c r="E714" s="117">
        <v>295</v>
      </c>
      <c r="F714" s="118">
        <v>0.99643771434091699</v>
      </c>
      <c r="G714" s="117">
        <v>34064</v>
      </c>
      <c r="H714" s="118">
        <v>114.47118644067797</v>
      </c>
      <c r="I714" s="117">
        <v>85167</v>
      </c>
      <c r="J714" s="118">
        <v>1.500205495537811</v>
      </c>
      <c r="K714" s="117"/>
      <c r="L714" s="118"/>
      <c r="M714" s="118"/>
    </row>
    <row r="715" spans="2:14" x14ac:dyDescent="0.25">
      <c r="B715" s="116" t="s">
        <v>139</v>
      </c>
      <c r="C715" s="117">
        <v>89572</v>
      </c>
      <c r="D715" s="118">
        <v>1.76677670179748E-2</v>
      </c>
      <c r="E715" s="117">
        <v>876</v>
      </c>
      <c r="F715" s="118">
        <v>0.99022015808511599</v>
      </c>
      <c r="G715" s="117">
        <v>37026</v>
      </c>
      <c r="H715" s="118">
        <v>41.267123287671232</v>
      </c>
      <c r="I715" s="117">
        <v>90243</v>
      </c>
      <c r="J715" s="118">
        <v>1.4372873116188623</v>
      </c>
      <c r="K715" s="117"/>
      <c r="L715" s="118"/>
      <c r="M715" s="118"/>
    </row>
    <row r="716" spans="2:14" x14ac:dyDescent="0.25">
      <c r="B716" s="116" t="s">
        <v>141</v>
      </c>
      <c r="C716" s="117">
        <v>97640</v>
      </c>
      <c r="D716" s="118">
        <v>1.09700880240673E-2</v>
      </c>
      <c r="E716" s="117">
        <v>21212</v>
      </c>
      <c r="F716" s="118">
        <v>0.78275297009422395</v>
      </c>
      <c r="G716" s="117">
        <v>62858</v>
      </c>
      <c r="H716" s="118">
        <v>1.9633226475579861</v>
      </c>
      <c r="I716" s="117">
        <v>101875</v>
      </c>
      <c r="J716" s="118">
        <v>0.62071653568360441</v>
      </c>
      <c r="K716" s="117"/>
      <c r="L716" s="118"/>
      <c r="M716" s="118"/>
    </row>
    <row r="717" spans="2:14" x14ac:dyDescent="0.25">
      <c r="B717" s="116" t="s">
        <v>143</v>
      </c>
      <c r="C717" s="117">
        <v>98059</v>
      </c>
      <c r="D717" s="118">
        <v>2.9503167062549501E-2</v>
      </c>
      <c r="E717" s="117">
        <v>30653</v>
      </c>
      <c r="F717" s="118">
        <v>0.68740248217909605</v>
      </c>
      <c r="G717" s="117">
        <v>69312</v>
      </c>
      <c r="H717" s="118">
        <v>1.2611816135451668</v>
      </c>
      <c r="I717" s="117">
        <v>99653</v>
      </c>
      <c r="J717" s="118">
        <v>0.4377452677746998</v>
      </c>
      <c r="K717" s="117"/>
      <c r="L717" s="118"/>
      <c r="M717" s="118"/>
    </row>
    <row r="718" spans="2:14" x14ac:dyDescent="0.25">
      <c r="B718" s="116" t="s">
        <v>145</v>
      </c>
      <c r="C718" s="117">
        <v>91292</v>
      </c>
      <c r="D718" s="118">
        <v>2.37611480633916E-2</v>
      </c>
      <c r="E718" s="117">
        <v>19402</v>
      </c>
      <c r="F718" s="118">
        <v>0.78747316303728698</v>
      </c>
      <c r="G718" s="117">
        <v>67269</v>
      </c>
      <c r="H718" s="118">
        <v>2.4671167920832904</v>
      </c>
      <c r="I718" s="117">
        <v>90145</v>
      </c>
      <c r="J718" s="118">
        <v>0.34006749022580984</v>
      </c>
      <c r="K718" s="117"/>
      <c r="L718" s="118"/>
      <c r="M718" s="118"/>
    </row>
    <row r="719" spans="2:14" x14ac:dyDescent="0.25">
      <c r="B719" s="116" t="s">
        <v>147</v>
      </c>
      <c r="C719" s="117">
        <v>110231</v>
      </c>
      <c r="D719" s="118">
        <v>2.5252055508017346E-2</v>
      </c>
      <c r="E719" s="117">
        <v>19325</v>
      </c>
      <c r="F719" s="118">
        <v>0.82468634050312495</v>
      </c>
      <c r="G719" s="117">
        <v>86806</v>
      </c>
      <c r="H719" s="118">
        <v>3.4919016817593791</v>
      </c>
      <c r="I719" s="117">
        <v>111013</v>
      </c>
      <c r="J719" s="118">
        <v>0.27886321222035337</v>
      </c>
      <c r="K719" s="117"/>
      <c r="L719" s="118"/>
      <c r="M719" s="118"/>
    </row>
    <row r="720" spans="2:14" x14ac:dyDescent="0.25">
      <c r="B720" s="116" t="s">
        <v>149</v>
      </c>
      <c r="C720" s="117">
        <v>115457</v>
      </c>
      <c r="D720" s="118">
        <v>5.9209379558360808E-2</v>
      </c>
      <c r="E720" s="117">
        <v>15909</v>
      </c>
      <c r="F720" s="118">
        <v>0.862208441237863</v>
      </c>
      <c r="G720" s="117">
        <v>93009</v>
      </c>
      <c r="H720" s="118">
        <v>4.8463134075051855</v>
      </c>
      <c r="I720" s="117">
        <v>118152</v>
      </c>
      <c r="J720" s="118">
        <v>0.27032867786988346</v>
      </c>
      <c r="K720" s="117"/>
      <c r="L720" s="118"/>
      <c r="M720" s="118"/>
    </row>
    <row r="721" spans="2:13" x14ac:dyDescent="0.25">
      <c r="B721" s="116" t="s">
        <v>151</v>
      </c>
      <c r="C721" s="117">
        <v>116213</v>
      </c>
      <c r="D721" s="118">
        <v>1.03973295638401E-2</v>
      </c>
      <c r="E721" s="117">
        <v>21371</v>
      </c>
      <c r="F721" s="118">
        <v>0.81610491081032299</v>
      </c>
      <c r="G721" s="117">
        <v>102635</v>
      </c>
      <c r="H721" s="118">
        <v>3.8025361471152497</v>
      </c>
      <c r="I721" s="117">
        <v>130684</v>
      </c>
      <c r="J721" s="118">
        <v>0.27328883908997903</v>
      </c>
      <c r="K721" s="117"/>
      <c r="L721" s="118"/>
      <c r="M721" s="118"/>
    </row>
    <row r="722" spans="2:13" ht="15.75" x14ac:dyDescent="0.25">
      <c r="B722" s="119" t="s">
        <v>111</v>
      </c>
      <c r="C722" s="120">
        <v>1223154</v>
      </c>
      <c r="D722" s="121">
        <v>1.3402066980508387E-2</v>
      </c>
      <c r="E722" s="120">
        <v>396558</v>
      </c>
      <c r="F722" s="121">
        <v>0.67579061998734402</v>
      </c>
      <c r="G722" s="120">
        <v>654169</v>
      </c>
      <c r="H722" s="121">
        <v>0.64961745822805228</v>
      </c>
      <c r="I722" s="120">
        <v>1257800</v>
      </c>
      <c r="J722" s="121">
        <v>0.9227447341589099</v>
      </c>
      <c r="K722" s="120">
        <v>262605</v>
      </c>
      <c r="L722" s="121">
        <v>0.27165796635448847</v>
      </c>
      <c r="M722" s="121">
        <v>0.22888910727071088</v>
      </c>
    </row>
    <row r="723" spans="2:13" ht="6" customHeight="1" x14ac:dyDescent="0.25"/>
    <row r="724" spans="2:13" x14ac:dyDescent="0.25">
      <c r="B724" s="49" t="s">
        <v>108</v>
      </c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</row>
    <row r="725" spans="2:13" x14ac:dyDescent="0.25">
      <c r="C725" s="124"/>
      <c r="E725" s="124"/>
      <c r="G725" s="124"/>
      <c r="I725" s="124"/>
      <c r="K725" s="124"/>
    </row>
  </sheetData>
  <mergeCells count="229">
    <mergeCell ref="B4:M4"/>
    <mergeCell ref="Z4:AI4"/>
    <mergeCell ref="AK4:AT4"/>
    <mergeCell ref="C6:M6"/>
    <mergeCell ref="AA6:AI6"/>
    <mergeCell ref="AL6:AT6"/>
    <mergeCell ref="AR7:AT7"/>
    <mergeCell ref="B26:M26"/>
    <mergeCell ref="C28:M28"/>
    <mergeCell ref="AN7:AO7"/>
    <mergeCell ref="AP7:AQ7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C7:D7"/>
    <mergeCell ref="E7:F7"/>
    <mergeCell ref="G7:H7"/>
    <mergeCell ref="I7:J7"/>
    <mergeCell ref="K7:M7"/>
    <mergeCell ref="AA7:AB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65:M365"/>
    <mergeCell ref="C367:M367"/>
    <mergeCell ref="C368:D368"/>
    <mergeCell ref="E368:F368"/>
    <mergeCell ref="G368:H368"/>
    <mergeCell ref="I368:J368"/>
    <mergeCell ref="K368:M368"/>
    <mergeCell ref="B313:M313"/>
    <mergeCell ref="C315:M315"/>
    <mergeCell ref="C316:D316"/>
    <mergeCell ref="E316:F316"/>
    <mergeCell ref="G316:H316"/>
    <mergeCell ref="I316:J316"/>
    <mergeCell ref="K316:M316"/>
    <mergeCell ref="B336:M336"/>
    <mergeCell ref="C338:M338"/>
    <mergeCell ref="C339:D339"/>
    <mergeCell ref="E339:F339"/>
    <mergeCell ref="G339:H339"/>
    <mergeCell ref="I339:J339"/>
    <mergeCell ref="K339:M339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469:M469"/>
    <mergeCell ref="C471:M471"/>
    <mergeCell ref="C472:D472"/>
    <mergeCell ref="E472:F472"/>
    <mergeCell ref="G472:H472"/>
    <mergeCell ref="I472:J472"/>
    <mergeCell ref="K472:M472"/>
    <mergeCell ref="B443:M443"/>
    <mergeCell ref="C445:M445"/>
    <mergeCell ref="C446:D446"/>
    <mergeCell ref="E446:F446"/>
    <mergeCell ref="G446:H446"/>
    <mergeCell ref="I446:J446"/>
    <mergeCell ref="K446:M446"/>
    <mergeCell ref="B519:M519"/>
    <mergeCell ref="C521:M521"/>
    <mergeCell ref="C522:D522"/>
    <mergeCell ref="E522:F522"/>
    <mergeCell ref="G522:H522"/>
    <mergeCell ref="I522:J522"/>
    <mergeCell ref="K522:M522"/>
    <mergeCell ref="B492:M492"/>
    <mergeCell ref="C494:M494"/>
    <mergeCell ref="C495:D495"/>
    <mergeCell ref="E495:F495"/>
    <mergeCell ref="G495:H495"/>
    <mergeCell ref="I495:J495"/>
    <mergeCell ref="K495:M495"/>
    <mergeCell ref="B565:M565"/>
    <mergeCell ref="C567:M567"/>
    <mergeCell ref="C568:D568"/>
    <mergeCell ref="E568:F568"/>
    <mergeCell ref="G568:H568"/>
    <mergeCell ref="I568:J568"/>
    <mergeCell ref="K568:M568"/>
    <mergeCell ref="B542:M542"/>
    <mergeCell ref="C544:M544"/>
    <mergeCell ref="C545:D545"/>
    <mergeCell ref="E545:F545"/>
    <mergeCell ref="G545:H545"/>
    <mergeCell ref="I545:J545"/>
    <mergeCell ref="K545:M545"/>
    <mergeCell ref="B611:M611"/>
    <mergeCell ref="C613:M613"/>
    <mergeCell ref="C614:D614"/>
    <mergeCell ref="E614:F614"/>
    <mergeCell ref="G614:H614"/>
    <mergeCell ref="I614:J614"/>
    <mergeCell ref="K614:M614"/>
    <mergeCell ref="B588:M588"/>
    <mergeCell ref="C590:M590"/>
    <mergeCell ref="C591:D591"/>
    <mergeCell ref="E591:F591"/>
    <mergeCell ref="G591:H591"/>
    <mergeCell ref="I591:J591"/>
    <mergeCell ref="K591:M591"/>
    <mergeCell ref="B656:M656"/>
    <mergeCell ref="C658:M658"/>
    <mergeCell ref="C659:D659"/>
    <mergeCell ref="E659:F659"/>
    <mergeCell ref="G659:H659"/>
    <mergeCell ref="I659:J659"/>
    <mergeCell ref="K659:M659"/>
    <mergeCell ref="B634:M634"/>
    <mergeCell ref="C636:M636"/>
    <mergeCell ref="C637:D637"/>
    <mergeCell ref="E637:F637"/>
    <mergeCell ref="G637:H637"/>
    <mergeCell ref="I637:J637"/>
    <mergeCell ref="K637:M637"/>
    <mergeCell ref="B705:M705"/>
    <mergeCell ref="C707:M707"/>
    <mergeCell ref="C708:D708"/>
    <mergeCell ref="E708:F708"/>
    <mergeCell ref="G708:H708"/>
    <mergeCell ref="I708:J708"/>
    <mergeCell ref="K708:M708"/>
    <mergeCell ref="B681:M681"/>
    <mergeCell ref="C683:M683"/>
    <mergeCell ref="C684:D684"/>
    <mergeCell ref="E684:F684"/>
    <mergeCell ref="G684:H684"/>
    <mergeCell ref="I684:J684"/>
    <mergeCell ref="K684:M68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2A56B-9506-4F78-A4D1-A37F7DC9F887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119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124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4" x14ac:dyDescent="0.25">
      <c r="A9" s="1" t="s">
        <v>128</v>
      </c>
      <c r="B9" s="116" t="s">
        <v>129</v>
      </c>
      <c r="C9" s="117">
        <v>373317</v>
      </c>
      <c r="D9" s="118">
        <v>2.0449053674324036E-2</v>
      </c>
      <c r="E9" s="117">
        <v>386253</v>
      </c>
      <c r="F9" s="118">
        <v>3.4651516003825211E-2</v>
      </c>
      <c r="G9" s="117">
        <v>46362</v>
      </c>
      <c r="H9" s="118">
        <v>0.87996986431173396</v>
      </c>
      <c r="I9" s="117">
        <v>273717</v>
      </c>
      <c r="J9" s="118">
        <v>4.9039083732367024</v>
      </c>
      <c r="K9" s="117">
        <v>403637</v>
      </c>
      <c r="L9" s="118">
        <v>0.47465082548763871</v>
      </c>
      <c r="M9" s="118">
        <v>8.1217838994741776E-2</v>
      </c>
    </row>
    <row r="10" spans="1:14" x14ac:dyDescent="0.25">
      <c r="A10" s="1" t="s">
        <v>130</v>
      </c>
      <c r="B10" s="116" t="s">
        <v>131</v>
      </c>
      <c r="C10" s="117">
        <v>364413</v>
      </c>
      <c r="D10" s="118">
        <v>5.59944333019524E-3</v>
      </c>
      <c r="E10" s="117">
        <v>404607</v>
      </c>
      <c r="F10" s="118">
        <v>0.11029793119345355</v>
      </c>
      <c r="G10" s="117">
        <v>56791</v>
      </c>
      <c r="H10" s="118">
        <v>0.85963910658985099</v>
      </c>
      <c r="I10" s="117">
        <v>349079</v>
      </c>
      <c r="J10" s="118">
        <v>5.1467309961085386</v>
      </c>
      <c r="K10" s="117">
        <v>411122</v>
      </c>
      <c r="L10" s="118">
        <v>0.17773340705112606</v>
      </c>
      <c r="M10" s="118">
        <v>0.12817599811203229</v>
      </c>
    </row>
    <row r="11" spans="1:14" x14ac:dyDescent="0.25">
      <c r="A11" s="1" t="s">
        <v>132</v>
      </c>
      <c r="B11" s="116" t="s">
        <v>133</v>
      </c>
      <c r="C11" s="117">
        <v>430515</v>
      </c>
      <c r="D11" s="118">
        <v>1.56394690811812E-2</v>
      </c>
      <c r="E11" s="117">
        <v>156456</v>
      </c>
      <c r="F11" s="118">
        <v>0.63658409114665004</v>
      </c>
      <c r="G11" s="117">
        <v>74197</v>
      </c>
      <c r="H11" s="118">
        <v>0.52576443217262403</v>
      </c>
      <c r="I11" s="117">
        <v>393667</v>
      </c>
      <c r="J11" s="118">
        <v>4.3056996913621841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402943</v>
      </c>
      <c r="D12" s="118">
        <v>2.8795016149004926E-2</v>
      </c>
      <c r="E12" s="117">
        <v>0</v>
      </c>
      <c r="F12" s="118">
        <v>1</v>
      </c>
      <c r="G12" s="117">
        <v>86160</v>
      </c>
      <c r="H12" s="118"/>
      <c r="I12" s="117">
        <v>425687</v>
      </c>
      <c r="J12" s="118">
        <v>3.9406569173630457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387465</v>
      </c>
      <c r="D13" s="118">
        <v>1.9609855452313418E-2</v>
      </c>
      <c r="E13" s="117">
        <v>1066</v>
      </c>
      <c r="F13" s="118">
        <v>0.99724878376111403</v>
      </c>
      <c r="G13" s="117">
        <v>114793</v>
      </c>
      <c r="H13" s="118">
        <v>106.68574108818011</v>
      </c>
      <c r="I13" s="117">
        <v>379380</v>
      </c>
      <c r="J13" s="118">
        <v>2.3049053513715991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406415</v>
      </c>
      <c r="D14" s="118">
        <v>2.1278696499225799E-2</v>
      </c>
      <c r="E14" s="117">
        <v>4661</v>
      </c>
      <c r="F14" s="118">
        <v>0.98853142723570697</v>
      </c>
      <c r="G14" s="117">
        <v>142483</v>
      </c>
      <c r="H14" s="118">
        <v>29.56919116069513</v>
      </c>
      <c r="I14" s="117">
        <v>381871</v>
      </c>
      <c r="J14" s="118">
        <v>1.6801162243916816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426749</v>
      </c>
      <c r="D15" s="118">
        <v>3.4118773498984498E-3</v>
      </c>
      <c r="E15" s="117">
        <v>96087</v>
      </c>
      <c r="F15" s="118">
        <v>0.77483954268199795</v>
      </c>
      <c r="G15" s="117">
        <v>224964</v>
      </c>
      <c r="H15" s="118">
        <v>1.3412532392519281</v>
      </c>
      <c r="I15" s="117">
        <v>455417</v>
      </c>
      <c r="J15" s="118">
        <v>1.0243994594690706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446971</v>
      </c>
      <c r="D16" s="118">
        <v>1.5538757692290701E-2</v>
      </c>
      <c r="E16" s="117">
        <v>152176</v>
      </c>
      <c r="F16" s="118">
        <v>0.65953943320707598</v>
      </c>
      <c r="G16" s="117">
        <v>286184</v>
      </c>
      <c r="H16" s="118">
        <v>0.88061192303648417</v>
      </c>
      <c r="I16" s="117">
        <v>442299</v>
      </c>
      <c r="J16" s="118">
        <v>0.54550568864786286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382041</v>
      </c>
      <c r="D17" s="118">
        <v>4.2877972522021399E-2</v>
      </c>
      <c r="E17" s="117">
        <v>109886</v>
      </c>
      <c r="F17" s="118">
        <v>0.71237118529163101</v>
      </c>
      <c r="G17" s="117">
        <v>280035</v>
      </c>
      <c r="H17" s="118">
        <v>1.5484138106765193</v>
      </c>
      <c r="I17" s="117">
        <v>390968</v>
      </c>
      <c r="J17" s="118">
        <v>0.39613976824325525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420241</v>
      </c>
      <c r="D18" s="118">
        <v>4.7135222400341098E-2</v>
      </c>
      <c r="E18" s="117">
        <v>96220</v>
      </c>
      <c r="F18" s="118">
        <v>0.77103614354620298</v>
      </c>
      <c r="G18" s="117">
        <v>366988</v>
      </c>
      <c r="H18" s="118">
        <v>2.8140511328206195</v>
      </c>
      <c r="I18" s="117">
        <v>432738</v>
      </c>
      <c r="J18" s="118">
        <v>0.17916117148244637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393250</v>
      </c>
      <c r="D19" s="118">
        <v>6.1327404420588039E-3</v>
      </c>
      <c r="E19" s="117">
        <v>71141</v>
      </c>
      <c r="F19" s="118">
        <v>0.81909472345835999</v>
      </c>
      <c r="G19" s="117">
        <v>342567</v>
      </c>
      <c r="H19" s="118">
        <v>3.8153244964225976</v>
      </c>
      <c r="I19" s="117">
        <v>409402</v>
      </c>
      <c r="J19" s="118">
        <v>0.19510052048212456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397253</v>
      </c>
      <c r="D20" s="118">
        <v>1.32738197254326E-2</v>
      </c>
      <c r="E20" s="117">
        <v>86477</v>
      </c>
      <c r="F20" s="118">
        <v>0.78231253130876299</v>
      </c>
      <c r="G20" s="117">
        <v>313914</v>
      </c>
      <c r="H20" s="118">
        <v>2.630028793783318</v>
      </c>
      <c r="I20" s="117">
        <v>423458</v>
      </c>
      <c r="J20" s="118">
        <v>0.34896181756786882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4831573</v>
      </c>
      <c r="D21" s="121">
        <v>8.3906350308755595E-3</v>
      </c>
      <c r="E21" s="120">
        <v>1565303</v>
      </c>
      <c r="F21" s="121">
        <v>0.67602621340917302</v>
      </c>
      <c r="G21" s="120">
        <v>2335438</v>
      </c>
      <c r="H21" s="121">
        <v>0.49200378457078275</v>
      </c>
      <c r="I21" s="120">
        <v>4757683</v>
      </c>
      <c r="J21" s="121">
        <v>1.0371694731352319</v>
      </c>
      <c r="K21" s="120">
        <v>814759</v>
      </c>
      <c r="L21" s="121">
        <v>0.30822773428217265</v>
      </c>
      <c r="M21" s="121">
        <v>0.10441353882856874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117"/>
      <c r="L23" s="49"/>
      <c r="M23" s="49"/>
    </row>
    <row r="24" spans="1:14" x14ac:dyDescent="0.25">
      <c r="I24" s="115"/>
      <c r="L24" s="124"/>
    </row>
    <row r="26" spans="1:14" ht="48.75" customHeight="1" thickBot="1" x14ac:dyDescent="0.3">
      <c r="B26" s="247" t="s">
        <v>239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240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276086</v>
      </c>
      <c r="D31" s="118">
        <v>3.9683974272071376E-2</v>
      </c>
      <c r="E31" s="117">
        <v>293229</v>
      </c>
      <c r="F31" s="118">
        <v>6.2092971030765831E-2</v>
      </c>
      <c r="G31" s="117">
        <v>35671</v>
      </c>
      <c r="H31" s="118">
        <v>0.87835104986205303</v>
      </c>
      <c r="I31" s="117">
        <v>211722</v>
      </c>
      <c r="J31" s="118">
        <v>4.9354097165764905</v>
      </c>
      <c r="K31" s="117">
        <v>323159</v>
      </c>
      <c r="L31" s="118">
        <v>0.52633642228960609</v>
      </c>
      <c r="M31" s="118">
        <v>0.1705012206341503</v>
      </c>
    </row>
    <row r="32" spans="1:14" x14ac:dyDescent="0.25">
      <c r="B32" s="116" t="s">
        <v>131</v>
      </c>
      <c r="C32" s="117">
        <v>270304</v>
      </c>
      <c r="D32" s="118">
        <v>5.3970013353021873E-3</v>
      </c>
      <c r="E32" s="117">
        <v>311807</v>
      </c>
      <c r="F32" s="118">
        <v>0.15354193796614179</v>
      </c>
      <c r="G32" s="117">
        <v>43424</v>
      </c>
      <c r="H32" s="118">
        <v>0.86073436452677499</v>
      </c>
      <c r="I32" s="117">
        <v>279945</v>
      </c>
      <c r="J32" s="118">
        <v>5.4467805821665438</v>
      </c>
      <c r="K32" s="117">
        <v>327297</v>
      </c>
      <c r="L32" s="118">
        <v>0.16914751111825543</v>
      </c>
      <c r="M32" s="118">
        <v>0.21084778619628275</v>
      </c>
    </row>
    <row r="33" spans="2:14" x14ac:dyDescent="0.25">
      <c r="B33" s="116" t="s">
        <v>133</v>
      </c>
      <c r="C33" s="117">
        <v>313846</v>
      </c>
      <c r="D33" s="118">
        <v>7.3190789473683796E-3</v>
      </c>
      <c r="E33" s="117">
        <v>119555</v>
      </c>
      <c r="F33" s="118">
        <v>0.61906476424743295</v>
      </c>
      <c r="G33" s="117">
        <v>56792</v>
      </c>
      <c r="H33" s="118">
        <v>0.52497177031491804</v>
      </c>
      <c r="I33" s="117">
        <v>315116</v>
      </c>
      <c r="J33" s="118">
        <v>4.5485983941400194</v>
      </c>
      <c r="K33" s="117"/>
      <c r="L33" s="118"/>
      <c r="M33" s="118"/>
    </row>
    <row r="34" spans="2:14" x14ac:dyDescent="0.25">
      <c r="B34" s="116" t="s">
        <v>135</v>
      </c>
      <c r="C34" s="117">
        <v>293476</v>
      </c>
      <c r="D34" s="118">
        <v>9.3757523645743301E-3</v>
      </c>
      <c r="E34" s="117">
        <v>0</v>
      </c>
      <c r="F34" s="118">
        <v>1</v>
      </c>
      <c r="G34" s="117">
        <v>64473</v>
      </c>
      <c r="H34" s="118"/>
      <c r="I34" s="117">
        <v>337375</v>
      </c>
      <c r="J34" s="118">
        <v>4.2328106339087679</v>
      </c>
      <c r="K34" s="117"/>
      <c r="L34" s="118"/>
      <c r="M34" s="118"/>
    </row>
    <row r="35" spans="2:14" x14ac:dyDescent="0.25">
      <c r="B35" s="116" t="s">
        <v>137</v>
      </c>
      <c r="C35" s="117">
        <v>283721</v>
      </c>
      <c r="D35" s="118">
        <v>3.6542053429928778E-3</v>
      </c>
      <c r="E35" s="117">
        <v>0</v>
      </c>
      <c r="F35" s="118">
        <v>1</v>
      </c>
      <c r="G35" s="117">
        <v>88479</v>
      </c>
      <c r="H35" s="118"/>
      <c r="I35" s="117">
        <v>305518</v>
      </c>
      <c r="J35" s="118">
        <v>2.4530001469275193</v>
      </c>
      <c r="K35" s="117"/>
      <c r="L35" s="118"/>
      <c r="M35" s="118"/>
    </row>
    <row r="36" spans="2:14" x14ac:dyDescent="0.25">
      <c r="B36" s="116" t="s">
        <v>139</v>
      </c>
      <c r="C36" s="117">
        <v>293679</v>
      </c>
      <c r="D36" s="118">
        <v>6.6565870785091404E-3</v>
      </c>
      <c r="E36" s="117">
        <v>0</v>
      </c>
      <c r="F36" s="118">
        <v>1</v>
      </c>
      <c r="G36" s="117">
        <v>111793</v>
      </c>
      <c r="H36" s="118"/>
      <c r="I36" s="117">
        <v>305537</v>
      </c>
      <c r="J36" s="118">
        <v>1.7330602094943335</v>
      </c>
      <c r="K36" s="117"/>
      <c r="L36" s="118"/>
      <c r="M36" s="118"/>
    </row>
    <row r="37" spans="2:14" x14ac:dyDescent="0.25">
      <c r="B37" s="116" t="s">
        <v>141</v>
      </c>
      <c r="C37" s="117">
        <v>309509</v>
      </c>
      <c r="D37" s="118">
        <v>1.6006145099184854E-2</v>
      </c>
      <c r="E37" s="117">
        <v>70284</v>
      </c>
      <c r="F37" s="118">
        <v>0.77291775037236399</v>
      </c>
      <c r="G37" s="117">
        <v>177784</v>
      </c>
      <c r="H37" s="118">
        <v>1.529508849809345</v>
      </c>
      <c r="I37" s="117">
        <v>355886</v>
      </c>
      <c r="J37" s="118">
        <v>1.001788687395941</v>
      </c>
      <c r="K37" s="117"/>
      <c r="L37" s="118"/>
      <c r="M37" s="118"/>
    </row>
    <row r="38" spans="2:14" x14ac:dyDescent="0.25">
      <c r="B38" s="116" t="s">
        <v>143</v>
      </c>
      <c r="C38" s="117">
        <v>325829</v>
      </c>
      <c r="D38" s="118">
        <v>2.1602877039182955E-2</v>
      </c>
      <c r="E38" s="117">
        <v>120031</v>
      </c>
      <c r="F38" s="118">
        <v>0.63161351506465002</v>
      </c>
      <c r="G38" s="117">
        <v>230328</v>
      </c>
      <c r="H38" s="118">
        <v>0.91890428306020944</v>
      </c>
      <c r="I38" s="117">
        <v>347304</v>
      </c>
      <c r="J38" s="118">
        <v>0.50786704178389086</v>
      </c>
      <c r="K38" s="117"/>
      <c r="L38" s="118"/>
      <c r="M38" s="118"/>
    </row>
    <row r="39" spans="2:14" x14ac:dyDescent="0.25">
      <c r="B39" s="116" t="s">
        <v>145</v>
      </c>
      <c r="C39" s="117">
        <v>286586</v>
      </c>
      <c r="D39" s="118">
        <v>1.49144968634528E-2</v>
      </c>
      <c r="E39" s="117">
        <v>87408</v>
      </c>
      <c r="F39" s="118">
        <v>0.69500254722840604</v>
      </c>
      <c r="G39" s="117">
        <v>229668</v>
      </c>
      <c r="H39" s="118">
        <v>1.6275398132894012</v>
      </c>
      <c r="I39" s="117">
        <v>311856</v>
      </c>
      <c r="J39" s="118">
        <v>0.35785568733998652</v>
      </c>
      <c r="K39" s="117"/>
      <c r="L39" s="118"/>
      <c r="M39" s="118"/>
    </row>
    <row r="40" spans="2:14" x14ac:dyDescent="0.25">
      <c r="B40" s="116" t="s">
        <v>147</v>
      </c>
      <c r="C40" s="117">
        <v>320464</v>
      </c>
      <c r="D40" s="118">
        <v>4.6743630597977396E-3</v>
      </c>
      <c r="E40" s="117">
        <v>72715</v>
      </c>
      <c r="F40" s="118">
        <v>0.77309463777522602</v>
      </c>
      <c r="G40" s="117">
        <v>297544</v>
      </c>
      <c r="H40" s="118">
        <v>3.0919205115863306</v>
      </c>
      <c r="I40" s="117">
        <v>345763</v>
      </c>
      <c r="J40" s="118">
        <v>0.16205670421853569</v>
      </c>
      <c r="K40" s="117"/>
      <c r="L40" s="118"/>
      <c r="M40" s="118"/>
    </row>
    <row r="41" spans="2:14" x14ac:dyDescent="0.25">
      <c r="B41" s="116" t="s">
        <v>149</v>
      </c>
      <c r="C41" s="117">
        <v>296638</v>
      </c>
      <c r="D41" s="118">
        <v>3.272187968903939E-2</v>
      </c>
      <c r="E41" s="117">
        <v>53376</v>
      </c>
      <c r="F41" s="118">
        <v>0.82006351175506897</v>
      </c>
      <c r="G41" s="117">
        <v>274669</v>
      </c>
      <c r="H41" s="118">
        <v>4.1459270083932855</v>
      </c>
      <c r="I41" s="117">
        <v>324591</v>
      </c>
      <c r="J41" s="118">
        <v>0.18175331034809172</v>
      </c>
      <c r="K41" s="117"/>
      <c r="L41" s="118"/>
      <c r="M41" s="118"/>
    </row>
    <row r="42" spans="2:14" x14ac:dyDescent="0.25">
      <c r="B42" s="116" t="s">
        <v>151</v>
      </c>
      <c r="C42" s="117">
        <v>298050</v>
      </c>
      <c r="D42" s="118">
        <v>2.2221002774624354E-2</v>
      </c>
      <c r="E42" s="117">
        <v>67414</v>
      </c>
      <c r="F42" s="118">
        <v>0.77381647374601603</v>
      </c>
      <c r="G42" s="117">
        <v>247406</v>
      </c>
      <c r="H42" s="118">
        <v>2.669949862046459</v>
      </c>
      <c r="I42" s="117">
        <v>336260</v>
      </c>
      <c r="J42" s="118">
        <v>0.35914246218765911</v>
      </c>
      <c r="K42" s="117"/>
      <c r="L42" s="118"/>
      <c r="M42" s="118"/>
    </row>
    <row r="43" spans="2:14" ht="15.75" x14ac:dyDescent="0.25">
      <c r="B43" s="119" t="s">
        <v>111</v>
      </c>
      <c r="C43" s="120">
        <v>3568188</v>
      </c>
      <c r="D43" s="121">
        <v>9.4106744080915128E-3</v>
      </c>
      <c r="E43" s="120">
        <v>1200286</v>
      </c>
      <c r="F43" s="121">
        <v>0.66361469743186197</v>
      </c>
      <c r="G43" s="120">
        <v>1858031</v>
      </c>
      <c r="H43" s="121">
        <v>0.54799022899542282</v>
      </c>
      <c r="I43" s="120">
        <v>3776873</v>
      </c>
      <c r="J43" s="121">
        <v>1.0327287327283559</v>
      </c>
      <c r="K43" s="120">
        <v>650456</v>
      </c>
      <c r="L43" s="121">
        <v>0.32296045900985826</v>
      </c>
      <c r="M43" s="121">
        <v>0.19046102600706449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4" x14ac:dyDescent="0.25">
      <c r="I46" s="124"/>
    </row>
    <row r="48" spans="2:14" ht="48.75" customHeight="1" thickBot="1" x14ac:dyDescent="0.3">
      <c r="B48" s="247" t="s">
        <v>241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242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44446</v>
      </c>
      <c r="D53" s="118">
        <v>0.19286097691894799</v>
      </c>
      <c r="E53" s="117">
        <v>56020</v>
      </c>
      <c r="F53" s="118">
        <v>0.26040588579399726</v>
      </c>
      <c r="G53" s="117">
        <v>6298</v>
      </c>
      <c r="H53" s="118">
        <v>0.88757586576222802</v>
      </c>
      <c r="I53" s="117">
        <v>48711</v>
      </c>
      <c r="J53" s="118">
        <v>6.7343601143220067</v>
      </c>
      <c r="K53" s="117">
        <v>60660</v>
      </c>
      <c r="L53" s="118">
        <v>0.24530393545605711</v>
      </c>
      <c r="M53" s="118">
        <v>0.36480223192188266</v>
      </c>
    </row>
    <row r="54" spans="1:14" x14ac:dyDescent="0.25">
      <c r="A54" s="1">
        <v>2</v>
      </c>
      <c r="B54" s="116" t="s">
        <v>131</v>
      </c>
      <c r="C54" s="117">
        <v>46135</v>
      </c>
      <c r="D54" s="118">
        <v>0.10834834834834828</v>
      </c>
      <c r="E54" s="117">
        <v>61080</v>
      </c>
      <c r="F54" s="118">
        <v>0.32394060908204181</v>
      </c>
      <c r="G54" s="117">
        <v>8069</v>
      </c>
      <c r="H54" s="118">
        <v>0.86789456450556601</v>
      </c>
      <c r="I54" s="117">
        <v>61135</v>
      </c>
      <c r="J54" s="118">
        <v>6.5765274507373901</v>
      </c>
      <c r="K54" s="117">
        <v>66108</v>
      </c>
      <c r="L54" s="118">
        <v>8.1344565306289418E-2</v>
      </c>
      <c r="M54" s="118">
        <v>0.43292511108702714</v>
      </c>
    </row>
    <row r="55" spans="1:14" x14ac:dyDescent="0.25">
      <c r="A55" s="1">
        <v>3</v>
      </c>
      <c r="B55" s="116" t="s">
        <v>133</v>
      </c>
      <c r="C55" s="117">
        <v>52850</v>
      </c>
      <c r="D55" s="118">
        <v>6.8691484844195516E-2</v>
      </c>
      <c r="E55" s="117">
        <v>19976</v>
      </c>
      <c r="F55" s="118">
        <v>0.62202459791863796</v>
      </c>
      <c r="G55" s="117">
        <v>13156</v>
      </c>
      <c r="H55" s="118">
        <v>0.34140969162995599</v>
      </c>
      <c r="I55" s="117">
        <v>62463</v>
      </c>
      <c r="J55" s="118">
        <v>3.7478716935238676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50747</v>
      </c>
      <c r="D56" s="118">
        <v>7.6242789277231049E-2</v>
      </c>
      <c r="E56" s="117"/>
      <c r="F56" s="118"/>
      <c r="G56" s="117">
        <v>18016</v>
      </c>
      <c r="H56" s="118"/>
      <c r="I56" s="117">
        <v>72188</v>
      </c>
      <c r="J56" s="118">
        <v>3.0068827708703374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47042</v>
      </c>
      <c r="D57" s="118">
        <v>9.5554158224457897E-2</v>
      </c>
      <c r="E57" s="117"/>
      <c r="F57" s="118"/>
      <c r="G57" s="117">
        <v>22764</v>
      </c>
      <c r="H57" s="118"/>
      <c r="I57" s="117">
        <v>62414</v>
      </c>
      <c r="J57" s="118">
        <v>1.7417852749956073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46916</v>
      </c>
      <c r="D58" s="118">
        <v>7.1924693840248688E-2</v>
      </c>
      <c r="E58" s="117">
        <v>0</v>
      </c>
      <c r="F58" s="118">
        <v>1</v>
      </c>
      <c r="G58" s="117">
        <v>31220</v>
      </c>
      <c r="H58" s="118"/>
      <c r="I58" s="117">
        <v>56978</v>
      </c>
      <c r="J58" s="118">
        <v>0.82504804612427929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53890</v>
      </c>
      <c r="D59" s="118">
        <v>0.13407268671478767</v>
      </c>
      <c r="E59" s="117">
        <v>0</v>
      </c>
      <c r="F59" s="118">
        <v>1</v>
      </c>
      <c r="G59" s="117">
        <v>41300</v>
      </c>
      <c r="H59" s="118"/>
      <c r="I59" s="117">
        <v>79160</v>
      </c>
      <c r="J59" s="118">
        <v>0.91670702179176766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53585</v>
      </c>
      <c r="D60" s="118">
        <v>1.1782254866788744E-2</v>
      </c>
      <c r="E60" s="117">
        <v>0</v>
      </c>
      <c r="F60" s="118">
        <v>1</v>
      </c>
      <c r="G60" s="117">
        <v>50599</v>
      </c>
      <c r="H60" s="118"/>
      <c r="I60" s="117">
        <v>72192</v>
      </c>
      <c r="J60" s="118">
        <v>0.42674756418111026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47338</v>
      </c>
      <c r="D61" s="118">
        <v>2.5906948988620698E-2</v>
      </c>
      <c r="E61" s="117">
        <v>0</v>
      </c>
      <c r="F61" s="118">
        <v>1</v>
      </c>
      <c r="G61" s="117">
        <v>51246</v>
      </c>
      <c r="H61" s="118"/>
      <c r="I61" s="117">
        <v>61301</v>
      </c>
      <c r="J61" s="118">
        <v>0.19621043593646337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56134</v>
      </c>
      <c r="D62" s="118">
        <v>1.6469846164628401E-2</v>
      </c>
      <c r="E62" s="117">
        <v>0</v>
      </c>
      <c r="F62" s="118">
        <v>1</v>
      </c>
      <c r="G62" s="117">
        <v>70305</v>
      </c>
      <c r="H62" s="118"/>
      <c r="I62" s="117">
        <v>75078</v>
      </c>
      <c r="J62" s="118">
        <v>6.7889908256880682E-2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47496</v>
      </c>
      <c r="D63" s="118">
        <v>3.7075854840822764E-2</v>
      </c>
      <c r="E63" s="117">
        <v>0</v>
      </c>
      <c r="F63" s="118">
        <v>1</v>
      </c>
      <c r="G63" s="117">
        <v>54624</v>
      </c>
      <c r="H63" s="118"/>
      <c r="I63" s="117">
        <v>64015</v>
      </c>
      <c r="J63" s="118">
        <v>0.17192076742823659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48533</v>
      </c>
      <c r="D64" s="118">
        <v>2.30239490183981E-3</v>
      </c>
      <c r="E64" s="117">
        <v>0</v>
      </c>
      <c r="F64" s="118">
        <v>1</v>
      </c>
      <c r="G64" s="117">
        <v>52857</v>
      </c>
      <c r="H64" s="118"/>
      <c r="I64" s="117">
        <v>69417</v>
      </c>
      <c r="J64" s="118">
        <v>0.31329814404903789</v>
      </c>
      <c r="K64" s="117"/>
      <c r="L64" s="118"/>
      <c r="M64" s="118"/>
    </row>
    <row r="65" spans="1:14" ht="15.75" x14ac:dyDescent="0.25">
      <c r="B65" s="119" t="s">
        <v>111</v>
      </c>
      <c r="C65" s="120">
        <v>595112</v>
      </c>
      <c r="D65" s="121">
        <v>5.7429845182314532E-2</v>
      </c>
      <c r="E65" s="120">
        <v>0</v>
      </c>
      <c r="F65" s="121">
        <v>1</v>
      </c>
      <c r="G65" s="120">
        <v>420454</v>
      </c>
      <c r="H65" s="121"/>
      <c r="I65" s="120">
        <v>785052</v>
      </c>
      <c r="J65" s="121">
        <v>0.86715312495540542</v>
      </c>
      <c r="K65" s="120">
        <v>126768</v>
      </c>
      <c r="L65" s="121">
        <v>0.15405203648744603</v>
      </c>
      <c r="M65" s="121">
        <v>0.39949879113721432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243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244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169666</v>
      </c>
      <c r="D75" s="118">
        <v>2.8334878872180891E-2</v>
      </c>
      <c r="E75" s="117">
        <v>177492</v>
      </c>
      <c r="F75" s="118">
        <v>4.6125917980031295E-2</v>
      </c>
      <c r="G75" s="117">
        <v>19921</v>
      </c>
      <c r="H75" s="118">
        <v>0.88776395555856003</v>
      </c>
      <c r="I75" s="117">
        <v>125711</v>
      </c>
      <c r="J75" s="118">
        <v>5.3104763817077458</v>
      </c>
      <c r="K75" s="117">
        <v>202529</v>
      </c>
      <c r="L75" s="118">
        <v>0.61106824382910019</v>
      </c>
      <c r="M75" s="118">
        <v>0.19369231313286095</v>
      </c>
    </row>
    <row r="76" spans="1:14" x14ac:dyDescent="0.25">
      <c r="A76" s="1">
        <v>2</v>
      </c>
      <c r="B76" s="116" t="s">
        <v>131</v>
      </c>
      <c r="C76" s="117">
        <v>164351</v>
      </c>
      <c r="D76" s="118">
        <v>8.70846730975261E-4</v>
      </c>
      <c r="E76" s="117">
        <v>187348</v>
      </c>
      <c r="F76" s="118">
        <v>0.13992613370165063</v>
      </c>
      <c r="G76" s="117">
        <v>24755</v>
      </c>
      <c r="H76" s="118">
        <v>0.86786621687981702</v>
      </c>
      <c r="I76" s="117">
        <v>168017</v>
      </c>
      <c r="J76" s="118">
        <v>5.7871945061603718</v>
      </c>
      <c r="K76" s="117">
        <v>199073</v>
      </c>
      <c r="L76" s="118">
        <v>0.18483843896748553</v>
      </c>
      <c r="M76" s="118">
        <v>0.21126734854062335</v>
      </c>
    </row>
    <row r="77" spans="1:14" x14ac:dyDescent="0.25">
      <c r="A77" s="1">
        <v>3</v>
      </c>
      <c r="B77" s="116" t="s">
        <v>133</v>
      </c>
      <c r="C77" s="117">
        <v>190304</v>
      </c>
      <c r="D77" s="118">
        <v>1.9481155163974501E-2</v>
      </c>
      <c r="E77" s="117">
        <v>73984</v>
      </c>
      <c r="F77" s="118">
        <v>0.61123255422902301</v>
      </c>
      <c r="G77" s="117">
        <v>29819</v>
      </c>
      <c r="H77" s="118">
        <v>0.59695339532872005</v>
      </c>
      <c r="I77" s="117">
        <v>189215</v>
      </c>
      <c r="J77" s="118">
        <v>5.3454508870183437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182359</v>
      </c>
      <c r="D78" s="118">
        <v>1.9956261780514684E-2</v>
      </c>
      <c r="E78" s="117">
        <v>0</v>
      </c>
      <c r="F78" s="118">
        <v>1</v>
      </c>
      <c r="G78" s="117">
        <v>35767</v>
      </c>
      <c r="H78" s="118"/>
      <c r="I78" s="117">
        <v>205820</v>
      </c>
      <c r="J78" s="118">
        <v>4.7544664075824086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175897</v>
      </c>
      <c r="D79" s="118">
        <v>1.08309948656811E-2</v>
      </c>
      <c r="E79" s="117">
        <v>0</v>
      </c>
      <c r="F79" s="118">
        <v>1</v>
      </c>
      <c r="G79" s="117">
        <v>47958</v>
      </c>
      <c r="H79" s="118"/>
      <c r="I79" s="117">
        <v>191717</v>
      </c>
      <c r="J79" s="118">
        <v>2.9976020684765836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186018</v>
      </c>
      <c r="D80" s="118">
        <v>7.9145822444560698E-3</v>
      </c>
      <c r="E80" s="117">
        <v>0</v>
      </c>
      <c r="F80" s="118">
        <v>1</v>
      </c>
      <c r="G80" s="117">
        <v>60106</v>
      </c>
      <c r="H80" s="118"/>
      <c r="I80" s="117">
        <v>196251</v>
      </c>
      <c r="J80" s="118">
        <v>2.2650816890160717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195947</v>
      </c>
      <c r="D81" s="118">
        <v>3.0551494177912808E-2</v>
      </c>
      <c r="E81" s="117">
        <v>0</v>
      </c>
      <c r="F81" s="118">
        <v>1</v>
      </c>
      <c r="G81" s="117">
        <v>111498</v>
      </c>
      <c r="H81" s="118"/>
      <c r="I81" s="117">
        <v>218088</v>
      </c>
      <c r="J81" s="118">
        <v>0.95598127320669435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209657</v>
      </c>
      <c r="D82" s="118">
        <v>6.2108340045694765E-2</v>
      </c>
      <c r="E82" s="117">
        <v>0</v>
      </c>
      <c r="F82" s="118">
        <v>1</v>
      </c>
      <c r="G82" s="117">
        <v>143374</v>
      </c>
      <c r="H82" s="118"/>
      <c r="I82" s="117">
        <v>213645</v>
      </c>
      <c r="J82" s="118">
        <v>0.49012373233640694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183041</v>
      </c>
      <c r="D83" s="118">
        <v>2.1958818143243075E-2</v>
      </c>
      <c r="E83" s="117">
        <v>0</v>
      </c>
      <c r="F83" s="118">
        <v>1</v>
      </c>
      <c r="G83" s="117">
        <v>140512</v>
      </c>
      <c r="H83" s="118"/>
      <c r="I83" s="117">
        <v>194764</v>
      </c>
      <c r="J83" s="118">
        <v>0.38610225461170566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202635</v>
      </c>
      <c r="D84" s="118">
        <v>3.7238943488943521E-2</v>
      </c>
      <c r="E84" s="117">
        <v>0</v>
      </c>
      <c r="F84" s="118">
        <v>1</v>
      </c>
      <c r="G84" s="117">
        <v>175105</v>
      </c>
      <c r="H84" s="118"/>
      <c r="I84" s="117">
        <v>210769</v>
      </c>
      <c r="J84" s="118">
        <v>0.20367208246480684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184696</v>
      </c>
      <c r="D85" s="118">
        <v>6.0404765322233489E-2</v>
      </c>
      <c r="E85" s="117">
        <v>0</v>
      </c>
      <c r="F85" s="118">
        <v>1</v>
      </c>
      <c r="G85" s="117">
        <v>166551</v>
      </c>
      <c r="H85" s="118"/>
      <c r="I85" s="117">
        <v>200457</v>
      </c>
      <c r="J85" s="118">
        <v>0.2035772826341482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186457</v>
      </c>
      <c r="D86" s="118">
        <v>6.8025730176823451E-2</v>
      </c>
      <c r="E86" s="117">
        <v>0</v>
      </c>
      <c r="F86" s="118">
        <v>1</v>
      </c>
      <c r="G86" s="117">
        <v>149356</v>
      </c>
      <c r="H86" s="118"/>
      <c r="I86" s="117">
        <v>204884</v>
      </c>
      <c r="J86" s="118">
        <v>0.37178285438817316</v>
      </c>
      <c r="K86" s="117"/>
      <c r="L86" s="118"/>
      <c r="M86" s="118"/>
    </row>
    <row r="87" spans="1:14" ht="15.75" x14ac:dyDescent="0.25">
      <c r="B87" s="119" t="s">
        <v>111</v>
      </c>
      <c r="C87" s="120">
        <v>2231028</v>
      </c>
      <c r="D87" s="121">
        <v>2.4272332736039903E-2</v>
      </c>
      <c r="E87" s="120">
        <v>0</v>
      </c>
      <c r="F87" s="121">
        <v>1</v>
      </c>
      <c r="G87" s="120">
        <v>1104722</v>
      </c>
      <c r="H87" s="121"/>
      <c r="I87" s="120">
        <v>2319338</v>
      </c>
      <c r="J87" s="121">
        <v>1.0994766104051519</v>
      </c>
      <c r="K87" s="120">
        <v>401602</v>
      </c>
      <c r="L87" s="121">
        <v>0.36725814358862618</v>
      </c>
      <c r="M87" s="121">
        <v>0.2023400006586491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245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3"/>
      <c r="C94" s="257" t="s">
        <v>246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45940</v>
      </c>
      <c r="D97" s="118">
        <v>1.9801101047771219E-2</v>
      </c>
      <c r="E97" s="117">
        <v>43734</v>
      </c>
      <c r="F97" s="118">
        <v>4.8019155420113202E-2</v>
      </c>
      <c r="G97" s="117">
        <v>7880</v>
      </c>
      <c r="H97" s="118">
        <v>0.81981981981981999</v>
      </c>
      <c r="I97" s="117">
        <v>30388</v>
      </c>
      <c r="J97" s="118">
        <v>2.8563451776649744</v>
      </c>
      <c r="K97" s="117">
        <v>46492</v>
      </c>
      <c r="L97" s="118">
        <v>0.52994603132815588</v>
      </c>
      <c r="M97" s="118">
        <v>1.2015672616456197E-2</v>
      </c>
    </row>
    <row r="98" spans="2:13" x14ac:dyDescent="0.25">
      <c r="B98" s="116" t="s">
        <v>131</v>
      </c>
      <c r="C98" s="117">
        <v>43527</v>
      </c>
      <c r="D98" s="118">
        <v>1.2522970121826699E-2</v>
      </c>
      <c r="E98" s="117">
        <v>47305</v>
      </c>
      <c r="F98" s="118">
        <v>8.6796700898293055E-2</v>
      </c>
      <c r="G98" s="117">
        <v>8902</v>
      </c>
      <c r="H98" s="118">
        <v>0.811816932670965</v>
      </c>
      <c r="I98" s="117">
        <v>42774</v>
      </c>
      <c r="J98" s="118">
        <v>3.8049876432262417</v>
      </c>
      <c r="K98" s="117">
        <v>49896</v>
      </c>
      <c r="L98" s="118">
        <v>0.16650301585075056</v>
      </c>
      <c r="M98" s="118">
        <v>0.14632297194844579</v>
      </c>
    </row>
    <row r="99" spans="2:13" x14ac:dyDescent="0.25">
      <c r="B99" s="116" t="s">
        <v>133</v>
      </c>
      <c r="C99" s="117">
        <v>52728</v>
      </c>
      <c r="D99" s="118">
        <v>9.1096991502717106E-3</v>
      </c>
      <c r="E99" s="117">
        <v>18695</v>
      </c>
      <c r="F99" s="118">
        <v>0.64544454559247499</v>
      </c>
      <c r="G99" s="117">
        <v>11837</v>
      </c>
      <c r="H99" s="118">
        <v>0.36683605242043299</v>
      </c>
      <c r="I99" s="117">
        <v>53892</v>
      </c>
      <c r="J99" s="118">
        <v>3.5528427811100789</v>
      </c>
      <c r="K99" s="117"/>
      <c r="L99" s="118"/>
      <c r="M99" s="118"/>
    </row>
    <row r="100" spans="2:13" x14ac:dyDescent="0.25">
      <c r="B100" s="116" t="s">
        <v>135</v>
      </c>
      <c r="C100" s="117">
        <v>45764</v>
      </c>
      <c r="D100" s="118">
        <v>3.3474835793786503E-2</v>
      </c>
      <c r="E100" s="117">
        <v>0</v>
      </c>
      <c r="F100" s="118">
        <v>1</v>
      </c>
      <c r="G100" s="117">
        <v>9669</v>
      </c>
      <c r="H100" s="118"/>
      <c r="I100" s="117">
        <v>48912</v>
      </c>
      <c r="J100" s="118">
        <v>4.0586410176853862</v>
      </c>
      <c r="K100" s="117"/>
      <c r="L100" s="118"/>
      <c r="M100" s="118"/>
    </row>
    <row r="101" spans="2:13" x14ac:dyDescent="0.25">
      <c r="B101" s="116" t="s">
        <v>137</v>
      </c>
      <c r="C101" s="117">
        <v>45731</v>
      </c>
      <c r="D101" s="118">
        <v>2.7972027972028E-2</v>
      </c>
      <c r="E101" s="117">
        <v>0</v>
      </c>
      <c r="F101" s="118">
        <v>1</v>
      </c>
      <c r="G101" s="117">
        <v>15426</v>
      </c>
      <c r="H101" s="118"/>
      <c r="I101" s="117">
        <v>41886</v>
      </c>
      <c r="J101" s="118">
        <v>1.7152858809801632</v>
      </c>
      <c r="K101" s="117"/>
      <c r="L101" s="118"/>
      <c r="M101" s="118"/>
    </row>
    <row r="102" spans="2:13" x14ac:dyDescent="0.25">
      <c r="B102" s="116" t="s">
        <v>139</v>
      </c>
      <c r="C102" s="117">
        <v>48613</v>
      </c>
      <c r="D102" s="118">
        <v>2.5742198214926182E-2</v>
      </c>
      <c r="E102" s="117">
        <v>0</v>
      </c>
      <c r="F102" s="118">
        <v>1</v>
      </c>
      <c r="G102" s="117">
        <v>18695</v>
      </c>
      <c r="H102" s="118"/>
      <c r="I102" s="117">
        <v>42042</v>
      </c>
      <c r="J102" s="118">
        <v>1.2488365873228138</v>
      </c>
      <c r="K102" s="117"/>
      <c r="L102" s="118"/>
      <c r="M102" s="118"/>
    </row>
    <row r="103" spans="2:13" x14ac:dyDescent="0.25">
      <c r="B103" s="116" t="s">
        <v>141</v>
      </c>
      <c r="C103" s="117">
        <v>47205</v>
      </c>
      <c r="D103" s="118">
        <v>6.2723373838456095E-2</v>
      </c>
      <c r="E103" s="117">
        <v>0</v>
      </c>
      <c r="F103" s="118">
        <v>1</v>
      </c>
      <c r="G103" s="117">
        <v>21668</v>
      </c>
      <c r="H103" s="118"/>
      <c r="I103" s="117">
        <v>47912</v>
      </c>
      <c r="J103" s="118">
        <v>1.2111870038766845</v>
      </c>
      <c r="K103" s="117"/>
      <c r="L103" s="118"/>
      <c r="M103" s="118"/>
    </row>
    <row r="104" spans="2:13" x14ac:dyDescent="0.25">
      <c r="B104" s="116" t="s">
        <v>143</v>
      </c>
      <c r="C104" s="117">
        <v>48990</v>
      </c>
      <c r="D104" s="118">
        <v>7.73316257345186E-2</v>
      </c>
      <c r="E104" s="117">
        <v>0</v>
      </c>
      <c r="F104" s="118">
        <v>1</v>
      </c>
      <c r="G104" s="117">
        <v>31864</v>
      </c>
      <c r="H104" s="118"/>
      <c r="I104" s="117">
        <v>50443</v>
      </c>
      <c r="J104" s="118">
        <v>0.58307180517198098</v>
      </c>
      <c r="K104" s="117"/>
      <c r="L104" s="118"/>
      <c r="M104" s="118"/>
    </row>
    <row r="105" spans="2:13" x14ac:dyDescent="0.25">
      <c r="B105" s="116" t="s">
        <v>145</v>
      </c>
      <c r="C105" s="117">
        <v>43793</v>
      </c>
      <c r="D105" s="118">
        <v>9.0752429200232507E-2</v>
      </c>
      <c r="E105" s="117">
        <v>0</v>
      </c>
      <c r="F105" s="118">
        <v>1</v>
      </c>
      <c r="G105" s="117">
        <v>32447</v>
      </c>
      <c r="H105" s="118"/>
      <c r="I105" s="117">
        <v>43723</v>
      </c>
      <c r="J105" s="118">
        <v>0.34752057200973896</v>
      </c>
      <c r="K105" s="117"/>
      <c r="L105" s="118"/>
      <c r="M105" s="118"/>
    </row>
    <row r="106" spans="2:13" x14ac:dyDescent="0.25">
      <c r="B106" s="116" t="s">
        <v>147</v>
      </c>
      <c r="C106" s="117">
        <v>47801</v>
      </c>
      <c r="D106" s="118">
        <v>0.11206672363190601</v>
      </c>
      <c r="E106" s="117">
        <v>0</v>
      </c>
      <c r="F106" s="118">
        <v>1</v>
      </c>
      <c r="G106" s="117">
        <v>44834</v>
      </c>
      <c r="H106" s="118"/>
      <c r="I106" s="117">
        <v>47264</v>
      </c>
      <c r="J106" s="118">
        <v>5.4199937547397159E-2</v>
      </c>
      <c r="K106" s="117"/>
      <c r="L106" s="118"/>
      <c r="M106" s="118"/>
    </row>
    <row r="107" spans="2:13" x14ac:dyDescent="0.25">
      <c r="B107" s="116" t="s">
        <v>149</v>
      </c>
      <c r="C107" s="117">
        <v>48916</v>
      </c>
      <c r="D107" s="118">
        <v>1.1997576247222801E-2</v>
      </c>
      <c r="E107" s="117">
        <v>0</v>
      </c>
      <c r="F107" s="118">
        <v>1</v>
      </c>
      <c r="G107" s="117">
        <v>46834</v>
      </c>
      <c r="H107" s="118"/>
      <c r="I107" s="117">
        <v>46434</v>
      </c>
      <c r="J107" s="118">
        <v>8.5408036896271692E-3</v>
      </c>
      <c r="K107" s="117"/>
      <c r="L107" s="118"/>
      <c r="M107" s="118"/>
    </row>
    <row r="108" spans="2:13" x14ac:dyDescent="0.25">
      <c r="B108" s="116" t="s">
        <v>151</v>
      </c>
      <c r="C108" s="117">
        <v>47100</v>
      </c>
      <c r="D108" s="118">
        <v>7.3691663224969006E-2</v>
      </c>
      <c r="E108" s="117">
        <v>0</v>
      </c>
      <c r="F108" s="118">
        <v>1</v>
      </c>
      <c r="G108" s="117">
        <v>37702</v>
      </c>
      <c r="H108" s="118"/>
      <c r="I108" s="117">
        <v>48142</v>
      </c>
      <c r="J108" s="118">
        <v>0.27690838682298025</v>
      </c>
      <c r="K108" s="117"/>
      <c r="L108" s="118"/>
      <c r="M108" s="118"/>
    </row>
    <row r="109" spans="2:13" ht="15.75" x14ac:dyDescent="0.25">
      <c r="B109" s="119" t="s">
        <v>111</v>
      </c>
      <c r="C109" s="120">
        <v>566108</v>
      </c>
      <c r="D109" s="121">
        <v>3.8838132849335197E-2</v>
      </c>
      <c r="E109" s="120">
        <v>0</v>
      </c>
      <c r="F109" s="121">
        <v>1</v>
      </c>
      <c r="G109" s="120">
        <v>287758</v>
      </c>
      <c r="H109" s="121"/>
      <c r="I109" s="120">
        <v>543812</v>
      </c>
      <c r="J109" s="121">
        <v>0.88982408829641568</v>
      </c>
      <c r="K109" s="120">
        <v>96388</v>
      </c>
      <c r="L109" s="121">
        <v>0.31745988354610311</v>
      </c>
      <c r="M109" s="121">
        <v>7.7358132048688244E-2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247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3"/>
      <c r="C116" s="257" t="s">
        <v>248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11892</v>
      </c>
      <c r="D119" s="118">
        <v>0.113265230035046</v>
      </c>
      <c r="E119" s="117">
        <v>11164</v>
      </c>
      <c r="F119" s="118">
        <v>6.12176252943155E-2</v>
      </c>
      <c r="G119" s="117">
        <v>459</v>
      </c>
      <c r="H119" s="118">
        <v>0.95888570404872797</v>
      </c>
      <c r="I119" s="117">
        <v>5531</v>
      </c>
      <c r="J119" s="118">
        <v>11.050108932461873</v>
      </c>
      <c r="K119" s="117">
        <v>10005</v>
      </c>
      <c r="L119" s="118">
        <v>0.80889531730247688</v>
      </c>
      <c r="M119" s="118">
        <v>-0.15867810292633699</v>
      </c>
    </row>
    <row r="120" spans="1:14" x14ac:dyDescent="0.25">
      <c r="B120" s="116" t="s">
        <v>131</v>
      </c>
      <c r="C120" s="117">
        <v>11723</v>
      </c>
      <c r="D120" s="118">
        <v>0.17559774964838301</v>
      </c>
      <c r="E120" s="117">
        <v>11067</v>
      </c>
      <c r="F120" s="118">
        <v>5.5958372430265198E-2</v>
      </c>
      <c r="G120" s="117">
        <v>334</v>
      </c>
      <c r="H120" s="118">
        <v>0.96982018613897203</v>
      </c>
      <c r="I120" s="117">
        <v>6227</v>
      </c>
      <c r="J120" s="118">
        <v>17.643712574850298</v>
      </c>
      <c r="K120" s="117">
        <v>8910</v>
      </c>
      <c r="L120" s="118">
        <v>0.43086558535410302</v>
      </c>
      <c r="M120" s="118">
        <v>-0.2399556427535614</v>
      </c>
    </row>
    <row r="121" spans="1:14" x14ac:dyDescent="0.25">
      <c r="B121" s="116" t="s">
        <v>133</v>
      </c>
      <c r="C121" s="117">
        <v>12796</v>
      </c>
      <c r="D121" s="118">
        <v>0.128100299809212</v>
      </c>
      <c r="E121" s="117">
        <v>4439</v>
      </c>
      <c r="F121" s="118">
        <v>0.65309471709909295</v>
      </c>
      <c r="G121" s="117">
        <v>493</v>
      </c>
      <c r="H121" s="118">
        <v>0.88893895021401204</v>
      </c>
      <c r="I121" s="117">
        <v>7191</v>
      </c>
      <c r="J121" s="118">
        <v>13.586206896551724</v>
      </c>
      <c r="K121" s="117"/>
      <c r="L121" s="118"/>
      <c r="M121" s="118"/>
    </row>
    <row r="122" spans="1:14" x14ac:dyDescent="0.25">
      <c r="B122" s="116" t="s">
        <v>135</v>
      </c>
      <c r="C122" s="117">
        <v>10681</v>
      </c>
      <c r="D122" s="118">
        <v>0.161748548108617</v>
      </c>
      <c r="E122" s="117">
        <v>0</v>
      </c>
      <c r="F122" s="118">
        <v>1</v>
      </c>
      <c r="G122" s="117">
        <v>248</v>
      </c>
      <c r="H122" s="118"/>
      <c r="I122" s="117">
        <v>7707</v>
      </c>
      <c r="J122" s="118">
        <v>30.076612903225808</v>
      </c>
      <c r="K122" s="117"/>
      <c r="L122" s="118"/>
      <c r="M122" s="118"/>
    </row>
    <row r="123" spans="1:14" x14ac:dyDescent="0.25">
      <c r="B123" s="116" t="s">
        <v>137</v>
      </c>
      <c r="C123" s="117">
        <v>11200</v>
      </c>
      <c r="D123" s="118">
        <v>4.9770362733152052E-2</v>
      </c>
      <c r="E123" s="117">
        <v>0</v>
      </c>
      <c r="F123" s="118">
        <v>1</v>
      </c>
      <c r="G123" s="117">
        <v>494</v>
      </c>
      <c r="H123" s="118"/>
      <c r="I123" s="117">
        <v>7008</v>
      </c>
      <c r="J123" s="118">
        <v>13.186234817813766</v>
      </c>
      <c r="K123" s="117"/>
      <c r="L123" s="118"/>
      <c r="M123" s="118"/>
    </row>
    <row r="124" spans="1:14" x14ac:dyDescent="0.25">
      <c r="B124" s="116" t="s">
        <v>139</v>
      </c>
      <c r="C124" s="117">
        <v>8829</v>
      </c>
      <c r="D124" s="118">
        <v>0.29531486950275398</v>
      </c>
      <c r="E124" s="117">
        <v>0</v>
      </c>
      <c r="F124" s="118">
        <v>1</v>
      </c>
      <c r="G124" s="117">
        <v>379</v>
      </c>
      <c r="H124" s="118"/>
      <c r="I124" s="117">
        <v>7519</v>
      </c>
      <c r="J124" s="118">
        <v>18.839050131926122</v>
      </c>
      <c r="K124" s="117"/>
      <c r="L124" s="118"/>
      <c r="M124" s="118"/>
    </row>
    <row r="125" spans="1:14" x14ac:dyDescent="0.25">
      <c r="B125" s="116" t="s">
        <v>141</v>
      </c>
      <c r="C125" s="117">
        <v>8734</v>
      </c>
      <c r="D125" s="118">
        <v>0.29049553208773399</v>
      </c>
      <c r="E125" s="117">
        <v>0</v>
      </c>
      <c r="F125" s="118">
        <v>1</v>
      </c>
      <c r="G125" s="117">
        <v>2588</v>
      </c>
      <c r="H125" s="118"/>
      <c r="I125" s="117">
        <v>7469</v>
      </c>
      <c r="J125" s="118">
        <v>1.8860123647604325</v>
      </c>
      <c r="K125" s="117"/>
      <c r="L125" s="118"/>
      <c r="M125" s="118"/>
    </row>
    <row r="126" spans="1:14" x14ac:dyDescent="0.25">
      <c r="B126" s="116" t="s">
        <v>143</v>
      </c>
      <c r="C126" s="117">
        <v>9013</v>
      </c>
      <c r="D126" s="118">
        <v>0.225021496130696</v>
      </c>
      <c r="E126" s="117">
        <v>0</v>
      </c>
      <c r="F126" s="118">
        <v>1</v>
      </c>
      <c r="G126" s="117">
        <v>3766</v>
      </c>
      <c r="H126" s="118"/>
      <c r="I126" s="117">
        <v>7632</v>
      </c>
      <c r="J126" s="118">
        <v>1.0265533722782791</v>
      </c>
      <c r="K126" s="117"/>
      <c r="L126" s="118"/>
      <c r="M126" s="118"/>
    </row>
    <row r="127" spans="1:14" x14ac:dyDescent="0.25">
      <c r="B127" s="116" t="s">
        <v>145</v>
      </c>
      <c r="C127" s="117">
        <v>8674</v>
      </c>
      <c r="D127" s="118">
        <v>0.228429105141434</v>
      </c>
      <c r="E127" s="117">
        <v>0</v>
      </c>
      <c r="F127" s="118">
        <v>1</v>
      </c>
      <c r="G127" s="117">
        <v>4401</v>
      </c>
      <c r="H127" s="118"/>
      <c r="I127" s="117">
        <v>8593</v>
      </c>
      <c r="J127" s="118">
        <v>0.95251079300159058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10153</v>
      </c>
      <c r="D128" s="118">
        <v>0.10412070943262999</v>
      </c>
      <c r="E128" s="117">
        <v>0</v>
      </c>
      <c r="F128" s="118">
        <v>1</v>
      </c>
      <c r="G128" s="117">
        <v>5845</v>
      </c>
      <c r="H128" s="118"/>
      <c r="I128" s="117">
        <v>9594</v>
      </c>
      <c r="J128" s="118">
        <v>0.64140290846877668</v>
      </c>
      <c r="K128" s="117"/>
      <c r="L128" s="118"/>
      <c r="M128" s="118"/>
    </row>
    <row r="129" spans="2:14" x14ac:dyDescent="0.25">
      <c r="B129" s="116" t="s">
        <v>149</v>
      </c>
      <c r="C129" s="117">
        <v>10640</v>
      </c>
      <c r="D129" s="118">
        <v>0.145244215938303</v>
      </c>
      <c r="E129" s="117">
        <v>0</v>
      </c>
      <c r="F129" s="118">
        <v>1</v>
      </c>
      <c r="G129" s="117">
        <v>5448</v>
      </c>
      <c r="H129" s="118"/>
      <c r="I129" s="117">
        <v>10382</v>
      </c>
      <c r="J129" s="118">
        <v>0.90565345080763593</v>
      </c>
      <c r="K129" s="117"/>
      <c r="L129" s="118"/>
      <c r="M129" s="118"/>
    </row>
    <row r="130" spans="2:14" x14ac:dyDescent="0.25">
      <c r="B130" s="116" t="s">
        <v>151</v>
      </c>
      <c r="C130" s="117">
        <v>11151</v>
      </c>
      <c r="D130" s="118">
        <v>0.118358633776091</v>
      </c>
      <c r="E130" s="117">
        <v>0</v>
      </c>
      <c r="F130" s="118">
        <v>1</v>
      </c>
      <c r="G130" s="117">
        <v>5987</v>
      </c>
      <c r="H130" s="118"/>
      <c r="I130" s="117">
        <v>10500</v>
      </c>
      <c r="J130" s="118">
        <v>0.75379989978286277</v>
      </c>
      <c r="K130" s="117"/>
      <c r="L130" s="118"/>
      <c r="M130" s="118"/>
    </row>
    <row r="131" spans="2:14" ht="15.75" x14ac:dyDescent="0.25">
      <c r="B131" s="119" t="s">
        <v>111</v>
      </c>
      <c r="C131" s="120">
        <v>125486</v>
      </c>
      <c r="D131" s="121">
        <v>0.16263396014894099</v>
      </c>
      <c r="E131" s="120">
        <v>0</v>
      </c>
      <c r="F131" s="121">
        <v>1</v>
      </c>
      <c r="G131" s="120">
        <v>30442</v>
      </c>
      <c r="H131" s="121"/>
      <c r="I131" s="120">
        <v>95353</v>
      </c>
      <c r="J131" s="121">
        <v>2.1322843439984234</v>
      </c>
      <c r="K131" s="120">
        <v>18915</v>
      </c>
      <c r="L131" s="121">
        <v>0.60869195441401591</v>
      </c>
      <c r="M131" s="121">
        <v>-0.19902604276942626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15"/>
      <c r="K134" s="115"/>
      <c r="L134" s="126"/>
    </row>
    <row r="136" spans="2:14" ht="48.75" customHeight="1" thickBot="1" x14ac:dyDescent="0.3">
      <c r="B136" s="247" t="s">
        <v>249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3"/>
      <c r="C138" s="257" t="s">
        <v>250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4142</v>
      </c>
      <c r="D141" s="118">
        <v>0.14386109962794499</v>
      </c>
      <c r="E141" s="117">
        <v>4819</v>
      </c>
      <c r="F141" s="118">
        <v>0.16344760985031392</v>
      </c>
      <c r="G141" s="117">
        <v>1113</v>
      </c>
      <c r="H141" s="118">
        <v>0.76903921975513601</v>
      </c>
      <c r="I141" s="117">
        <v>1381</v>
      </c>
      <c r="J141" s="118">
        <v>0.24079065588499549</v>
      </c>
      <c r="K141" s="117">
        <v>3473</v>
      </c>
      <c r="L141" s="118">
        <v>1.5148443157132512</v>
      </c>
      <c r="M141" s="118">
        <v>-0.16151617576050215</v>
      </c>
    </row>
    <row r="142" spans="2:14" x14ac:dyDescent="0.25">
      <c r="B142" s="116" t="s">
        <v>131</v>
      </c>
      <c r="C142" s="117">
        <v>4568</v>
      </c>
      <c r="D142" s="118">
        <v>3.2408388053378499E-2</v>
      </c>
      <c r="E142" s="117">
        <v>5007</v>
      </c>
      <c r="F142" s="118">
        <v>9.6103327495621782E-2</v>
      </c>
      <c r="G142" s="117">
        <v>1364</v>
      </c>
      <c r="H142" s="118">
        <v>0.72758138605951705</v>
      </c>
      <c r="I142" s="117">
        <v>1792</v>
      </c>
      <c r="J142" s="118">
        <v>0.31378299120234598</v>
      </c>
      <c r="K142" s="117">
        <v>3310</v>
      </c>
      <c r="L142" s="118">
        <v>0.84709821428571419</v>
      </c>
      <c r="M142" s="118">
        <v>-0.27539404553415059</v>
      </c>
    </row>
    <row r="143" spans="2:14" x14ac:dyDescent="0.25">
      <c r="B143" s="116" t="s">
        <v>133</v>
      </c>
      <c r="C143" s="117">
        <v>5168</v>
      </c>
      <c r="D143" s="118">
        <v>9.2377941693010196E-2</v>
      </c>
      <c r="E143" s="117">
        <v>2461</v>
      </c>
      <c r="F143" s="118">
        <v>0.523800309597523</v>
      </c>
      <c r="G143" s="117">
        <v>1487</v>
      </c>
      <c r="H143" s="118">
        <v>0.39577407557903299</v>
      </c>
      <c r="I143" s="117">
        <v>2355</v>
      </c>
      <c r="J143" s="118">
        <v>0.58372562205783463</v>
      </c>
      <c r="K143" s="117"/>
      <c r="L143" s="118"/>
      <c r="M143" s="118"/>
    </row>
    <row r="144" spans="2:14" x14ac:dyDescent="0.25">
      <c r="B144" s="116" t="s">
        <v>135</v>
      </c>
      <c r="C144" s="117">
        <v>3925</v>
      </c>
      <c r="D144" s="118">
        <v>0.16772688719253601</v>
      </c>
      <c r="E144" s="117">
        <v>0</v>
      </c>
      <c r="F144" s="118">
        <v>1</v>
      </c>
      <c r="G144" s="117">
        <v>773</v>
      </c>
      <c r="H144" s="118"/>
      <c r="I144" s="117">
        <v>2748</v>
      </c>
      <c r="J144" s="118">
        <v>2.5549805950840878</v>
      </c>
      <c r="K144" s="117"/>
      <c r="L144" s="118"/>
      <c r="M144" s="118"/>
    </row>
    <row r="145" spans="1:14" x14ac:dyDescent="0.25">
      <c r="B145" s="116" t="s">
        <v>137</v>
      </c>
      <c r="C145" s="117">
        <v>3851</v>
      </c>
      <c r="D145" s="118">
        <v>8.5273159144893099E-2</v>
      </c>
      <c r="E145" s="117">
        <v>0</v>
      </c>
      <c r="F145" s="118">
        <v>1</v>
      </c>
      <c r="G145" s="117">
        <v>1837</v>
      </c>
      <c r="H145" s="118"/>
      <c r="I145" s="117">
        <v>2493</v>
      </c>
      <c r="J145" s="118">
        <v>0.35710397387044091</v>
      </c>
      <c r="K145" s="117"/>
      <c r="L145" s="118"/>
      <c r="M145" s="118"/>
    </row>
    <row r="146" spans="1:14" x14ac:dyDescent="0.25">
      <c r="B146" s="116" t="s">
        <v>139</v>
      </c>
      <c r="C146" s="117">
        <v>3303</v>
      </c>
      <c r="D146" s="118">
        <v>0.25858585858585897</v>
      </c>
      <c r="E146" s="117">
        <v>0</v>
      </c>
      <c r="F146" s="118">
        <v>1</v>
      </c>
      <c r="G146" s="117">
        <v>1393</v>
      </c>
      <c r="H146" s="118"/>
      <c r="I146" s="117">
        <v>2747</v>
      </c>
      <c r="J146" s="118">
        <v>0.97200287150035902</v>
      </c>
      <c r="K146" s="117"/>
      <c r="L146" s="118"/>
      <c r="M146" s="118"/>
    </row>
    <row r="147" spans="1:14" x14ac:dyDescent="0.25">
      <c r="B147" s="116" t="s">
        <v>141</v>
      </c>
      <c r="C147" s="117">
        <v>3733</v>
      </c>
      <c r="D147" s="118">
        <v>0.13226406322640599</v>
      </c>
      <c r="E147" s="117">
        <v>0</v>
      </c>
      <c r="F147" s="118">
        <v>1</v>
      </c>
      <c r="G147" s="117">
        <v>730</v>
      </c>
      <c r="H147" s="118"/>
      <c r="I147" s="117">
        <v>3257</v>
      </c>
      <c r="J147" s="118">
        <v>3.4616438356164387</v>
      </c>
      <c r="K147" s="117"/>
      <c r="L147" s="118"/>
      <c r="M147" s="118"/>
    </row>
    <row r="148" spans="1:14" x14ac:dyDescent="0.25">
      <c r="B148" s="116" t="s">
        <v>143</v>
      </c>
      <c r="C148" s="117">
        <v>4584</v>
      </c>
      <c r="D148" s="118">
        <v>0.18910505836575875</v>
      </c>
      <c r="E148" s="117">
        <v>0</v>
      </c>
      <c r="F148" s="118">
        <v>1</v>
      </c>
      <c r="G148" s="117">
        <v>725</v>
      </c>
      <c r="H148" s="118"/>
      <c r="I148" s="117">
        <v>3392</v>
      </c>
      <c r="J148" s="118">
        <v>3.6786206896551725</v>
      </c>
      <c r="K148" s="117"/>
      <c r="L148" s="118"/>
      <c r="M148" s="118"/>
    </row>
    <row r="149" spans="1:14" x14ac:dyDescent="0.25">
      <c r="B149" s="116" t="s">
        <v>145</v>
      </c>
      <c r="C149" s="117">
        <v>3740</v>
      </c>
      <c r="D149" s="118">
        <v>1.9402202412165701E-2</v>
      </c>
      <c r="E149" s="117">
        <v>0</v>
      </c>
      <c r="F149" s="118">
        <v>1</v>
      </c>
      <c r="G149" s="117">
        <v>1062</v>
      </c>
      <c r="H149" s="118"/>
      <c r="I149" s="117">
        <v>3475</v>
      </c>
      <c r="J149" s="118">
        <v>2.2721280602636535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3741</v>
      </c>
      <c r="D150" s="118">
        <v>0.14354395604395601</v>
      </c>
      <c r="E150" s="117">
        <v>0</v>
      </c>
      <c r="F150" s="118">
        <v>1</v>
      </c>
      <c r="G150" s="117">
        <v>1455</v>
      </c>
      <c r="H150" s="118"/>
      <c r="I150" s="117">
        <v>3058</v>
      </c>
      <c r="J150" s="118">
        <v>1.1017182130584193</v>
      </c>
      <c r="K150" s="117"/>
      <c r="L150" s="118"/>
      <c r="M150" s="118"/>
    </row>
    <row r="151" spans="1:14" x14ac:dyDescent="0.25">
      <c r="B151" s="116" t="s">
        <v>149</v>
      </c>
      <c r="C151" s="117">
        <v>4890</v>
      </c>
      <c r="D151" s="118">
        <v>7.8749058025621696E-2</v>
      </c>
      <c r="E151" s="117">
        <v>0</v>
      </c>
      <c r="F151" s="118">
        <v>1</v>
      </c>
      <c r="G151" s="117">
        <v>1212</v>
      </c>
      <c r="H151" s="118"/>
      <c r="I151" s="117">
        <v>3303</v>
      </c>
      <c r="J151" s="118">
        <v>1.7252475247524752</v>
      </c>
      <c r="K151" s="117"/>
      <c r="L151" s="118"/>
      <c r="M151" s="118"/>
    </row>
    <row r="152" spans="1:14" x14ac:dyDescent="0.25">
      <c r="B152" s="116" t="s">
        <v>151</v>
      </c>
      <c r="C152" s="117">
        <v>4809</v>
      </c>
      <c r="D152" s="118">
        <v>8.4536082474226896E-3</v>
      </c>
      <c r="E152" s="117">
        <v>0</v>
      </c>
      <c r="F152" s="118">
        <v>1</v>
      </c>
      <c r="G152" s="117">
        <v>1504</v>
      </c>
      <c r="H152" s="118"/>
      <c r="I152" s="117">
        <v>3317</v>
      </c>
      <c r="J152" s="118">
        <v>1.2054521276595747</v>
      </c>
      <c r="K152" s="117"/>
      <c r="L152" s="118"/>
      <c r="M152" s="118"/>
    </row>
    <row r="153" spans="1:14" ht="15.75" x14ac:dyDescent="0.25">
      <c r="B153" s="119" t="s">
        <v>111</v>
      </c>
      <c r="C153" s="120">
        <v>50454</v>
      </c>
      <c r="D153" s="121">
        <v>8.4834303749251799E-2</v>
      </c>
      <c r="E153" s="120">
        <v>0</v>
      </c>
      <c r="F153" s="121">
        <v>1</v>
      </c>
      <c r="G153" s="120">
        <v>14655</v>
      </c>
      <c r="H153" s="121"/>
      <c r="I153" s="120">
        <v>33318</v>
      </c>
      <c r="J153" s="121">
        <v>1.2734902763561924</v>
      </c>
      <c r="K153" s="120">
        <v>6783</v>
      </c>
      <c r="L153" s="121">
        <v>1.1377245508982035</v>
      </c>
      <c r="M153" s="121">
        <v>-0.22123995407577501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/>
      <c r="L156" s="127"/>
    </row>
    <row r="157" spans="1:14" x14ac:dyDescent="0.25">
      <c r="M157" s="126"/>
    </row>
    <row r="158" spans="1:14" ht="48.75" customHeight="1" thickBot="1" x14ac:dyDescent="0.3">
      <c r="B158" s="247" t="s">
        <v>251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155</v>
      </c>
      <c r="C160" s="257" t="s">
        <v>113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97231</v>
      </c>
      <c r="D163" s="118">
        <v>3.04822112316528E-2</v>
      </c>
      <c r="E163" s="117">
        <v>93024</v>
      </c>
      <c r="F163" s="118">
        <v>4.3268093509271702E-2</v>
      </c>
      <c r="G163" s="117">
        <v>10691</v>
      </c>
      <c r="H163" s="118">
        <v>0.88507266941864504</v>
      </c>
      <c r="I163" s="117">
        <v>61995</v>
      </c>
      <c r="J163" s="118">
        <v>4.7988027312692916</v>
      </c>
      <c r="K163" s="117">
        <v>80478</v>
      </c>
      <c r="L163" s="118">
        <v>0.29813694652794576</v>
      </c>
      <c r="M163" s="118">
        <v>-0.17230101510835016</v>
      </c>
    </row>
    <row r="164" spans="2:13" x14ac:dyDescent="0.25">
      <c r="B164" s="116" t="s">
        <v>131</v>
      </c>
      <c r="C164" s="117">
        <v>94109</v>
      </c>
      <c r="D164" s="118">
        <v>3.5886981108880001E-2</v>
      </c>
      <c r="E164" s="117">
        <v>92800</v>
      </c>
      <c r="F164" s="118">
        <v>1.39094029263939E-2</v>
      </c>
      <c r="G164" s="117">
        <v>13367</v>
      </c>
      <c r="H164" s="118">
        <v>0.855959051724138</v>
      </c>
      <c r="I164" s="117">
        <v>69134</v>
      </c>
      <c r="J164" s="118">
        <v>4.171990723423356</v>
      </c>
      <c r="K164" s="117">
        <v>83825</v>
      </c>
      <c r="L164" s="118">
        <v>0.21250036161657082</v>
      </c>
      <c r="M164" s="118">
        <v>-0.10927753987397593</v>
      </c>
    </row>
    <row r="165" spans="2:13" x14ac:dyDescent="0.25">
      <c r="B165" s="116" t="s">
        <v>133</v>
      </c>
      <c r="C165" s="117">
        <v>116669</v>
      </c>
      <c r="D165" s="118">
        <v>3.7344774949461597E-2</v>
      </c>
      <c r="E165" s="117">
        <v>36901</v>
      </c>
      <c r="F165" s="118">
        <v>0.68371204004491304</v>
      </c>
      <c r="G165" s="117">
        <v>17405</v>
      </c>
      <c r="H165" s="118">
        <v>0.52833256551313001</v>
      </c>
      <c r="I165" s="117">
        <v>78551</v>
      </c>
      <c r="J165" s="118">
        <v>3.5131284113760417</v>
      </c>
      <c r="K165" s="117"/>
      <c r="L165" s="118"/>
      <c r="M165" s="118"/>
    </row>
    <row r="166" spans="2:13" x14ac:dyDescent="0.25">
      <c r="B166" s="116" t="s">
        <v>135</v>
      </c>
      <c r="C166" s="117">
        <v>109467</v>
      </c>
      <c r="D166" s="118">
        <v>8.474458702868759E-2</v>
      </c>
      <c r="E166" s="117">
        <v>0</v>
      </c>
      <c r="F166" s="118">
        <v>1</v>
      </c>
      <c r="G166" s="117">
        <v>21687</v>
      </c>
      <c r="H166" s="118"/>
      <c r="I166" s="117">
        <v>88312</v>
      </c>
      <c r="J166" s="118">
        <v>3.0721169364135195</v>
      </c>
      <c r="K166" s="117"/>
      <c r="L166" s="118"/>
      <c r="M166" s="118"/>
    </row>
    <row r="167" spans="2:13" x14ac:dyDescent="0.25">
      <c r="B167" s="116" t="s">
        <v>137</v>
      </c>
      <c r="C167" s="117">
        <v>103744</v>
      </c>
      <c r="D167" s="118">
        <v>6.5954276907269405E-2</v>
      </c>
      <c r="E167" s="117">
        <v>0</v>
      </c>
      <c r="F167" s="118">
        <v>1</v>
      </c>
      <c r="G167" s="117">
        <v>26314</v>
      </c>
      <c r="H167" s="118"/>
      <c r="I167" s="117">
        <v>73862</v>
      </c>
      <c r="J167" s="118">
        <v>1.8069468723873223</v>
      </c>
      <c r="K167" s="117"/>
      <c r="L167" s="118"/>
      <c r="M167" s="118"/>
    </row>
    <row r="168" spans="2:13" x14ac:dyDescent="0.25">
      <c r="B168" s="116" t="s">
        <v>139</v>
      </c>
      <c r="C168" s="117">
        <v>112736</v>
      </c>
      <c r="D168" s="118">
        <v>5.7422828667937603E-2</v>
      </c>
      <c r="E168" s="117">
        <v>0</v>
      </c>
      <c r="F168" s="118">
        <v>1</v>
      </c>
      <c r="G168" s="117">
        <v>30690</v>
      </c>
      <c r="H168" s="118"/>
      <c r="I168" s="117">
        <v>76334</v>
      </c>
      <c r="J168" s="118">
        <v>1.4872596937113065</v>
      </c>
      <c r="K168" s="117"/>
      <c r="L168" s="118"/>
      <c r="M168" s="118"/>
    </row>
    <row r="169" spans="2:13" x14ac:dyDescent="0.25">
      <c r="B169" s="116" t="s">
        <v>141</v>
      </c>
      <c r="C169" s="117">
        <v>117240</v>
      </c>
      <c r="D169" s="118">
        <v>5.1279768889032698E-2</v>
      </c>
      <c r="E169" s="117">
        <v>25803</v>
      </c>
      <c r="F169" s="118">
        <v>0.77991299897645905</v>
      </c>
      <c r="G169" s="117">
        <v>47180</v>
      </c>
      <c r="H169" s="118">
        <v>0.82846955780335629</v>
      </c>
      <c r="I169" s="117">
        <v>99531</v>
      </c>
      <c r="J169" s="118">
        <v>1.1096015260703687</v>
      </c>
      <c r="K169" s="117"/>
      <c r="L169" s="118"/>
      <c r="M169" s="118"/>
    </row>
    <row r="170" spans="2:13" x14ac:dyDescent="0.25">
      <c r="B170" s="116" t="s">
        <v>143</v>
      </c>
      <c r="C170" s="117">
        <v>121142</v>
      </c>
      <c r="D170" s="118">
        <v>0.103229770444232</v>
      </c>
      <c r="E170" s="117">
        <v>32145</v>
      </c>
      <c r="F170" s="118">
        <v>0.73465024516682897</v>
      </c>
      <c r="G170" s="117">
        <v>55856</v>
      </c>
      <c r="H170" s="118">
        <v>0.73762638046352458</v>
      </c>
      <c r="I170" s="117">
        <v>94995</v>
      </c>
      <c r="J170" s="118">
        <v>0.70071254654826687</v>
      </c>
      <c r="K170" s="117"/>
      <c r="L170" s="118"/>
      <c r="M170" s="118"/>
    </row>
    <row r="171" spans="2:13" x14ac:dyDescent="0.25">
      <c r="B171" s="116" t="s">
        <v>145</v>
      </c>
      <c r="C171" s="117">
        <v>95455</v>
      </c>
      <c r="D171" s="118">
        <v>0.11804381369478199</v>
      </c>
      <c r="E171" s="117">
        <v>22478</v>
      </c>
      <c r="F171" s="118">
        <v>0.76451731182232496</v>
      </c>
      <c r="G171" s="117">
        <v>50367</v>
      </c>
      <c r="H171" s="118">
        <v>1.2407242637245308</v>
      </c>
      <c r="I171" s="117">
        <v>79112</v>
      </c>
      <c r="J171" s="118">
        <v>0.57071098139654941</v>
      </c>
      <c r="K171" s="117"/>
      <c r="L171" s="118"/>
      <c r="M171" s="118"/>
    </row>
    <row r="172" spans="2:13" x14ac:dyDescent="0.25">
      <c r="B172" s="116" t="s">
        <v>147</v>
      </c>
      <c r="C172" s="117">
        <v>99777</v>
      </c>
      <c r="D172" s="118">
        <v>0.161960356122963</v>
      </c>
      <c r="E172" s="117">
        <v>23505</v>
      </c>
      <c r="F172" s="118">
        <v>0.76442466700742695</v>
      </c>
      <c r="G172" s="117">
        <v>69444</v>
      </c>
      <c r="H172" s="118">
        <v>1.9544352265475431</v>
      </c>
      <c r="I172" s="117">
        <v>86975</v>
      </c>
      <c r="J172" s="118">
        <v>0.25244801566730035</v>
      </c>
      <c r="K172" s="117"/>
      <c r="L172" s="118"/>
      <c r="M172" s="118"/>
    </row>
    <row r="173" spans="2:13" x14ac:dyDescent="0.25">
      <c r="B173" s="116" t="s">
        <v>149</v>
      </c>
      <c r="C173" s="117">
        <v>96612</v>
      </c>
      <c r="D173" s="118">
        <v>6.7577740459783403E-2</v>
      </c>
      <c r="E173" s="117">
        <v>17765</v>
      </c>
      <c r="F173" s="118">
        <v>0.81612015070591704</v>
      </c>
      <c r="G173" s="117">
        <v>67898</v>
      </c>
      <c r="H173" s="118">
        <v>2.8220095693779905</v>
      </c>
      <c r="I173" s="117">
        <v>84811</v>
      </c>
      <c r="J173" s="118">
        <v>0.24909422957966365</v>
      </c>
      <c r="K173" s="117"/>
      <c r="L173" s="118"/>
      <c r="M173" s="118"/>
    </row>
    <row r="174" spans="2:13" x14ac:dyDescent="0.25">
      <c r="B174" s="116" t="s">
        <v>151</v>
      </c>
      <c r="C174" s="117">
        <v>99203</v>
      </c>
      <c r="D174" s="118">
        <v>0.106488570244808</v>
      </c>
      <c r="E174" s="117">
        <v>19063</v>
      </c>
      <c r="F174" s="118">
        <v>0.80783847262683595</v>
      </c>
      <c r="G174" s="117">
        <v>66508</v>
      </c>
      <c r="H174" s="118">
        <v>2.4888527514032419</v>
      </c>
      <c r="I174" s="117">
        <v>87198</v>
      </c>
      <c r="J174" s="118">
        <v>0.31109039514043424</v>
      </c>
      <c r="K174" s="117"/>
      <c r="L174" s="118"/>
      <c r="M174" s="118"/>
    </row>
    <row r="175" spans="2:13" ht="15.75" x14ac:dyDescent="0.25">
      <c r="B175" s="119" t="s">
        <v>111</v>
      </c>
      <c r="C175" s="120">
        <v>1263385</v>
      </c>
      <c r="D175" s="121">
        <v>5.5437095430845101E-2</v>
      </c>
      <c r="E175" s="120">
        <v>365017</v>
      </c>
      <c r="F175" s="121">
        <v>0.71108015371402999</v>
      </c>
      <c r="G175" s="120">
        <v>477407</v>
      </c>
      <c r="H175" s="121">
        <v>0.30790346750973252</v>
      </c>
      <c r="I175" s="120">
        <v>980810</v>
      </c>
      <c r="J175" s="121">
        <v>1.0544524902232268</v>
      </c>
      <c r="K175" s="120">
        <v>164303</v>
      </c>
      <c r="L175" s="121">
        <v>0.25298751611009007</v>
      </c>
      <c r="M175" s="121">
        <v>-0.14130343890456776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252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3"/>
      <c r="C182" s="257" t="s">
        <v>253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5076</v>
      </c>
      <c r="D185" s="118">
        <v>3.04822112316528E-2</v>
      </c>
      <c r="E185" s="117">
        <v>5544</v>
      </c>
      <c r="F185" s="118">
        <v>9.219858156028371E-2</v>
      </c>
      <c r="G185" s="117">
        <v>1650</v>
      </c>
      <c r="H185" s="118">
        <v>0.702380952380952</v>
      </c>
      <c r="I185" s="117">
        <v>7075</v>
      </c>
      <c r="J185" s="118">
        <v>3.2878787878787881</v>
      </c>
      <c r="K185" s="117">
        <v>6138</v>
      </c>
      <c r="L185" s="118">
        <v>-0.13243816254416962</v>
      </c>
      <c r="M185" s="118">
        <v>0.20921985815602828</v>
      </c>
    </row>
    <row r="186" spans="1:14" x14ac:dyDescent="0.25">
      <c r="B186" s="116" t="s">
        <v>131</v>
      </c>
      <c r="C186" s="117">
        <v>5096</v>
      </c>
      <c r="D186" s="118">
        <v>1.1796407185628741</v>
      </c>
      <c r="E186" s="117">
        <v>6605</v>
      </c>
      <c r="F186" s="118">
        <v>0.29611459968602816</v>
      </c>
      <c r="G186" s="117">
        <v>2034</v>
      </c>
      <c r="H186" s="118">
        <v>0.69205147615442897</v>
      </c>
      <c r="I186" s="117">
        <v>5769</v>
      </c>
      <c r="J186" s="118">
        <v>1.836283185840708</v>
      </c>
      <c r="K186" s="117">
        <v>6805</v>
      </c>
      <c r="L186" s="118">
        <v>0.17958051655399543</v>
      </c>
      <c r="M186" s="118">
        <v>0.33536106750392469</v>
      </c>
    </row>
    <row r="187" spans="1:14" x14ac:dyDescent="0.25">
      <c r="B187" s="116" t="s">
        <v>133</v>
      </c>
      <c r="C187" s="117">
        <v>5858</v>
      </c>
      <c r="D187" s="118">
        <v>1.3640032284100081</v>
      </c>
      <c r="E187" s="117">
        <v>2199</v>
      </c>
      <c r="F187" s="118">
        <v>0.62461590986684901</v>
      </c>
      <c r="G187" s="117">
        <v>2233</v>
      </c>
      <c r="H187" s="118">
        <v>1.5461573442473897E-2</v>
      </c>
      <c r="I187" s="117">
        <v>6395</v>
      </c>
      <c r="J187" s="118">
        <v>1.863860277653381</v>
      </c>
      <c r="K187" s="117"/>
      <c r="L187" s="118"/>
      <c r="M187" s="118"/>
    </row>
    <row r="188" spans="1:14" x14ac:dyDescent="0.25">
      <c r="B188" s="116" t="s">
        <v>135</v>
      </c>
      <c r="C188" s="117">
        <v>5502</v>
      </c>
      <c r="D188" s="118">
        <v>7.1511111111111116</v>
      </c>
      <c r="E188" s="117">
        <v>0</v>
      </c>
      <c r="F188" s="118">
        <v>1</v>
      </c>
      <c r="G188" s="117">
        <v>2848</v>
      </c>
      <c r="H188" s="118"/>
      <c r="I188" s="117">
        <v>6909</v>
      </c>
      <c r="J188" s="118">
        <v>1.4259129213483148</v>
      </c>
      <c r="K188" s="117"/>
      <c r="L188" s="118"/>
      <c r="M188" s="118"/>
    </row>
    <row r="189" spans="1:14" x14ac:dyDescent="0.25">
      <c r="B189" s="116" t="s">
        <v>137</v>
      </c>
      <c r="C189" s="117">
        <v>5099</v>
      </c>
      <c r="D189" s="118">
        <v>1.5571715145436307</v>
      </c>
      <c r="E189" s="117">
        <v>0</v>
      </c>
      <c r="F189" s="118">
        <v>1</v>
      </c>
      <c r="G189" s="117">
        <v>3408</v>
      </c>
      <c r="H189" s="118"/>
      <c r="I189" s="117">
        <v>6149</v>
      </c>
      <c r="J189" s="118">
        <v>0.80428403755868549</v>
      </c>
      <c r="K189" s="117"/>
      <c r="L189" s="118"/>
      <c r="M189" s="118"/>
    </row>
    <row r="190" spans="1:14" x14ac:dyDescent="0.25">
      <c r="B190" s="116" t="s">
        <v>139</v>
      </c>
      <c r="C190" s="117">
        <v>6013</v>
      </c>
      <c r="D190" s="118">
        <v>1.9062348960850652</v>
      </c>
      <c r="E190" s="117">
        <v>0</v>
      </c>
      <c r="F190" s="118">
        <v>1</v>
      </c>
      <c r="G190" s="117">
        <v>2974</v>
      </c>
      <c r="H190" s="118"/>
      <c r="I190" s="117">
        <v>6208</v>
      </c>
      <c r="J190" s="118">
        <v>1.0874243443174176</v>
      </c>
      <c r="K190" s="117"/>
      <c r="L190" s="118"/>
      <c r="M190" s="118"/>
    </row>
    <row r="191" spans="1:14" x14ac:dyDescent="0.25">
      <c r="B191" s="116" t="s">
        <v>141</v>
      </c>
      <c r="C191" s="117">
        <v>6350</v>
      </c>
      <c r="D191" s="118">
        <v>1.6326699834162519</v>
      </c>
      <c r="E191" s="117">
        <v>1987</v>
      </c>
      <c r="F191" s="118">
        <v>0.68708661417322803</v>
      </c>
      <c r="G191" s="117">
        <v>4717</v>
      </c>
      <c r="H191" s="118">
        <v>1.373930548565677</v>
      </c>
      <c r="I191" s="117">
        <v>6707</v>
      </c>
      <c r="J191" s="118">
        <v>0.42187831248675001</v>
      </c>
      <c r="K191" s="117"/>
      <c r="L191" s="118"/>
      <c r="M191" s="118"/>
    </row>
    <row r="192" spans="1:14" x14ac:dyDescent="0.25">
      <c r="B192" s="116" t="s">
        <v>143</v>
      </c>
      <c r="C192" s="117">
        <v>6500</v>
      </c>
      <c r="D192" s="118">
        <v>1.780153977758768</v>
      </c>
      <c r="E192" s="117">
        <v>4087</v>
      </c>
      <c r="F192" s="118">
        <v>0.37123076923076898</v>
      </c>
      <c r="G192" s="117">
        <v>3160</v>
      </c>
      <c r="H192" s="118">
        <v>0.22681673599217</v>
      </c>
      <c r="I192" s="117">
        <v>6642</v>
      </c>
      <c r="J192" s="118">
        <v>1.1018987341772153</v>
      </c>
      <c r="K192" s="117"/>
      <c r="L192" s="118"/>
      <c r="M192" s="118"/>
    </row>
    <row r="193" spans="2:14" x14ac:dyDescent="0.25">
      <c r="B193" s="116" t="s">
        <v>145</v>
      </c>
      <c r="C193" s="117">
        <v>5012</v>
      </c>
      <c r="D193" s="118">
        <v>0.171159252521912</v>
      </c>
      <c r="E193" s="117">
        <v>3481</v>
      </c>
      <c r="F193" s="118">
        <v>0.30546687948922602</v>
      </c>
      <c r="G193" s="117">
        <v>4075</v>
      </c>
      <c r="H193" s="118">
        <v>0.17064062051134732</v>
      </c>
      <c r="I193" s="117">
        <v>6074</v>
      </c>
      <c r="J193" s="118">
        <v>0.49055214723926377</v>
      </c>
      <c r="K193" s="117"/>
      <c r="L193" s="118"/>
      <c r="M193" s="118"/>
    </row>
    <row r="194" spans="2:14" x14ac:dyDescent="0.25">
      <c r="B194" s="116" t="s">
        <v>147</v>
      </c>
      <c r="C194" s="117">
        <v>6625</v>
      </c>
      <c r="D194" s="118">
        <v>0.10010866612333599</v>
      </c>
      <c r="E194" s="117">
        <v>4294</v>
      </c>
      <c r="F194" s="118">
        <v>0.35184905660377402</v>
      </c>
      <c r="G194" s="117">
        <v>7265</v>
      </c>
      <c r="H194" s="118">
        <v>0.69189566837447591</v>
      </c>
      <c r="I194" s="117">
        <v>7216</v>
      </c>
      <c r="J194" s="118">
        <v>6.7446662078458602E-3</v>
      </c>
      <c r="K194" s="117"/>
      <c r="L194" s="118"/>
      <c r="M194" s="118"/>
    </row>
    <row r="195" spans="2:14" x14ac:dyDescent="0.25">
      <c r="B195" s="116" t="s">
        <v>149</v>
      </c>
      <c r="C195" s="117">
        <v>5875</v>
      </c>
      <c r="D195" s="118">
        <v>0.44597587989170573</v>
      </c>
      <c r="E195" s="117">
        <v>2675</v>
      </c>
      <c r="F195" s="118">
        <v>0.54468085106383002</v>
      </c>
      <c r="G195" s="117">
        <v>7883</v>
      </c>
      <c r="H195" s="118">
        <v>1.9469158878504671</v>
      </c>
      <c r="I195" s="117">
        <v>6295</v>
      </c>
      <c r="J195" s="118">
        <v>0.20144614994291499</v>
      </c>
      <c r="K195" s="117"/>
      <c r="L195" s="118"/>
      <c r="M195" s="118"/>
    </row>
    <row r="196" spans="2:14" x14ac:dyDescent="0.25">
      <c r="B196" s="116" t="s">
        <v>151</v>
      </c>
      <c r="C196" s="117">
        <v>6215</v>
      </c>
      <c r="D196" s="118">
        <v>7.0444367895280635E-2</v>
      </c>
      <c r="E196" s="117">
        <v>2352</v>
      </c>
      <c r="F196" s="118">
        <v>0.621560740144811</v>
      </c>
      <c r="G196" s="117">
        <v>6115</v>
      </c>
      <c r="H196" s="118">
        <v>1.5999149659863945</v>
      </c>
      <c r="I196" s="117">
        <v>6380</v>
      </c>
      <c r="J196" s="118">
        <v>4.333605887162717E-2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69221</v>
      </c>
      <c r="D197" s="121">
        <v>0.72866668331543583</v>
      </c>
      <c r="E197" s="120">
        <v>33675</v>
      </c>
      <c r="F197" s="121">
        <v>0.51351468484997298</v>
      </c>
      <c r="G197" s="120">
        <v>48362</v>
      </c>
      <c r="H197" s="121">
        <v>0.43613956941351151</v>
      </c>
      <c r="I197" s="120">
        <v>77819</v>
      </c>
      <c r="J197" s="121">
        <v>0.60909391671146773</v>
      </c>
      <c r="K197" s="120">
        <v>12943</v>
      </c>
      <c r="L197" s="121">
        <v>7.7078791653690804E-3</v>
      </c>
      <c r="M197" s="121">
        <v>0.27241447109712946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/>
    </row>
    <row r="202" spans="2:14" ht="48.75" customHeight="1" thickBot="1" x14ac:dyDescent="0.3">
      <c r="B202" s="247" t="s">
        <v>254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3"/>
      <c r="C204" s="257" t="s">
        <v>255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53293</v>
      </c>
      <c r="D207" s="118">
        <v>3.04822112316528E-2</v>
      </c>
      <c r="E207" s="117">
        <v>50661</v>
      </c>
      <c r="F207" s="118">
        <v>4.93873491828195E-2</v>
      </c>
      <c r="G207" s="117">
        <v>6511</v>
      </c>
      <c r="H207" s="118">
        <v>0.87147904699867795</v>
      </c>
      <c r="I207" s="117">
        <v>33543</v>
      </c>
      <c r="J207" s="118">
        <v>4.1517432038089384</v>
      </c>
      <c r="K207" s="117">
        <v>43419</v>
      </c>
      <c r="L207" s="118">
        <v>0.29442804758071728</v>
      </c>
      <c r="M207" s="118">
        <v>-0.18527761619724914</v>
      </c>
    </row>
    <row r="208" spans="2:14" x14ac:dyDescent="0.25">
      <c r="B208" s="116" t="s">
        <v>131</v>
      </c>
      <c r="C208" s="117">
        <v>51516</v>
      </c>
      <c r="D208" s="118">
        <v>5.8999744273554297E-2</v>
      </c>
      <c r="E208" s="117">
        <v>50739</v>
      </c>
      <c r="F208" s="118">
        <v>1.50826927556488E-2</v>
      </c>
      <c r="G208" s="117">
        <v>8669</v>
      </c>
      <c r="H208" s="118">
        <v>0.82914523344961499</v>
      </c>
      <c r="I208" s="117">
        <v>38535</v>
      </c>
      <c r="J208" s="118">
        <v>3.4451493828584612</v>
      </c>
      <c r="K208" s="117">
        <v>47017</v>
      </c>
      <c r="L208" s="118">
        <v>0.22011158686908017</v>
      </c>
      <c r="M208" s="118">
        <v>-8.7332091000854151E-2</v>
      </c>
    </row>
    <row r="209" spans="2:14" x14ac:dyDescent="0.25">
      <c r="B209" s="116" t="s">
        <v>133</v>
      </c>
      <c r="C209" s="117">
        <v>60843</v>
      </c>
      <c r="D209" s="118">
        <v>8.6331691494473797E-2</v>
      </c>
      <c r="E209" s="117">
        <v>21791</v>
      </c>
      <c r="F209" s="118">
        <v>0.64184869253652799</v>
      </c>
      <c r="G209" s="117">
        <v>11872</v>
      </c>
      <c r="H209" s="118">
        <v>0.455187921619017</v>
      </c>
      <c r="I209" s="117">
        <v>45639</v>
      </c>
      <c r="J209" s="118">
        <v>2.8442553908355794</v>
      </c>
      <c r="K209" s="117"/>
      <c r="L209" s="118"/>
      <c r="M209" s="118"/>
    </row>
    <row r="210" spans="2:14" x14ac:dyDescent="0.25">
      <c r="B210" s="116" t="s">
        <v>135</v>
      </c>
      <c r="C210" s="117">
        <v>60906</v>
      </c>
      <c r="D210" s="118">
        <v>6.6109146200377111E-3</v>
      </c>
      <c r="E210" s="117">
        <v>0</v>
      </c>
      <c r="F210" s="118">
        <v>1</v>
      </c>
      <c r="G210" s="117">
        <v>13695</v>
      </c>
      <c r="H210" s="118"/>
      <c r="I210" s="117">
        <v>52447</v>
      </c>
      <c r="J210" s="118">
        <v>2.8296458561518802</v>
      </c>
      <c r="K210" s="117"/>
      <c r="L210" s="118"/>
      <c r="M210" s="118"/>
    </row>
    <row r="211" spans="2:14" x14ac:dyDescent="0.25">
      <c r="B211" s="116" t="s">
        <v>137</v>
      </c>
      <c r="C211" s="117">
        <v>56864</v>
      </c>
      <c r="D211" s="118">
        <v>3.7853622923891272E-2</v>
      </c>
      <c r="E211" s="117">
        <v>0</v>
      </c>
      <c r="F211" s="118">
        <v>1</v>
      </c>
      <c r="G211" s="117">
        <v>17799</v>
      </c>
      <c r="H211" s="118"/>
      <c r="I211" s="117">
        <v>45510</v>
      </c>
      <c r="J211" s="118">
        <v>1.5568852182706894</v>
      </c>
      <c r="K211" s="117"/>
      <c r="L211" s="118"/>
      <c r="M211" s="118"/>
    </row>
    <row r="212" spans="2:14" x14ac:dyDescent="0.25">
      <c r="B212" s="116" t="s">
        <v>139</v>
      </c>
      <c r="C212" s="117">
        <v>60726</v>
      </c>
      <c r="D212" s="118">
        <v>0.100981538780405</v>
      </c>
      <c r="E212" s="117">
        <v>0</v>
      </c>
      <c r="F212" s="118">
        <v>1</v>
      </c>
      <c r="G212" s="117">
        <v>20516</v>
      </c>
      <c r="H212" s="118"/>
      <c r="I212" s="117">
        <v>47701</v>
      </c>
      <c r="J212" s="118">
        <v>1.3250633651783974</v>
      </c>
      <c r="K212" s="117"/>
      <c r="L212" s="118"/>
      <c r="M212" s="118"/>
    </row>
    <row r="213" spans="2:14" x14ac:dyDescent="0.25">
      <c r="B213" s="116" t="s">
        <v>141</v>
      </c>
      <c r="C213" s="117">
        <v>63573</v>
      </c>
      <c r="D213" s="118">
        <v>0.16158259149357099</v>
      </c>
      <c r="E213" s="117">
        <v>0</v>
      </c>
      <c r="F213" s="118">
        <v>1</v>
      </c>
      <c r="G213" s="117">
        <v>29611</v>
      </c>
      <c r="H213" s="118"/>
      <c r="I213" s="117">
        <v>62217</v>
      </c>
      <c r="J213" s="118">
        <v>1.1011448448211811</v>
      </c>
      <c r="K213" s="117"/>
      <c r="L213" s="118"/>
      <c r="M213" s="118"/>
    </row>
    <row r="214" spans="2:14" x14ac:dyDescent="0.25">
      <c r="B214" s="116" t="s">
        <v>143</v>
      </c>
      <c r="C214" s="117">
        <v>69100</v>
      </c>
      <c r="D214" s="118">
        <v>0.102888672508926</v>
      </c>
      <c r="E214" s="117">
        <v>0</v>
      </c>
      <c r="F214" s="118">
        <v>1</v>
      </c>
      <c r="G214" s="117">
        <v>36487</v>
      </c>
      <c r="H214" s="118"/>
      <c r="I214" s="117">
        <v>55150</v>
      </c>
      <c r="J214" s="118">
        <v>0.51149724559432119</v>
      </c>
      <c r="K214" s="117"/>
      <c r="L214" s="118"/>
      <c r="M214" s="118"/>
    </row>
    <row r="215" spans="2:14" x14ac:dyDescent="0.25">
      <c r="B215" s="116" t="s">
        <v>145</v>
      </c>
      <c r="C215" s="117">
        <v>54081</v>
      </c>
      <c r="D215" s="118">
        <v>9.8785182222666607E-2</v>
      </c>
      <c r="E215" s="117">
        <v>0</v>
      </c>
      <c r="F215" s="118">
        <v>1</v>
      </c>
      <c r="G215" s="117">
        <v>32019</v>
      </c>
      <c r="H215" s="118"/>
      <c r="I215" s="117">
        <v>46059</v>
      </c>
      <c r="J215" s="118">
        <v>0.43848964677222901</v>
      </c>
      <c r="K215" s="117"/>
      <c r="L215" s="118"/>
      <c r="M215" s="118"/>
    </row>
    <row r="216" spans="2:14" x14ac:dyDescent="0.25">
      <c r="B216" s="116" t="s">
        <v>147</v>
      </c>
      <c r="C216" s="117">
        <v>54953</v>
      </c>
      <c r="D216" s="118">
        <v>0.147341308631631</v>
      </c>
      <c r="E216" s="117">
        <v>0</v>
      </c>
      <c r="F216" s="118">
        <v>1</v>
      </c>
      <c r="G216" s="117">
        <v>40931</v>
      </c>
      <c r="H216" s="118"/>
      <c r="I216" s="117">
        <v>51256</v>
      </c>
      <c r="J216" s="118">
        <v>0.25225379296865458</v>
      </c>
      <c r="K216" s="117"/>
      <c r="L216" s="118"/>
      <c r="M216" s="118"/>
    </row>
    <row r="217" spans="2:14" x14ac:dyDescent="0.25">
      <c r="B217" s="116" t="s">
        <v>149</v>
      </c>
      <c r="C217" s="117">
        <v>51966</v>
      </c>
      <c r="D217" s="118">
        <v>0.111813769057223</v>
      </c>
      <c r="E217" s="117">
        <v>0</v>
      </c>
      <c r="F217" s="118">
        <v>1</v>
      </c>
      <c r="G217" s="117">
        <v>37742</v>
      </c>
      <c r="H217" s="118"/>
      <c r="I217" s="117">
        <v>48451</v>
      </c>
      <c r="J217" s="118">
        <v>0.28374225001324782</v>
      </c>
      <c r="K217" s="117"/>
      <c r="L217" s="118"/>
      <c r="M217" s="118"/>
    </row>
    <row r="218" spans="2:14" x14ac:dyDescent="0.25">
      <c r="B218" s="116" t="s">
        <v>151</v>
      </c>
      <c r="C218" s="117">
        <v>54232</v>
      </c>
      <c r="D218" s="118">
        <v>0.113030109742734</v>
      </c>
      <c r="E218" s="117">
        <v>0</v>
      </c>
      <c r="F218" s="118">
        <v>1</v>
      </c>
      <c r="G218" s="117">
        <v>37656</v>
      </c>
      <c r="H218" s="118"/>
      <c r="I218" s="117">
        <v>49327</v>
      </c>
      <c r="J218" s="118">
        <v>0.30993732738474611</v>
      </c>
      <c r="K218" s="117"/>
      <c r="L218" s="118"/>
      <c r="M218" s="118"/>
    </row>
    <row r="219" spans="2:14" ht="15.75" x14ac:dyDescent="0.25">
      <c r="B219" s="119" t="s">
        <v>111</v>
      </c>
      <c r="C219" s="120">
        <v>692053</v>
      </c>
      <c r="D219" s="121">
        <v>8.3792174436846695E-2</v>
      </c>
      <c r="E219" s="120">
        <v>0</v>
      </c>
      <c r="F219" s="121">
        <v>1</v>
      </c>
      <c r="G219" s="120">
        <v>293508</v>
      </c>
      <c r="H219" s="121"/>
      <c r="I219" s="120">
        <v>575835</v>
      </c>
      <c r="J219" s="121">
        <v>0.9619056380064599</v>
      </c>
      <c r="K219" s="120">
        <v>90436</v>
      </c>
      <c r="L219" s="121">
        <v>0.25469630122922382</v>
      </c>
      <c r="M219" s="121">
        <v>-0.13713516968962591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/>
      <c r="K222" s="126"/>
      <c r="M222" s="126"/>
    </row>
    <row r="224" spans="2:14" ht="48.75" customHeight="1" thickBot="1" x14ac:dyDescent="0.3">
      <c r="B224" s="247" t="s">
        <v>256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3"/>
      <c r="C226" s="257" t="s">
        <v>257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26771</v>
      </c>
      <c r="D229" s="118">
        <v>3.04822112316528E-2</v>
      </c>
      <c r="E229" s="117">
        <v>24619</v>
      </c>
      <c r="F229" s="118">
        <v>8.0385491763475397E-2</v>
      </c>
      <c r="G229" s="117">
        <v>1596</v>
      </c>
      <c r="H229" s="118">
        <v>0.935172021609326</v>
      </c>
      <c r="I229" s="117">
        <v>14553</v>
      </c>
      <c r="J229" s="118">
        <v>8.1184210526315788</v>
      </c>
      <c r="K229" s="117">
        <v>22524</v>
      </c>
      <c r="L229" s="118">
        <v>0.54772211915069069</v>
      </c>
      <c r="M229" s="118">
        <v>-0.15864181390310406</v>
      </c>
    </row>
    <row r="230" spans="2:14" x14ac:dyDescent="0.25">
      <c r="B230" s="116" t="s">
        <v>131</v>
      </c>
      <c r="C230" s="117">
        <v>26302</v>
      </c>
      <c r="D230" s="118">
        <v>8.8476867094091194E-2</v>
      </c>
      <c r="E230" s="117">
        <v>23735</v>
      </c>
      <c r="F230" s="118">
        <v>9.7597140901832594E-2</v>
      </c>
      <c r="G230" s="117">
        <v>1759</v>
      </c>
      <c r="H230" s="118">
        <v>0.92589003581209195</v>
      </c>
      <c r="I230" s="117">
        <v>17393</v>
      </c>
      <c r="J230" s="118">
        <v>8.8880045480386585</v>
      </c>
      <c r="K230" s="117">
        <v>21538</v>
      </c>
      <c r="L230" s="118">
        <v>0.23831426435922487</v>
      </c>
      <c r="M230" s="118">
        <v>-0.18112691050110252</v>
      </c>
    </row>
    <row r="231" spans="2:14" x14ac:dyDescent="0.25">
      <c r="B231" s="116" t="s">
        <v>133</v>
      </c>
      <c r="C231" s="117">
        <v>32885</v>
      </c>
      <c r="D231" s="118">
        <v>8.9234774420472507E-2</v>
      </c>
      <c r="E231" s="117">
        <v>7427</v>
      </c>
      <c r="F231" s="118">
        <v>0.77415234909533204</v>
      </c>
      <c r="G231" s="117">
        <v>1992</v>
      </c>
      <c r="H231" s="118">
        <v>0.73178941699205602</v>
      </c>
      <c r="I231" s="117">
        <v>18348</v>
      </c>
      <c r="J231" s="118">
        <v>8.2108433734939759</v>
      </c>
      <c r="K231" s="117"/>
      <c r="L231" s="118"/>
      <c r="M231" s="118"/>
    </row>
    <row r="232" spans="2:14" x14ac:dyDescent="0.25">
      <c r="B232" s="116" t="s">
        <v>135</v>
      </c>
      <c r="C232" s="117">
        <v>31155</v>
      </c>
      <c r="D232" s="118">
        <v>2.1140609636184804E-2</v>
      </c>
      <c r="E232" s="117">
        <v>0</v>
      </c>
      <c r="F232" s="118">
        <v>1</v>
      </c>
      <c r="G232" s="117">
        <v>3190</v>
      </c>
      <c r="H232" s="118"/>
      <c r="I232" s="117">
        <v>21245</v>
      </c>
      <c r="J232" s="118">
        <v>5.6598746081504698</v>
      </c>
      <c r="K232" s="117"/>
      <c r="L232" s="118"/>
      <c r="M232" s="118"/>
    </row>
    <row r="233" spans="2:14" x14ac:dyDescent="0.25">
      <c r="B233" s="116" t="s">
        <v>137</v>
      </c>
      <c r="C233" s="117">
        <v>28735</v>
      </c>
      <c r="D233" s="118">
        <v>3.022372006310059E-2</v>
      </c>
      <c r="E233" s="117">
        <v>0</v>
      </c>
      <c r="F233" s="118">
        <v>1</v>
      </c>
      <c r="G233" s="117">
        <v>3355</v>
      </c>
      <c r="H233" s="118"/>
      <c r="I233" s="117">
        <v>16785</v>
      </c>
      <c r="J233" s="118">
        <v>4.0029806259314453</v>
      </c>
      <c r="K233" s="117"/>
      <c r="L233" s="118"/>
      <c r="M233" s="118"/>
    </row>
    <row r="234" spans="2:14" x14ac:dyDescent="0.25">
      <c r="B234" s="116" t="s">
        <v>139</v>
      </c>
      <c r="C234" s="117">
        <v>31899</v>
      </c>
      <c r="D234" s="118">
        <v>8.2175226586102795E-2</v>
      </c>
      <c r="E234" s="117">
        <v>0</v>
      </c>
      <c r="F234" s="118">
        <v>1</v>
      </c>
      <c r="G234" s="117">
        <v>4827</v>
      </c>
      <c r="H234" s="118"/>
      <c r="I234" s="117">
        <v>16034</v>
      </c>
      <c r="J234" s="118">
        <v>2.3217319245908432</v>
      </c>
      <c r="K234" s="117"/>
      <c r="L234" s="118"/>
      <c r="M234" s="118"/>
    </row>
    <row r="235" spans="2:14" x14ac:dyDescent="0.25">
      <c r="B235" s="116" t="s">
        <v>141</v>
      </c>
      <c r="C235" s="117">
        <v>31248</v>
      </c>
      <c r="D235" s="118">
        <v>1.7982799061766919E-2</v>
      </c>
      <c r="E235" s="117">
        <v>0</v>
      </c>
      <c r="F235" s="118">
        <v>1</v>
      </c>
      <c r="G235" s="117">
        <v>9328</v>
      </c>
      <c r="H235" s="118"/>
      <c r="I235" s="117">
        <v>22502</v>
      </c>
      <c r="J235" s="118">
        <v>1.4123070325900513</v>
      </c>
      <c r="K235" s="117"/>
      <c r="L235" s="118"/>
      <c r="M235" s="118"/>
    </row>
    <row r="236" spans="2:14" x14ac:dyDescent="0.25">
      <c r="B236" s="116" t="s">
        <v>143</v>
      </c>
      <c r="C236" s="117">
        <v>31625</v>
      </c>
      <c r="D236" s="118">
        <v>0.17231542306786399</v>
      </c>
      <c r="E236" s="117">
        <v>0</v>
      </c>
      <c r="F236" s="118">
        <v>1</v>
      </c>
      <c r="G236" s="117">
        <v>10856</v>
      </c>
      <c r="H236" s="118"/>
      <c r="I236" s="117">
        <v>24787</v>
      </c>
      <c r="J236" s="118">
        <v>1.2832535003684598</v>
      </c>
      <c r="K236" s="117"/>
      <c r="L236" s="118"/>
      <c r="M236" s="118"/>
    </row>
    <row r="237" spans="2:14" x14ac:dyDescent="0.25">
      <c r="B237" s="116" t="s">
        <v>145</v>
      </c>
      <c r="C237" s="117">
        <v>24587</v>
      </c>
      <c r="D237" s="118">
        <v>0.11420542565839201</v>
      </c>
      <c r="E237" s="117">
        <v>0</v>
      </c>
      <c r="F237" s="118">
        <v>1</v>
      </c>
      <c r="G237" s="117">
        <v>9637</v>
      </c>
      <c r="H237" s="118"/>
      <c r="I237" s="117">
        <v>19836</v>
      </c>
      <c r="J237" s="118">
        <v>1.0583169036007054</v>
      </c>
      <c r="K237" s="117"/>
      <c r="L237" s="118"/>
      <c r="M237" s="118"/>
    </row>
    <row r="238" spans="2:14" x14ac:dyDescent="0.25">
      <c r="B238" s="116" t="s">
        <v>147</v>
      </c>
      <c r="C238" s="117">
        <v>27225</v>
      </c>
      <c r="D238" s="118">
        <v>0.118075801749271</v>
      </c>
      <c r="E238" s="117">
        <v>0</v>
      </c>
      <c r="F238" s="118">
        <v>1</v>
      </c>
      <c r="G238" s="117">
        <v>14508</v>
      </c>
      <c r="H238" s="118"/>
      <c r="I238" s="117">
        <v>21114</v>
      </c>
      <c r="J238" s="118">
        <v>0.45533498759305213</v>
      </c>
      <c r="K238" s="117"/>
      <c r="L238" s="118"/>
      <c r="M238" s="118"/>
    </row>
    <row r="239" spans="2:14" x14ac:dyDescent="0.25">
      <c r="B239" s="116" t="s">
        <v>149</v>
      </c>
      <c r="C239" s="117">
        <v>26307</v>
      </c>
      <c r="D239" s="118">
        <v>1.2500000000000001E-2</v>
      </c>
      <c r="E239" s="117">
        <v>0</v>
      </c>
      <c r="F239" s="118">
        <v>1</v>
      </c>
      <c r="G239" s="117">
        <v>15583</v>
      </c>
      <c r="H239" s="118"/>
      <c r="I239" s="117">
        <v>21814</v>
      </c>
      <c r="J239" s="118">
        <v>0.3998588205095297</v>
      </c>
      <c r="K239" s="117"/>
      <c r="L239" s="118"/>
      <c r="M239" s="118"/>
    </row>
    <row r="240" spans="2:14" x14ac:dyDescent="0.25">
      <c r="B240" s="116" t="s">
        <v>151</v>
      </c>
      <c r="C240" s="117">
        <v>25824</v>
      </c>
      <c r="D240" s="118">
        <v>0.127980009454988</v>
      </c>
      <c r="E240" s="117">
        <v>0</v>
      </c>
      <c r="F240" s="118">
        <v>1</v>
      </c>
      <c r="G240" s="117">
        <v>15645</v>
      </c>
      <c r="H240" s="118"/>
      <c r="I240" s="117">
        <v>22806</v>
      </c>
      <c r="J240" s="118">
        <v>0.45771812080536911</v>
      </c>
      <c r="K240" s="117"/>
      <c r="L240" s="118"/>
      <c r="M240" s="118"/>
    </row>
    <row r="241" spans="2:14" ht="15.75" x14ac:dyDescent="0.25">
      <c r="B241" s="119" t="s">
        <v>111</v>
      </c>
      <c r="C241" s="120">
        <v>344563</v>
      </c>
      <c r="D241" s="121">
        <v>7.7462884375962202E-2</v>
      </c>
      <c r="E241" s="120">
        <v>0</v>
      </c>
      <c r="F241" s="121">
        <v>1</v>
      </c>
      <c r="G241" s="120">
        <v>92276</v>
      </c>
      <c r="H241" s="121"/>
      <c r="I241" s="120">
        <v>237217</v>
      </c>
      <c r="J241" s="121">
        <v>1.5707334518184575</v>
      </c>
      <c r="K241" s="120">
        <v>44062</v>
      </c>
      <c r="L241" s="121">
        <v>0.37926500970387522</v>
      </c>
      <c r="M241" s="121">
        <v>-0.1697850130951708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>
        <v>265207</v>
      </c>
      <c r="I244" s="115"/>
      <c r="K244" s="49"/>
      <c r="M244" s="126"/>
    </row>
    <row r="246" spans="2:14" ht="48.75" customHeight="1" thickBot="1" x14ac:dyDescent="0.3">
      <c r="B246" s="247" t="s">
        <v>258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3"/>
      <c r="C248" s="257" t="s">
        <v>259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12091</v>
      </c>
      <c r="D251" s="118">
        <v>3.04822112316528E-2</v>
      </c>
      <c r="E251" s="117">
        <v>12200</v>
      </c>
      <c r="F251" s="118">
        <v>9.0149698122570232E-3</v>
      </c>
      <c r="G251" s="117">
        <v>934</v>
      </c>
      <c r="H251" s="118">
        <v>0.92344262295082002</v>
      </c>
      <c r="I251" s="117">
        <v>6824</v>
      </c>
      <c r="J251" s="118">
        <v>6.3062098501070665</v>
      </c>
      <c r="K251" s="117">
        <v>8397</v>
      </c>
      <c r="L251" s="118">
        <v>0.23050996483001174</v>
      </c>
      <c r="M251" s="118">
        <v>-0.30551649987594076</v>
      </c>
    </row>
    <row r="252" spans="2:14" x14ac:dyDescent="0.25">
      <c r="B252" s="116" t="s">
        <v>131</v>
      </c>
      <c r="C252" s="117">
        <v>11195</v>
      </c>
      <c r="D252" s="118">
        <v>4.0949199006253698E-2</v>
      </c>
      <c r="E252" s="117">
        <v>11721</v>
      </c>
      <c r="F252" s="118">
        <v>4.6985261277356027E-2</v>
      </c>
      <c r="G252" s="117">
        <v>905</v>
      </c>
      <c r="H252" s="118">
        <v>0.92278815800699598</v>
      </c>
      <c r="I252" s="117">
        <v>7437</v>
      </c>
      <c r="J252" s="118">
        <v>7.2176795580110493</v>
      </c>
      <c r="K252" s="117">
        <v>8465</v>
      </c>
      <c r="L252" s="118">
        <v>0.13822778001882474</v>
      </c>
      <c r="M252" s="118">
        <v>-0.24385886556498437</v>
      </c>
    </row>
    <row r="253" spans="2:14" x14ac:dyDescent="0.25">
      <c r="B253" s="116" t="s">
        <v>133</v>
      </c>
      <c r="C253" s="117">
        <v>17083</v>
      </c>
      <c r="D253" s="118">
        <v>6.6487701335997018E-2</v>
      </c>
      <c r="E253" s="117">
        <v>5484</v>
      </c>
      <c r="F253" s="118">
        <v>0.678979102031259</v>
      </c>
      <c r="G253" s="117">
        <v>1308</v>
      </c>
      <c r="H253" s="118">
        <v>0.76148796498905902</v>
      </c>
      <c r="I253" s="117">
        <v>8169</v>
      </c>
      <c r="J253" s="118">
        <v>5.2454128440366974</v>
      </c>
      <c r="K253" s="117"/>
      <c r="L253" s="118"/>
      <c r="M253" s="118"/>
    </row>
    <row r="254" spans="2:14" x14ac:dyDescent="0.25">
      <c r="B254" s="116" t="s">
        <v>135</v>
      </c>
      <c r="C254" s="117">
        <v>11904</v>
      </c>
      <c r="D254" s="118">
        <v>0.29054640069384208</v>
      </c>
      <c r="E254" s="117">
        <v>0</v>
      </c>
      <c r="F254" s="118">
        <v>1</v>
      </c>
      <c r="G254" s="117">
        <v>1954</v>
      </c>
      <c r="H254" s="118"/>
      <c r="I254" s="117">
        <v>7711</v>
      </c>
      <c r="J254" s="118">
        <v>2.9462640736949846</v>
      </c>
      <c r="K254" s="117"/>
      <c r="L254" s="118"/>
      <c r="M254" s="118"/>
    </row>
    <row r="255" spans="2:14" x14ac:dyDescent="0.25">
      <c r="B255" s="116" t="s">
        <v>137</v>
      </c>
      <c r="C255" s="117">
        <v>13046</v>
      </c>
      <c r="D255" s="118">
        <v>3.1385880306743719E-2</v>
      </c>
      <c r="E255" s="117">
        <v>0</v>
      </c>
      <c r="F255" s="118">
        <v>1</v>
      </c>
      <c r="G255" s="117">
        <v>1752</v>
      </c>
      <c r="H255" s="118"/>
      <c r="I255" s="117">
        <v>5418</v>
      </c>
      <c r="J255" s="118">
        <v>2.0924657534246576</v>
      </c>
      <c r="K255" s="117"/>
      <c r="L255" s="118"/>
      <c r="M255" s="118"/>
    </row>
    <row r="256" spans="2:14" x14ac:dyDescent="0.25">
      <c r="B256" s="116" t="s">
        <v>139</v>
      </c>
      <c r="C256" s="117">
        <v>14098</v>
      </c>
      <c r="D256" s="118">
        <v>7.4509289043523899E-2</v>
      </c>
      <c r="E256" s="117">
        <v>0</v>
      </c>
      <c r="F256" s="118">
        <v>1</v>
      </c>
      <c r="G256" s="117">
        <v>2373</v>
      </c>
      <c r="H256" s="118"/>
      <c r="I256" s="117">
        <v>6391</v>
      </c>
      <c r="J256" s="118">
        <v>1.6932153392330385</v>
      </c>
      <c r="K256" s="117"/>
      <c r="L256" s="118"/>
      <c r="M256" s="118"/>
    </row>
    <row r="257" spans="2:13" x14ac:dyDescent="0.25">
      <c r="B257" s="116" t="s">
        <v>141</v>
      </c>
      <c r="C257" s="117">
        <v>16069</v>
      </c>
      <c r="D257" s="118">
        <v>9.7309478284621775E-2</v>
      </c>
      <c r="E257" s="117">
        <v>0</v>
      </c>
      <c r="F257" s="118">
        <v>1</v>
      </c>
      <c r="G257" s="117">
        <v>3524</v>
      </c>
      <c r="H257" s="118"/>
      <c r="I257" s="117">
        <v>8105</v>
      </c>
      <c r="J257" s="118">
        <v>1.2999432463110101</v>
      </c>
      <c r="K257" s="117"/>
      <c r="L257" s="118"/>
      <c r="M257" s="118"/>
    </row>
    <row r="258" spans="2:13" x14ac:dyDescent="0.25">
      <c r="B258" s="116" t="s">
        <v>143</v>
      </c>
      <c r="C258" s="117">
        <v>13917</v>
      </c>
      <c r="D258" s="118">
        <v>0.205423922352269</v>
      </c>
      <c r="E258" s="117">
        <v>0</v>
      </c>
      <c r="F258" s="118">
        <v>1</v>
      </c>
      <c r="G258" s="117">
        <v>5353</v>
      </c>
      <c r="H258" s="118"/>
      <c r="I258" s="117">
        <v>8416</v>
      </c>
      <c r="J258" s="118">
        <v>0.57220250326919486</v>
      </c>
      <c r="K258" s="117"/>
      <c r="L258" s="118"/>
      <c r="M258" s="118"/>
    </row>
    <row r="259" spans="2:13" x14ac:dyDescent="0.25">
      <c r="B259" s="116" t="s">
        <v>145</v>
      </c>
      <c r="C259" s="117">
        <v>11775</v>
      </c>
      <c r="D259" s="118">
        <v>0.18331252600915501</v>
      </c>
      <c r="E259" s="117">
        <v>0</v>
      </c>
      <c r="F259" s="118">
        <v>1</v>
      </c>
      <c r="G259" s="117">
        <v>4636</v>
      </c>
      <c r="H259" s="118"/>
      <c r="I259" s="117">
        <v>7143</v>
      </c>
      <c r="J259" s="118">
        <v>0.54076790336496972</v>
      </c>
      <c r="K259" s="117"/>
      <c r="L259" s="118"/>
      <c r="M259" s="118"/>
    </row>
    <row r="260" spans="2:13" x14ac:dyDescent="0.25">
      <c r="B260" s="116" t="s">
        <v>147</v>
      </c>
      <c r="C260" s="117">
        <v>10974</v>
      </c>
      <c r="D260" s="118">
        <v>0.32999572623481299</v>
      </c>
      <c r="E260" s="117">
        <v>0</v>
      </c>
      <c r="F260" s="118">
        <v>1</v>
      </c>
      <c r="G260" s="117">
        <v>6740</v>
      </c>
      <c r="H260" s="118"/>
      <c r="I260" s="117">
        <v>7389</v>
      </c>
      <c r="J260" s="118">
        <v>9.6290801186943664E-2</v>
      </c>
      <c r="K260" s="117"/>
      <c r="L260" s="118"/>
      <c r="M260" s="118"/>
    </row>
    <row r="261" spans="2:13" x14ac:dyDescent="0.25">
      <c r="B261" s="116" t="s">
        <v>149</v>
      </c>
      <c r="C261" s="117">
        <v>12464</v>
      </c>
      <c r="D261" s="118">
        <v>0.13462473095882799</v>
      </c>
      <c r="E261" s="117">
        <v>0</v>
      </c>
      <c r="F261" s="118">
        <v>1</v>
      </c>
      <c r="G261" s="117">
        <v>6690</v>
      </c>
      <c r="H261" s="118"/>
      <c r="I261" s="117">
        <v>8251</v>
      </c>
      <c r="J261" s="118">
        <v>0.23333333333333339</v>
      </c>
      <c r="K261" s="117"/>
      <c r="L261" s="118"/>
      <c r="M261" s="118"/>
    </row>
    <row r="262" spans="2:13" x14ac:dyDescent="0.25">
      <c r="B262" s="116" t="s">
        <v>151</v>
      </c>
      <c r="C262" s="117">
        <v>12932</v>
      </c>
      <c r="D262" s="118">
        <v>0.105856323031183</v>
      </c>
      <c r="E262" s="117">
        <v>0</v>
      </c>
      <c r="F262" s="118">
        <v>1</v>
      </c>
      <c r="G262" s="117">
        <v>7092</v>
      </c>
      <c r="H262" s="118"/>
      <c r="I262" s="117">
        <v>8685</v>
      </c>
      <c r="J262" s="118">
        <v>0.22461928934010156</v>
      </c>
      <c r="K262" s="117"/>
      <c r="L262" s="118"/>
      <c r="M262" s="118"/>
    </row>
    <row r="263" spans="2:13" ht="15.75" x14ac:dyDescent="0.25">
      <c r="B263" s="119" t="s">
        <v>111</v>
      </c>
      <c r="C263" s="120">
        <v>157548</v>
      </c>
      <c r="D263" s="121">
        <v>6.5834178273475999E-2</v>
      </c>
      <c r="E263" s="120">
        <v>0</v>
      </c>
      <c r="F263" s="121">
        <v>1</v>
      </c>
      <c r="G263" s="120">
        <v>43261</v>
      </c>
      <c r="H263" s="121"/>
      <c r="I263" s="120">
        <v>89939</v>
      </c>
      <c r="J263" s="121">
        <v>1.0789856915004274</v>
      </c>
      <c r="K263" s="120">
        <v>16862</v>
      </c>
      <c r="L263" s="121">
        <v>0.18238552696164367</v>
      </c>
      <c r="M263" s="121">
        <v>-0.27587391565747654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15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47D0-9F0F-4F2D-908E-9D3D4845608B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47" t="s">
        <v>260</v>
      </c>
      <c r="C4" s="247"/>
      <c r="D4" s="247"/>
      <c r="E4" s="1" t="s">
        <v>120</v>
      </c>
    </row>
    <row r="5" spans="1:5" ht="10.5" customHeight="1" thickBot="1" x14ac:dyDescent="0.3">
      <c r="B5" s="109"/>
      <c r="C5" s="110"/>
      <c r="D5" s="109"/>
      <c r="E5" s="1" t="s">
        <v>122</v>
      </c>
    </row>
    <row r="6" spans="1:5" ht="22.5" thickTop="1" thickBot="1" x14ac:dyDescent="0.3">
      <c r="B6" s="111" t="s">
        <v>111</v>
      </c>
      <c r="C6" s="257" t="s">
        <v>124</v>
      </c>
      <c r="D6" s="258"/>
    </row>
    <row r="7" spans="1:5" ht="16.5" thickTop="1" thickBot="1" x14ac:dyDescent="0.3">
      <c r="B7" s="16"/>
      <c r="C7" s="112" t="s">
        <v>261</v>
      </c>
      <c r="D7" s="113" t="s">
        <v>262</v>
      </c>
    </row>
    <row r="8" spans="1:5" x14ac:dyDescent="0.25">
      <c r="A8" s="1" t="s">
        <v>128</v>
      </c>
      <c r="B8" s="116">
        <v>2022</v>
      </c>
      <c r="C8" s="117">
        <v>4757683</v>
      </c>
      <c r="D8" s="118">
        <f>C8/C9-1</f>
        <v>1.0371694731352319</v>
      </c>
    </row>
    <row r="9" spans="1:5" x14ac:dyDescent="0.25">
      <c r="A9" s="1"/>
      <c r="B9" s="116">
        <v>2021</v>
      </c>
      <c r="C9" s="117">
        <v>2335438</v>
      </c>
      <c r="D9" s="118">
        <f>C9/C10-1</f>
        <v>0.49200378457078275</v>
      </c>
    </row>
    <row r="10" spans="1:5" x14ac:dyDescent="0.25">
      <c r="A10" s="1" t="s">
        <v>130</v>
      </c>
      <c r="B10" s="116">
        <v>2020</v>
      </c>
      <c r="C10" s="117">
        <v>1565303</v>
      </c>
      <c r="D10" s="118">
        <f t="shared" ref="D10:D19" si="0">C10/C11-1</f>
        <v>-0.67602621340917335</v>
      </c>
    </row>
    <row r="11" spans="1:5" x14ac:dyDescent="0.25">
      <c r="A11" s="1" t="s">
        <v>132</v>
      </c>
      <c r="B11" s="116">
        <v>2019</v>
      </c>
      <c r="C11" s="117">
        <v>4831573</v>
      </c>
      <c r="D11" s="118">
        <f t="shared" si="0"/>
        <v>-8.3906350308755595E-3</v>
      </c>
    </row>
    <row r="12" spans="1:5" x14ac:dyDescent="0.25">
      <c r="A12" s="1" t="s">
        <v>134</v>
      </c>
      <c r="B12" s="116">
        <v>2018</v>
      </c>
      <c r="C12" s="117">
        <v>4872456</v>
      </c>
      <c r="D12" s="118">
        <f t="shared" si="0"/>
        <v>-2.5606044516757187E-2</v>
      </c>
    </row>
    <row r="13" spans="1:5" x14ac:dyDescent="0.25">
      <c r="A13" s="1" t="s">
        <v>136</v>
      </c>
      <c r="B13" s="116">
        <v>2017</v>
      </c>
      <c r="C13" s="117">
        <v>5000499</v>
      </c>
      <c r="D13" s="118">
        <f>C13/C14-1</f>
        <v>9.1258250293928533E-3</v>
      </c>
    </row>
    <row r="14" spans="1:5" x14ac:dyDescent="0.25">
      <c r="A14" s="1" t="s">
        <v>138</v>
      </c>
      <c r="B14" s="116">
        <v>2016</v>
      </c>
      <c r="C14" s="117">
        <v>4955278</v>
      </c>
      <c r="D14" s="118">
        <f>C14/C15-1</f>
        <v>0.11031049754804312</v>
      </c>
    </row>
    <row r="15" spans="1:5" x14ac:dyDescent="0.25">
      <c r="A15" s="1" t="s">
        <v>140</v>
      </c>
      <c r="B15" s="116">
        <v>2015</v>
      </c>
      <c r="C15" s="117">
        <v>4462966</v>
      </c>
      <c r="D15" s="118">
        <f t="shared" si="0"/>
        <v>-1.5106522900106389E-2</v>
      </c>
    </row>
    <row r="16" spans="1:5" x14ac:dyDescent="0.25">
      <c r="A16" s="1" t="s">
        <v>142</v>
      </c>
      <c r="B16" s="116">
        <v>2014</v>
      </c>
      <c r="C16" s="117">
        <v>4531420</v>
      </c>
      <c r="D16" s="118">
        <f t="shared" si="0"/>
        <v>3.2597995427912974E-2</v>
      </c>
    </row>
    <row r="17" spans="1:5" x14ac:dyDescent="0.25">
      <c r="A17" s="1" t="s">
        <v>144</v>
      </c>
      <c r="B17" s="116">
        <v>2013</v>
      </c>
      <c r="C17" s="117">
        <v>4388368</v>
      </c>
      <c r="D17" s="118">
        <f t="shared" si="0"/>
        <v>2.7426811343451485E-2</v>
      </c>
    </row>
    <row r="18" spans="1:5" x14ac:dyDescent="0.25">
      <c r="A18" s="1" t="s">
        <v>146</v>
      </c>
      <c r="B18" s="116">
        <v>2012</v>
      </c>
      <c r="C18" s="117">
        <v>4271222</v>
      </c>
      <c r="D18" s="118">
        <f>C18/C19-1</f>
        <v>-1.2373934501435424E-2</v>
      </c>
    </row>
    <row r="19" spans="1:5" x14ac:dyDescent="0.25">
      <c r="A19" s="1" t="s">
        <v>148</v>
      </c>
      <c r="B19" s="116">
        <v>2011</v>
      </c>
      <c r="C19" s="117">
        <v>4324736</v>
      </c>
      <c r="D19" s="118">
        <f t="shared" si="0"/>
        <v>8.342859318793705E-2</v>
      </c>
    </row>
    <row r="20" spans="1:5" x14ac:dyDescent="0.25">
      <c r="A20" s="1" t="s">
        <v>150</v>
      </c>
      <c r="B20" s="116">
        <v>2010</v>
      </c>
      <c r="C20" s="117">
        <v>3991713</v>
      </c>
      <c r="D20" s="118"/>
    </row>
    <row r="21" spans="1:5" ht="6" customHeight="1" x14ac:dyDescent="0.25"/>
    <row r="22" spans="1:5" x14ac:dyDescent="0.25">
      <c r="B22" s="49" t="s">
        <v>108</v>
      </c>
      <c r="C22" s="49"/>
      <c r="D22" s="49"/>
    </row>
    <row r="25" spans="1:5" ht="48.75" customHeight="1" thickBot="1" x14ac:dyDescent="0.3">
      <c r="B25" s="247" t="s">
        <v>263</v>
      </c>
      <c r="C25" s="247"/>
      <c r="D25" s="247"/>
      <c r="E25" s="1" t="s">
        <v>153</v>
      </c>
    </row>
    <row r="26" spans="1:5" ht="10.5" customHeight="1" thickBot="1" x14ac:dyDescent="0.3">
      <c r="B26" s="109"/>
      <c r="C26" s="110"/>
      <c r="D26" s="109"/>
      <c r="E26" s="1" t="s">
        <v>154</v>
      </c>
    </row>
    <row r="27" spans="1:5" ht="22.5" thickTop="1" thickBot="1" x14ac:dyDescent="0.3">
      <c r="B27" s="125" t="s">
        <v>155</v>
      </c>
      <c r="C27" s="257" t="s">
        <v>240</v>
      </c>
      <c r="D27" s="258"/>
    </row>
    <row r="28" spans="1:5" ht="16.5" thickTop="1" thickBot="1" x14ac:dyDescent="0.3">
      <c r="B28" s="16"/>
      <c r="C28" s="112" t="s">
        <v>261</v>
      </c>
      <c r="D28" s="113" t="s">
        <v>262</v>
      </c>
    </row>
    <row r="29" spans="1:5" x14ac:dyDescent="0.25">
      <c r="B29" s="116">
        <v>2022</v>
      </c>
      <c r="C29" s="117">
        <v>3776873</v>
      </c>
      <c r="D29" s="118">
        <f>C29/C30-1</f>
        <v>1.0327287327283559</v>
      </c>
    </row>
    <row r="30" spans="1:5" x14ac:dyDescent="0.25">
      <c r="B30" s="116">
        <v>2021</v>
      </c>
      <c r="C30" s="117">
        <v>1858031</v>
      </c>
      <c r="D30" s="118">
        <f>C30/C31-1</f>
        <v>0.54799022899542282</v>
      </c>
    </row>
    <row r="31" spans="1:5" x14ac:dyDescent="0.25">
      <c r="B31" s="116">
        <v>2020</v>
      </c>
      <c r="C31" s="117">
        <v>1200286</v>
      </c>
      <c r="D31" s="118">
        <f t="shared" ref="D31:D40" si="1">C31/C32-1</f>
        <v>-0.66361469743186174</v>
      </c>
    </row>
    <row r="32" spans="1:5" x14ac:dyDescent="0.25">
      <c r="B32" s="116">
        <v>2019</v>
      </c>
      <c r="C32" s="117">
        <v>3568188</v>
      </c>
      <c r="D32" s="118">
        <f t="shared" si="1"/>
        <v>9.4106744080915128E-3</v>
      </c>
    </row>
    <row r="33" spans="2:5" x14ac:dyDescent="0.25">
      <c r="B33" s="116">
        <v>2018</v>
      </c>
      <c r="C33" s="117">
        <v>3534922</v>
      </c>
      <c r="D33" s="118">
        <f t="shared" si="1"/>
        <v>-1.1659322215397006E-2</v>
      </c>
    </row>
    <row r="34" spans="2:5" x14ac:dyDescent="0.25">
      <c r="B34" s="116">
        <v>2017</v>
      </c>
      <c r="C34" s="117">
        <v>3576623</v>
      </c>
      <c r="D34" s="118">
        <f>C34/C35-1</f>
        <v>-7.6609876991927672E-3</v>
      </c>
    </row>
    <row r="35" spans="2:5" x14ac:dyDescent="0.25">
      <c r="B35" s="116">
        <v>2016</v>
      </c>
      <c r="C35" s="117">
        <v>3604235</v>
      </c>
      <c r="D35" s="118">
        <f>C35/C36-1</f>
        <v>9.9015981345999426E-2</v>
      </c>
    </row>
    <row r="36" spans="2:5" x14ac:dyDescent="0.25">
      <c r="B36" s="116">
        <v>2015</v>
      </c>
      <c r="C36" s="117">
        <v>3279511</v>
      </c>
      <c r="D36" s="118">
        <f t="shared" si="1"/>
        <v>-1.5103300436482447E-2</v>
      </c>
    </row>
    <row r="37" spans="2:5" x14ac:dyDescent="0.25">
      <c r="B37" s="116">
        <v>2014</v>
      </c>
      <c r="C37" s="117">
        <v>3329802</v>
      </c>
      <c r="D37" s="118">
        <f t="shared" si="1"/>
        <v>3.5501464404308791E-2</v>
      </c>
    </row>
    <row r="38" spans="2:5" x14ac:dyDescent="0.25">
      <c r="B38" s="116">
        <v>2013</v>
      </c>
      <c r="C38" s="117">
        <v>3215642</v>
      </c>
      <c r="D38" s="118">
        <f t="shared" si="1"/>
        <v>2.8431492952413207E-2</v>
      </c>
    </row>
    <row r="39" spans="2:5" x14ac:dyDescent="0.25">
      <c r="B39" s="116">
        <v>2012</v>
      </c>
      <c r="C39" s="117">
        <v>3126744</v>
      </c>
      <c r="D39" s="118">
        <f>C39/C40-1</f>
        <v>-1.083113122160495E-2</v>
      </c>
    </row>
    <row r="40" spans="2:5" x14ac:dyDescent="0.25">
      <c r="B40" s="116">
        <v>2011</v>
      </c>
      <c r="C40" s="117">
        <v>3160981</v>
      </c>
      <c r="D40" s="118">
        <f t="shared" si="1"/>
        <v>7.9026078383984011E-2</v>
      </c>
    </row>
    <row r="41" spans="2:5" x14ac:dyDescent="0.25">
      <c r="B41" s="116">
        <v>2010</v>
      </c>
      <c r="C41" s="117">
        <v>2929476</v>
      </c>
      <c r="D41" s="118"/>
    </row>
    <row r="42" spans="2:5" ht="6" customHeight="1" x14ac:dyDescent="0.25"/>
    <row r="43" spans="2:5" x14ac:dyDescent="0.25">
      <c r="B43" s="49" t="s">
        <v>108</v>
      </c>
      <c r="C43" s="49"/>
      <c r="D43" s="49"/>
    </row>
    <row r="46" spans="2:5" ht="48.75" customHeight="1" thickBot="1" x14ac:dyDescent="0.3">
      <c r="B46" s="247" t="s">
        <v>264</v>
      </c>
      <c r="C46" s="247"/>
      <c r="D46" s="247"/>
      <c r="E46" s="1" t="s">
        <v>158</v>
      </c>
    </row>
    <row r="47" spans="2:5" ht="10.5" customHeight="1" thickBot="1" x14ac:dyDescent="0.3">
      <c r="B47" s="109"/>
      <c r="C47" s="110"/>
      <c r="D47" s="109"/>
      <c r="E47" s="1" t="s">
        <v>159</v>
      </c>
    </row>
    <row r="48" spans="2:5" ht="22.5" thickTop="1" thickBot="1" x14ac:dyDescent="0.3">
      <c r="B48" s="13"/>
      <c r="C48" s="257" t="s">
        <v>242</v>
      </c>
      <c r="D48" s="258"/>
    </row>
    <row r="49" spans="1:4" ht="16.5" thickTop="1" thickBot="1" x14ac:dyDescent="0.3">
      <c r="B49" s="16"/>
      <c r="C49" s="112" t="s">
        <v>261</v>
      </c>
      <c r="D49" s="113" t="s">
        <v>262</v>
      </c>
    </row>
    <row r="50" spans="1:4" x14ac:dyDescent="0.25">
      <c r="A50" s="1">
        <v>1</v>
      </c>
      <c r="B50" s="116">
        <v>2022</v>
      </c>
      <c r="C50" s="117">
        <v>785052</v>
      </c>
      <c r="D50" s="118">
        <f>C50/C51-1</f>
        <v>0.86715312495540542</v>
      </c>
    </row>
    <row r="51" spans="1:4" x14ac:dyDescent="0.25">
      <c r="A51" s="1"/>
      <c r="B51" s="116">
        <v>2021</v>
      </c>
      <c r="C51" s="117">
        <v>420454</v>
      </c>
      <c r="D51" s="118" t="e">
        <f>C51/C52-1</f>
        <v>#DIV/0!</v>
      </c>
    </row>
    <row r="52" spans="1:4" x14ac:dyDescent="0.25">
      <c r="A52" s="1">
        <v>2</v>
      </c>
      <c r="B52" s="116">
        <v>2020</v>
      </c>
      <c r="C52" s="117">
        <v>0</v>
      </c>
      <c r="D52" s="118">
        <f t="shared" ref="D52:D61" si="2">C52/C53-1</f>
        <v>-1</v>
      </c>
    </row>
    <row r="53" spans="1:4" x14ac:dyDescent="0.25">
      <c r="A53" s="1">
        <v>3</v>
      </c>
      <c r="B53" s="116">
        <v>2019</v>
      </c>
      <c r="C53" s="117">
        <v>595112</v>
      </c>
      <c r="D53" s="118">
        <f t="shared" si="2"/>
        <v>5.7429845182314532E-2</v>
      </c>
    </row>
    <row r="54" spans="1:4" x14ac:dyDescent="0.25">
      <c r="A54" s="1">
        <v>4</v>
      </c>
      <c r="B54" s="116">
        <v>2018</v>
      </c>
      <c r="C54" s="117">
        <v>562791</v>
      </c>
      <c r="D54" s="118">
        <f t="shared" si="2"/>
        <v>8.2533954755204642E-2</v>
      </c>
    </row>
    <row r="55" spans="1:4" x14ac:dyDescent="0.25">
      <c r="A55" s="1">
        <v>5</v>
      </c>
      <c r="B55" s="116">
        <v>2017</v>
      </c>
      <c r="C55" s="117">
        <v>519883</v>
      </c>
      <c r="D55" s="118">
        <f>C55/C56-1</f>
        <v>5.8745064017579063E-2</v>
      </c>
    </row>
    <row r="56" spans="1:4" x14ac:dyDescent="0.25">
      <c r="A56" s="1">
        <v>6</v>
      </c>
      <c r="B56" s="116">
        <v>2016</v>
      </c>
      <c r="C56" s="117">
        <v>491037</v>
      </c>
      <c r="D56" s="118">
        <f>C56/C57-1</f>
        <v>3.8130997608884609E-2</v>
      </c>
    </row>
    <row r="57" spans="1:4" x14ac:dyDescent="0.25">
      <c r="A57" s="1">
        <v>7</v>
      </c>
      <c r="B57" s="116">
        <v>2015</v>
      </c>
      <c r="C57" s="117">
        <v>473001</v>
      </c>
      <c r="D57" s="118">
        <f t="shared" si="2"/>
        <v>4.2998802648726242E-2</v>
      </c>
    </row>
    <row r="58" spans="1:4" x14ac:dyDescent="0.25">
      <c r="A58" s="1">
        <v>8</v>
      </c>
      <c r="B58" s="116">
        <v>2014</v>
      </c>
      <c r="C58" s="117">
        <v>453501</v>
      </c>
      <c r="D58" s="118">
        <f t="shared" si="2"/>
        <v>5.3489749695104338E-2</v>
      </c>
    </row>
    <row r="59" spans="1:4" x14ac:dyDescent="0.25">
      <c r="A59" s="1">
        <v>9</v>
      </c>
      <c r="B59" s="116">
        <v>2013</v>
      </c>
      <c r="C59" s="117">
        <v>430475</v>
      </c>
      <c r="D59" s="118">
        <f t="shared" si="2"/>
        <v>5.0149054201084065E-2</v>
      </c>
    </row>
    <row r="60" spans="1:4" x14ac:dyDescent="0.25">
      <c r="A60" s="1">
        <v>10</v>
      </c>
      <c r="B60" s="116">
        <v>2012</v>
      </c>
      <c r="C60" s="117">
        <v>409918</v>
      </c>
      <c r="D60" s="118">
        <f>C60/C61-1</f>
        <v>3.6837871881908457E-2</v>
      </c>
    </row>
    <row r="61" spans="1:4" x14ac:dyDescent="0.25">
      <c r="A61" s="1">
        <v>11</v>
      </c>
      <c r="B61" s="116">
        <v>2011</v>
      </c>
      <c r="C61" s="117">
        <v>395354</v>
      </c>
      <c r="D61" s="118">
        <f t="shared" si="2"/>
        <v>0.18363082229101435</v>
      </c>
    </row>
    <row r="62" spans="1:4" x14ac:dyDescent="0.25">
      <c r="A62" s="1">
        <v>12</v>
      </c>
      <c r="B62" s="116">
        <v>2010</v>
      </c>
      <c r="C62" s="117">
        <v>334018</v>
      </c>
      <c r="D62" s="118"/>
    </row>
    <row r="63" spans="1:4" ht="6" customHeight="1" x14ac:dyDescent="0.25"/>
    <row r="64" spans="1:4" x14ac:dyDescent="0.25">
      <c r="B64" s="49" t="s">
        <v>108</v>
      </c>
      <c r="C64" s="49"/>
      <c r="D64" s="49"/>
    </row>
    <row r="67" spans="1:5" ht="48.75" customHeight="1" thickBot="1" x14ac:dyDescent="0.3">
      <c r="B67" s="247" t="s">
        <v>265</v>
      </c>
      <c r="C67" s="247"/>
      <c r="D67" s="247"/>
      <c r="E67" s="1" t="s">
        <v>162</v>
      </c>
    </row>
    <row r="68" spans="1:5" ht="10.5" customHeight="1" thickBot="1" x14ac:dyDescent="0.3">
      <c r="B68" s="109"/>
      <c r="C68" s="110"/>
      <c r="D68" s="109"/>
      <c r="E68" s="1" t="s">
        <v>163</v>
      </c>
    </row>
    <row r="69" spans="1:5" ht="22.5" thickTop="1" thickBot="1" x14ac:dyDescent="0.3">
      <c r="B69" s="13"/>
      <c r="C69" s="257" t="s">
        <v>244</v>
      </c>
      <c r="D69" s="258"/>
    </row>
    <row r="70" spans="1:5" ht="16.5" thickTop="1" thickBot="1" x14ac:dyDescent="0.3">
      <c r="B70" s="16"/>
      <c r="C70" s="112" t="s">
        <v>261</v>
      </c>
      <c r="D70" s="113" t="s">
        <v>262</v>
      </c>
    </row>
    <row r="71" spans="1:5" x14ac:dyDescent="0.25">
      <c r="A71" s="1">
        <v>1</v>
      </c>
      <c r="B71" s="116">
        <v>2022</v>
      </c>
      <c r="C71" s="117">
        <v>2319338</v>
      </c>
      <c r="D71" s="118">
        <f t="shared" ref="D71:D82" si="3">C71/C72-1</f>
        <v>1.0994766104051519</v>
      </c>
    </row>
    <row r="72" spans="1:5" x14ac:dyDescent="0.25">
      <c r="A72" s="1"/>
      <c r="B72" s="116">
        <v>2021</v>
      </c>
      <c r="C72" s="117">
        <v>1104722</v>
      </c>
      <c r="D72" s="118" t="e">
        <f t="shared" si="3"/>
        <v>#DIV/0!</v>
      </c>
    </row>
    <row r="73" spans="1:5" x14ac:dyDescent="0.25">
      <c r="A73" s="1">
        <v>2</v>
      </c>
      <c r="B73" s="116">
        <v>2020</v>
      </c>
      <c r="C73" s="117">
        <v>0</v>
      </c>
      <c r="D73" s="118">
        <f t="shared" si="3"/>
        <v>-1</v>
      </c>
    </row>
    <row r="74" spans="1:5" x14ac:dyDescent="0.25">
      <c r="A74" s="1">
        <v>3</v>
      </c>
      <c r="B74" s="116">
        <v>2019</v>
      </c>
      <c r="C74" s="117">
        <v>2231028</v>
      </c>
      <c r="D74" s="118">
        <f t="shared" si="3"/>
        <v>2.4272332736039903E-2</v>
      </c>
    </row>
    <row r="75" spans="1:5" x14ac:dyDescent="0.25">
      <c r="A75" s="1">
        <v>4</v>
      </c>
      <c r="B75" s="116">
        <v>2018</v>
      </c>
      <c r="C75" s="117">
        <v>2178159</v>
      </c>
      <c r="D75" s="118">
        <f t="shared" si="3"/>
        <v>1.3263573042457732E-2</v>
      </c>
    </row>
    <row r="76" spans="1:5" x14ac:dyDescent="0.25">
      <c r="A76" s="1">
        <v>5</v>
      </c>
      <c r="B76" s="116">
        <v>2017</v>
      </c>
      <c r="C76" s="117">
        <v>2149647</v>
      </c>
      <c r="D76" s="118">
        <f t="shared" si="3"/>
        <v>2.4560605800632462E-2</v>
      </c>
    </row>
    <row r="77" spans="1:5" x14ac:dyDescent="0.25">
      <c r="A77" s="1">
        <v>6</v>
      </c>
      <c r="B77" s="116">
        <v>2016</v>
      </c>
      <c r="C77" s="117">
        <v>2098116</v>
      </c>
      <c r="D77" s="118">
        <f t="shared" si="3"/>
        <v>8.5840859102083167E-2</v>
      </c>
    </row>
    <row r="78" spans="1:5" x14ac:dyDescent="0.25">
      <c r="A78" s="1">
        <v>7</v>
      </c>
      <c r="B78" s="116">
        <v>2015</v>
      </c>
      <c r="C78" s="117">
        <v>1932250</v>
      </c>
      <c r="D78" s="118">
        <f t="shared" si="3"/>
        <v>-2.9730981019936098E-2</v>
      </c>
    </row>
    <row r="79" spans="1:5" x14ac:dyDescent="0.25">
      <c r="A79" s="1">
        <v>8</v>
      </c>
      <c r="B79" s="116">
        <v>2014</v>
      </c>
      <c r="C79" s="117">
        <v>1991458</v>
      </c>
      <c r="D79" s="118">
        <f t="shared" si="3"/>
        <v>2.3257176182242878E-2</v>
      </c>
    </row>
    <row r="80" spans="1:5" x14ac:dyDescent="0.25">
      <c r="A80" s="1">
        <v>9</v>
      </c>
      <c r="B80" s="116">
        <v>2013</v>
      </c>
      <c r="C80" s="117">
        <v>1946195</v>
      </c>
      <c r="D80" s="118">
        <f t="shared" si="3"/>
        <v>1.8911319096181156E-2</v>
      </c>
    </row>
    <row r="81" spans="1:5" x14ac:dyDescent="0.25">
      <c r="A81" s="1">
        <v>10</v>
      </c>
      <c r="B81" s="116">
        <v>2012</v>
      </c>
      <c r="C81" s="117">
        <v>1910073</v>
      </c>
      <c r="D81" s="118">
        <f t="shared" si="3"/>
        <v>2.0097133522396504E-3</v>
      </c>
    </row>
    <row r="82" spans="1:5" x14ac:dyDescent="0.25">
      <c r="A82" s="1">
        <v>11</v>
      </c>
      <c r="B82" s="116">
        <v>2011</v>
      </c>
      <c r="C82" s="117">
        <v>1906242</v>
      </c>
      <c r="D82" s="118">
        <f t="shared" si="3"/>
        <v>7.4631156851989733E-2</v>
      </c>
    </row>
    <row r="83" spans="1:5" x14ac:dyDescent="0.25">
      <c r="A83" s="1">
        <v>12</v>
      </c>
      <c r="B83" s="116">
        <v>2010</v>
      </c>
      <c r="C83" s="117">
        <v>1773857</v>
      </c>
      <c r="D83" s="118"/>
    </row>
    <row r="84" spans="1:5" ht="6" customHeight="1" x14ac:dyDescent="0.25"/>
    <row r="85" spans="1:5" x14ac:dyDescent="0.25">
      <c r="B85" s="49" t="s">
        <v>108</v>
      </c>
      <c r="C85" s="49"/>
      <c r="D85" s="49"/>
    </row>
    <row r="88" spans="1:5" ht="48.75" customHeight="1" thickBot="1" x14ac:dyDescent="0.3">
      <c r="B88" s="247" t="s">
        <v>266</v>
      </c>
      <c r="C88" s="247"/>
      <c r="D88" s="247"/>
      <c r="E88" s="1" t="s">
        <v>165</v>
      </c>
    </row>
    <row r="89" spans="1:5" ht="10.5" customHeight="1" thickBot="1" x14ac:dyDescent="0.3">
      <c r="B89" s="109"/>
      <c r="C89" s="110"/>
      <c r="D89" s="109"/>
      <c r="E89" s="1" t="s">
        <v>166</v>
      </c>
    </row>
    <row r="90" spans="1:5" ht="22.5" thickTop="1" thickBot="1" x14ac:dyDescent="0.3">
      <c r="B90" s="13"/>
      <c r="C90" s="257" t="s">
        <v>246</v>
      </c>
      <c r="D90" s="258"/>
    </row>
    <row r="91" spans="1:5" ht="16.5" thickTop="1" thickBot="1" x14ac:dyDescent="0.3">
      <c r="B91" s="16"/>
      <c r="C91" s="112" t="s">
        <v>261</v>
      </c>
      <c r="D91" s="113" t="s">
        <v>262</v>
      </c>
    </row>
    <row r="92" spans="1:5" x14ac:dyDescent="0.25">
      <c r="B92" s="116">
        <v>2022</v>
      </c>
      <c r="C92" s="117">
        <v>543812</v>
      </c>
      <c r="D92" s="118">
        <f t="shared" ref="D92:D103" si="4">C92/C93-1</f>
        <v>0.88982408829641568</v>
      </c>
    </row>
    <row r="93" spans="1:5" x14ac:dyDescent="0.25">
      <c r="B93" s="116">
        <v>2021</v>
      </c>
      <c r="C93" s="117">
        <v>287758</v>
      </c>
      <c r="D93" s="118" t="e">
        <f t="shared" si="4"/>
        <v>#DIV/0!</v>
      </c>
    </row>
    <row r="94" spans="1:5" x14ac:dyDescent="0.25">
      <c r="B94" s="116">
        <v>2020</v>
      </c>
      <c r="C94" s="117">
        <v>0</v>
      </c>
      <c r="D94" s="118">
        <f t="shared" si="4"/>
        <v>-1</v>
      </c>
    </row>
    <row r="95" spans="1:5" x14ac:dyDescent="0.25">
      <c r="B95" s="116">
        <v>2019</v>
      </c>
      <c r="C95" s="117">
        <v>566108</v>
      </c>
      <c r="D95" s="118">
        <f t="shared" si="4"/>
        <v>-3.8838132849335238E-2</v>
      </c>
    </row>
    <row r="96" spans="1:5" x14ac:dyDescent="0.25">
      <c r="B96" s="116">
        <v>2018</v>
      </c>
      <c r="C96" s="117">
        <v>588983</v>
      </c>
      <c r="D96" s="118">
        <f t="shared" si="4"/>
        <v>-0.18113782029001624</v>
      </c>
    </row>
    <row r="97" spans="2:5" x14ac:dyDescent="0.25">
      <c r="B97" s="116">
        <v>2017</v>
      </c>
      <c r="C97" s="117">
        <v>719270</v>
      </c>
      <c r="D97" s="118">
        <f t="shared" si="4"/>
        <v>-0.13576701623523302</v>
      </c>
    </row>
    <row r="98" spans="2:5" x14ac:dyDescent="0.25">
      <c r="B98" s="116">
        <v>2016</v>
      </c>
      <c r="C98" s="117">
        <v>832264</v>
      </c>
      <c r="D98" s="118">
        <f t="shared" si="4"/>
        <v>0.16211532849365295</v>
      </c>
    </row>
    <row r="99" spans="2:5" x14ac:dyDescent="0.25">
      <c r="B99" s="116">
        <v>2015</v>
      </c>
      <c r="C99" s="117">
        <v>716163</v>
      </c>
      <c r="D99" s="118">
        <f t="shared" si="4"/>
        <v>-1.5913563011168752E-2</v>
      </c>
    </row>
    <row r="100" spans="2:5" x14ac:dyDescent="0.25">
      <c r="B100" s="116">
        <v>2014</v>
      </c>
      <c r="C100" s="117">
        <v>727744</v>
      </c>
      <c r="D100" s="118">
        <f t="shared" si="4"/>
        <v>2.7807161873018238E-2</v>
      </c>
    </row>
    <row r="101" spans="2:5" x14ac:dyDescent="0.25">
      <c r="B101" s="116">
        <v>2013</v>
      </c>
      <c r="C101" s="117">
        <v>708055</v>
      </c>
      <c r="D101" s="118">
        <f t="shared" si="4"/>
        <v>2.8082774562445456E-2</v>
      </c>
    </row>
    <row r="102" spans="2:5" x14ac:dyDescent="0.25">
      <c r="B102" s="116">
        <v>2012</v>
      </c>
      <c r="C102" s="117">
        <v>688714</v>
      </c>
      <c r="D102" s="118">
        <f t="shared" si="4"/>
        <v>-5.7253538478385879E-2</v>
      </c>
    </row>
    <row r="103" spans="2:5" x14ac:dyDescent="0.25">
      <c r="B103" s="116">
        <v>2011</v>
      </c>
      <c r="C103" s="117">
        <v>730540</v>
      </c>
      <c r="D103" s="118">
        <f t="shared" si="4"/>
        <v>6.2844805512232593E-2</v>
      </c>
    </row>
    <row r="104" spans="2:5" x14ac:dyDescent="0.25">
      <c r="B104" s="116">
        <v>2010</v>
      </c>
      <c r="C104" s="117">
        <v>687344</v>
      </c>
      <c r="D104" s="118"/>
    </row>
    <row r="105" spans="2:5" ht="6" customHeight="1" x14ac:dyDescent="0.25"/>
    <row r="106" spans="2:5" x14ac:dyDescent="0.25">
      <c r="B106" s="49" t="s">
        <v>108</v>
      </c>
      <c r="C106" s="49"/>
      <c r="D106" s="49"/>
    </row>
    <row r="109" spans="2:5" ht="48.75" customHeight="1" thickBot="1" x14ac:dyDescent="0.3">
      <c r="B109" s="247" t="s">
        <v>267</v>
      </c>
      <c r="C109" s="247"/>
      <c r="D109" s="247"/>
      <c r="E109" s="1" t="s">
        <v>170</v>
      </c>
    </row>
    <row r="110" spans="2:5" ht="10.5" customHeight="1" thickBot="1" x14ac:dyDescent="0.3">
      <c r="B110" s="109"/>
      <c r="C110" s="110"/>
      <c r="D110" s="109"/>
      <c r="E110" s="1" t="s">
        <v>171</v>
      </c>
    </row>
    <row r="111" spans="2:5" ht="22.5" thickTop="1" thickBot="1" x14ac:dyDescent="0.3">
      <c r="B111" s="13"/>
      <c r="C111" s="257" t="s">
        <v>248</v>
      </c>
      <c r="D111" s="258"/>
    </row>
    <row r="112" spans="2:5" ht="16.5" thickTop="1" thickBot="1" x14ac:dyDescent="0.3">
      <c r="B112" s="16"/>
      <c r="C112" s="112" t="s">
        <v>261</v>
      </c>
      <c r="D112" s="113" t="s">
        <v>262</v>
      </c>
    </row>
    <row r="113" spans="1:4" x14ac:dyDescent="0.25">
      <c r="B113" s="116">
        <v>2022</v>
      </c>
      <c r="C113" s="117">
        <v>95353</v>
      </c>
      <c r="D113" s="118">
        <f t="shared" ref="D113:D124" si="5">C113/C114-1</f>
        <v>2.1322843439984234</v>
      </c>
    </row>
    <row r="114" spans="1:4" x14ac:dyDescent="0.25">
      <c r="B114" s="116">
        <v>2021</v>
      </c>
      <c r="C114" s="117">
        <v>30442</v>
      </c>
      <c r="D114" s="118" t="e">
        <f t="shared" si="5"/>
        <v>#DIV/0!</v>
      </c>
    </row>
    <row r="115" spans="1:4" x14ac:dyDescent="0.25">
      <c r="B115" s="116">
        <v>2020</v>
      </c>
      <c r="C115" s="117">
        <v>0</v>
      </c>
      <c r="D115" s="118">
        <f t="shared" si="5"/>
        <v>-1</v>
      </c>
    </row>
    <row r="116" spans="1:4" x14ac:dyDescent="0.25">
      <c r="B116" s="116">
        <v>2019</v>
      </c>
      <c r="C116" s="117">
        <v>125486</v>
      </c>
      <c r="D116" s="118">
        <f t="shared" si="5"/>
        <v>-0.16263396014894105</v>
      </c>
    </row>
    <row r="117" spans="1:4" x14ac:dyDescent="0.25">
      <c r="B117" s="116">
        <v>2018</v>
      </c>
      <c r="C117" s="117">
        <v>149858</v>
      </c>
      <c r="D117" s="118">
        <f t="shared" si="5"/>
        <v>0.21870450941324759</v>
      </c>
    </row>
    <row r="118" spans="1:4" x14ac:dyDescent="0.25">
      <c r="B118" s="116">
        <v>2017</v>
      </c>
      <c r="C118" s="117">
        <v>122965</v>
      </c>
      <c r="D118" s="118">
        <f t="shared" si="5"/>
        <v>-2.6829704548037014E-4</v>
      </c>
    </row>
    <row r="119" spans="1:4" x14ac:dyDescent="0.25">
      <c r="B119" s="116">
        <v>2016</v>
      </c>
      <c r="C119" s="117">
        <v>122998</v>
      </c>
      <c r="D119" s="118">
        <f t="shared" si="5"/>
        <v>0.14761562648702609</v>
      </c>
    </row>
    <row r="120" spans="1:4" x14ac:dyDescent="0.25">
      <c r="B120" s="116">
        <v>2015</v>
      </c>
      <c r="C120" s="117">
        <v>107177</v>
      </c>
      <c r="D120" s="118">
        <f t="shared" si="5"/>
        <v>4.1392578485575759E-2</v>
      </c>
    </row>
    <row r="121" spans="1:4" x14ac:dyDescent="0.25">
      <c r="B121" s="116">
        <v>2014</v>
      </c>
      <c r="C121" s="117">
        <v>102917</v>
      </c>
      <c r="D121" s="118">
        <f t="shared" si="5"/>
        <v>0.21526326354694336</v>
      </c>
    </row>
    <row r="122" spans="1:4" x14ac:dyDescent="0.25">
      <c r="B122" s="116">
        <v>2013</v>
      </c>
      <c r="C122" s="117">
        <v>84687</v>
      </c>
      <c r="D122" s="118">
        <f t="shared" si="5"/>
        <v>5.8653665854115911E-2</v>
      </c>
    </row>
    <row r="123" spans="1:4" x14ac:dyDescent="0.25">
      <c r="A123" s="115"/>
      <c r="B123" s="116">
        <v>2012</v>
      </c>
      <c r="C123" s="117">
        <v>79995</v>
      </c>
      <c r="D123" s="118">
        <f t="shared" si="5"/>
        <v>-3.2521406801799602E-2</v>
      </c>
    </row>
    <row r="124" spans="1:4" x14ac:dyDescent="0.25">
      <c r="B124" s="116">
        <v>2011</v>
      </c>
      <c r="C124" s="117">
        <v>82684</v>
      </c>
      <c r="D124" s="118">
        <f t="shared" si="5"/>
        <v>-0.11267076612686866</v>
      </c>
    </row>
    <row r="125" spans="1:4" x14ac:dyDescent="0.25">
      <c r="B125" s="116">
        <v>2010</v>
      </c>
      <c r="C125" s="117">
        <v>93183</v>
      </c>
      <c r="D125" s="118"/>
    </row>
    <row r="126" spans="1:4" ht="6" customHeight="1" x14ac:dyDescent="0.25"/>
    <row r="127" spans="1:4" x14ac:dyDescent="0.25">
      <c r="B127" s="49" t="s">
        <v>108</v>
      </c>
      <c r="C127" s="49"/>
      <c r="D127" s="49"/>
    </row>
    <row r="130" spans="1:5" ht="48.75" customHeight="1" thickBot="1" x14ac:dyDescent="0.3">
      <c r="B130" s="247" t="s">
        <v>268</v>
      </c>
      <c r="C130" s="247"/>
      <c r="D130" s="247"/>
      <c r="E130" s="1" t="s">
        <v>174</v>
      </c>
    </row>
    <row r="131" spans="1:5" ht="10.5" customHeight="1" thickBot="1" x14ac:dyDescent="0.3">
      <c r="B131" s="109"/>
      <c r="C131" s="110"/>
      <c r="D131" s="109"/>
      <c r="E131" s="1" t="s">
        <v>175</v>
      </c>
    </row>
    <row r="132" spans="1:5" ht="22.5" thickTop="1" thickBot="1" x14ac:dyDescent="0.3">
      <c r="B132" s="13"/>
      <c r="C132" s="257" t="s">
        <v>250</v>
      </c>
      <c r="D132" s="258"/>
    </row>
    <row r="133" spans="1:5" ht="16.5" thickTop="1" thickBot="1" x14ac:dyDescent="0.3">
      <c r="B133" s="16"/>
      <c r="C133" s="112" t="s">
        <v>261</v>
      </c>
      <c r="D133" s="113" t="s">
        <v>262</v>
      </c>
    </row>
    <row r="134" spans="1:5" x14ac:dyDescent="0.25">
      <c r="B134" s="116">
        <v>2022</v>
      </c>
      <c r="C134" s="117">
        <v>33318</v>
      </c>
      <c r="D134" s="118">
        <f t="shared" ref="D134:D145" si="6">C134/C135-1</f>
        <v>1.2734902763561924</v>
      </c>
    </row>
    <row r="135" spans="1:5" x14ac:dyDescent="0.25">
      <c r="B135" s="116">
        <v>2021</v>
      </c>
      <c r="C135" s="117">
        <v>14655</v>
      </c>
      <c r="D135" s="118" t="e">
        <f t="shared" si="6"/>
        <v>#DIV/0!</v>
      </c>
    </row>
    <row r="136" spans="1:5" x14ac:dyDescent="0.25">
      <c r="B136" s="116">
        <v>2020</v>
      </c>
      <c r="C136" s="117">
        <v>0</v>
      </c>
      <c r="D136" s="118">
        <f t="shared" si="6"/>
        <v>-1</v>
      </c>
    </row>
    <row r="137" spans="1:5" x14ac:dyDescent="0.25">
      <c r="B137" s="116">
        <v>2019</v>
      </c>
      <c r="C137" s="117">
        <v>50454</v>
      </c>
      <c r="D137" s="118">
        <f t="shared" si="6"/>
        <v>-8.4834303749251827E-2</v>
      </c>
    </row>
    <row r="138" spans="1:5" x14ac:dyDescent="0.25">
      <c r="B138" s="116">
        <v>2018</v>
      </c>
      <c r="C138" s="117">
        <v>55131</v>
      </c>
      <c r="D138" s="118">
        <f t="shared" si="6"/>
        <v>-0.14997378889265778</v>
      </c>
    </row>
    <row r="139" spans="1:5" x14ac:dyDescent="0.25">
      <c r="B139" s="116">
        <v>2017</v>
      </c>
      <c r="C139" s="117">
        <v>64858</v>
      </c>
      <c r="D139" s="118">
        <f t="shared" si="6"/>
        <v>8.4219324640588455E-2</v>
      </c>
    </row>
    <row r="140" spans="1:5" x14ac:dyDescent="0.25">
      <c r="B140" s="116">
        <v>2016</v>
      </c>
      <c r="C140" s="117">
        <v>59820</v>
      </c>
      <c r="D140" s="118">
        <f t="shared" si="6"/>
        <v>0.1747839748625295</v>
      </c>
    </row>
    <row r="141" spans="1:5" x14ac:dyDescent="0.25">
      <c r="B141" s="116">
        <v>2015</v>
      </c>
      <c r="C141" s="117">
        <v>50920</v>
      </c>
      <c r="D141" s="118">
        <f t="shared" si="6"/>
        <v>-6.0204495958067206E-2</v>
      </c>
    </row>
    <row r="142" spans="1:5" x14ac:dyDescent="0.25">
      <c r="B142" s="116">
        <v>2014</v>
      </c>
      <c r="C142" s="117">
        <v>54182</v>
      </c>
      <c r="D142" s="118">
        <f t="shared" si="6"/>
        <v>0.1720095176292451</v>
      </c>
    </row>
    <row r="143" spans="1:5" x14ac:dyDescent="0.25">
      <c r="B143" s="116">
        <v>2013</v>
      </c>
      <c r="C143" s="117">
        <v>46230</v>
      </c>
      <c r="D143" s="118">
        <f t="shared" si="6"/>
        <v>0.21517190621385773</v>
      </c>
    </row>
    <row r="144" spans="1:5" x14ac:dyDescent="0.25">
      <c r="A144" s="115"/>
      <c r="B144" s="116">
        <v>2012</v>
      </c>
      <c r="C144" s="117">
        <v>38044</v>
      </c>
      <c r="D144" s="118">
        <f t="shared" si="6"/>
        <v>-0.17584107796624859</v>
      </c>
    </row>
    <row r="145" spans="2:5" x14ac:dyDescent="0.25">
      <c r="B145" s="116">
        <v>2011</v>
      </c>
      <c r="C145" s="117">
        <v>46161</v>
      </c>
      <c r="D145" s="118">
        <f t="shared" si="6"/>
        <v>0.12384963724010323</v>
      </c>
    </row>
    <row r="146" spans="2:5" x14ac:dyDescent="0.25">
      <c r="B146" s="116">
        <v>2010</v>
      </c>
      <c r="C146" s="117">
        <v>41074</v>
      </c>
      <c r="D146" s="118"/>
    </row>
    <row r="147" spans="2:5" ht="6" customHeight="1" x14ac:dyDescent="0.25"/>
    <row r="148" spans="2:5" x14ac:dyDescent="0.25">
      <c r="B148" s="49" t="s">
        <v>108</v>
      </c>
      <c r="C148" s="49"/>
      <c r="D148" s="49"/>
    </row>
    <row r="151" spans="2:5" ht="48.75" customHeight="1" thickBot="1" x14ac:dyDescent="0.3">
      <c r="B151" s="247" t="s">
        <v>269</v>
      </c>
      <c r="C151" s="247"/>
      <c r="D151" s="247"/>
      <c r="E151" s="1" t="s">
        <v>178</v>
      </c>
    </row>
    <row r="152" spans="2:5" ht="10.5" customHeight="1" thickBot="1" x14ac:dyDescent="0.3">
      <c r="B152" s="109"/>
      <c r="C152" s="110"/>
      <c r="D152" s="109"/>
      <c r="E152" s="1" t="s">
        <v>179</v>
      </c>
    </row>
    <row r="153" spans="2:5" ht="22.5" thickTop="1" thickBot="1" x14ac:dyDescent="0.3">
      <c r="B153" s="125" t="s">
        <v>155</v>
      </c>
      <c r="C153" s="257" t="s">
        <v>113</v>
      </c>
      <c r="D153" s="258"/>
    </row>
    <row r="154" spans="2:5" ht="16.5" thickTop="1" thickBot="1" x14ac:dyDescent="0.3">
      <c r="B154" s="16"/>
      <c r="C154" s="112" t="s">
        <v>261</v>
      </c>
      <c r="D154" s="113" t="s">
        <v>262</v>
      </c>
    </row>
    <row r="155" spans="2:5" x14ac:dyDescent="0.25">
      <c r="B155" s="116">
        <v>2022</v>
      </c>
      <c r="C155" s="117">
        <v>980810</v>
      </c>
      <c r="D155" s="118">
        <f t="shared" ref="D155:D166" si="7">C155/C156-1</f>
        <v>1.0544524902232268</v>
      </c>
    </row>
    <row r="156" spans="2:5" x14ac:dyDescent="0.25">
      <c r="B156" s="116">
        <v>2021</v>
      </c>
      <c r="C156" s="117">
        <v>477407</v>
      </c>
      <c r="D156" s="118">
        <f t="shared" si="7"/>
        <v>0.30790346750973252</v>
      </c>
    </row>
    <row r="157" spans="2:5" x14ac:dyDescent="0.25">
      <c r="B157" s="116">
        <v>2020</v>
      </c>
      <c r="C157" s="117">
        <v>365017</v>
      </c>
      <c r="D157" s="118">
        <f t="shared" si="7"/>
        <v>-0.71108015371403011</v>
      </c>
    </row>
    <row r="158" spans="2:5" x14ac:dyDescent="0.25">
      <c r="B158" s="116">
        <v>2019</v>
      </c>
      <c r="C158" s="117">
        <v>1263385</v>
      </c>
      <c r="D158" s="118">
        <f t="shared" si="7"/>
        <v>-5.5437095430845074E-2</v>
      </c>
    </row>
    <row r="159" spans="2:5" x14ac:dyDescent="0.25">
      <c r="B159" s="116">
        <v>2018</v>
      </c>
      <c r="C159" s="117">
        <v>1337534</v>
      </c>
      <c r="D159" s="118">
        <f t="shared" si="7"/>
        <v>-6.0638707303164008E-2</v>
      </c>
    </row>
    <row r="160" spans="2:5" x14ac:dyDescent="0.25">
      <c r="B160" s="116">
        <v>2017</v>
      </c>
      <c r="C160" s="117">
        <v>1423876</v>
      </c>
      <c r="D160" s="118">
        <f t="shared" si="7"/>
        <v>5.3908720891933104E-2</v>
      </c>
    </row>
    <row r="161" spans="1:5" x14ac:dyDescent="0.25">
      <c r="B161" s="116">
        <v>2016</v>
      </c>
      <c r="C161" s="117">
        <v>1351043</v>
      </c>
      <c r="D161" s="118">
        <f t="shared" si="7"/>
        <v>0.14160910216273548</v>
      </c>
    </row>
    <row r="162" spans="1:5" x14ac:dyDescent="0.25">
      <c r="B162" s="116">
        <v>2015</v>
      </c>
      <c r="C162" s="117">
        <v>1183455</v>
      </c>
      <c r="D162" s="118">
        <f t="shared" si="7"/>
        <v>-1.5115452664657192E-2</v>
      </c>
    </row>
    <row r="163" spans="1:5" x14ac:dyDescent="0.25">
      <c r="B163" s="116">
        <v>2014</v>
      </c>
      <c r="C163" s="117">
        <v>1201618</v>
      </c>
      <c r="D163" s="118">
        <f t="shared" si="7"/>
        <v>2.4636615884699342E-2</v>
      </c>
    </row>
    <row r="164" spans="1:5" x14ac:dyDescent="0.25">
      <c r="B164" s="116">
        <v>2013</v>
      </c>
      <c r="C164" s="117">
        <v>1172726</v>
      </c>
      <c r="D164" s="118">
        <f t="shared" si="7"/>
        <v>2.4681994760930248E-2</v>
      </c>
    </row>
    <row r="165" spans="1:5" x14ac:dyDescent="0.25">
      <c r="B165" s="116">
        <v>2012</v>
      </c>
      <c r="C165" s="117">
        <v>1144478</v>
      </c>
      <c r="D165" s="118">
        <f t="shared" si="7"/>
        <v>-1.6564483074186565E-2</v>
      </c>
    </row>
    <row r="166" spans="1:5" x14ac:dyDescent="0.25">
      <c r="B166" s="116">
        <v>2011</v>
      </c>
      <c r="C166" s="117">
        <v>1163755</v>
      </c>
      <c r="D166" s="118">
        <f t="shared" si="7"/>
        <v>9.55700093293681E-2</v>
      </c>
    </row>
    <row r="167" spans="1:5" x14ac:dyDescent="0.25">
      <c r="B167" s="116">
        <v>2010</v>
      </c>
      <c r="C167" s="117">
        <v>1062237</v>
      </c>
      <c r="D167" s="118"/>
    </row>
    <row r="168" spans="1:5" ht="6" customHeight="1" x14ac:dyDescent="0.25"/>
    <row r="169" spans="1:5" x14ac:dyDescent="0.25">
      <c r="B169" s="49" t="s">
        <v>108</v>
      </c>
      <c r="C169" s="49"/>
      <c r="D169" s="49"/>
    </row>
    <row r="172" spans="1:5" ht="48.75" customHeight="1" thickBot="1" x14ac:dyDescent="0.3">
      <c r="B172" s="247" t="s">
        <v>270</v>
      </c>
      <c r="C172" s="247"/>
      <c r="D172" s="247"/>
      <c r="E172" s="1" t="s">
        <v>182</v>
      </c>
    </row>
    <row r="173" spans="1:5" ht="10.5" customHeight="1" thickBot="1" x14ac:dyDescent="0.3">
      <c r="B173" s="109"/>
      <c r="C173" s="110"/>
      <c r="D173" s="109"/>
      <c r="E173" s="1" t="s">
        <v>183</v>
      </c>
    </row>
    <row r="174" spans="1:5" ht="22.5" thickTop="1" thickBot="1" x14ac:dyDescent="0.3">
      <c r="B174" s="13"/>
      <c r="C174" s="257" t="s">
        <v>253</v>
      </c>
      <c r="D174" s="258"/>
    </row>
    <row r="175" spans="1:5" ht="16.5" thickTop="1" thickBot="1" x14ac:dyDescent="0.3">
      <c r="B175" s="16"/>
      <c r="C175" s="112" t="s">
        <v>261</v>
      </c>
      <c r="D175" s="113" t="s">
        <v>262</v>
      </c>
    </row>
    <row r="176" spans="1:5" x14ac:dyDescent="0.25">
      <c r="A176" s="115"/>
      <c r="B176" s="116">
        <v>2022</v>
      </c>
      <c r="C176" s="117">
        <v>77819</v>
      </c>
      <c r="D176" s="118">
        <f t="shared" ref="D176:D187" si="8">C176/C177-1</f>
        <v>0.60909391671146773</v>
      </c>
    </row>
    <row r="177" spans="1:4" x14ac:dyDescent="0.25">
      <c r="A177" s="115"/>
      <c r="B177" s="116">
        <v>2021</v>
      </c>
      <c r="C177" s="117">
        <v>48362</v>
      </c>
      <c r="D177" s="118">
        <f t="shared" si="8"/>
        <v>0.43613956941351151</v>
      </c>
    </row>
    <row r="178" spans="1:4" x14ac:dyDescent="0.25">
      <c r="B178" s="116">
        <v>2020</v>
      </c>
      <c r="C178" s="117">
        <v>33675</v>
      </c>
      <c r="D178" s="118">
        <f t="shared" si="8"/>
        <v>-0.5135146848499732</v>
      </c>
    </row>
    <row r="179" spans="1:4" x14ac:dyDescent="0.25">
      <c r="B179" s="116">
        <v>2019</v>
      </c>
      <c r="C179" s="117">
        <v>69221</v>
      </c>
      <c r="D179" s="118">
        <f t="shared" si="8"/>
        <v>0.72866668331543583</v>
      </c>
    </row>
    <row r="180" spans="1:4" x14ac:dyDescent="0.25">
      <c r="B180" s="116">
        <v>2018</v>
      </c>
      <c r="C180" s="117">
        <v>40043</v>
      </c>
      <c r="D180" s="118">
        <f t="shared" si="8"/>
        <v>0.42294161543655173</v>
      </c>
    </row>
    <row r="181" spans="1:4" x14ac:dyDescent="0.25">
      <c r="B181" s="116">
        <v>2017</v>
      </c>
      <c r="C181" s="117">
        <v>28141</v>
      </c>
      <c r="D181" s="118">
        <f t="shared" si="8"/>
        <v>5.0357142857142545E-3</v>
      </c>
    </row>
    <row r="182" spans="1:4" x14ac:dyDescent="0.25">
      <c r="B182" s="116">
        <v>2016</v>
      </c>
      <c r="C182" s="117">
        <v>28000</v>
      </c>
      <c r="D182" s="118">
        <f t="shared" si="8"/>
        <v>0.96202088150795317</v>
      </c>
    </row>
    <row r="183" spans="1:4" x14ac:dyDescent="0.25">
      <c r="B183" s="116">
        <v>2015</v>
      </c>
      <c r="C183" s="117">
        <v>14271</v>
      </c>
      <c r="D183" s="118">
        <f t="shared" si="8"/>
        <v>-0.12135205024011819</v>
      </c>
    </row>
    <row r="184" spans="1:4" x14ac:dyDescent="0.25">
      <c r="B184" s="116">
        <v>2014</v>
      </c>
      <c r="C184" s="117">
        <v>16242</v>
      </c>
      <c r="D184" s="118">
        <f t="shared" si="8"/>
        <v>-4.867334387629596E-2</v>
      </c>
    </row>
    <row r="185" spans="1:4" x14ac:dyDescent="0.25">
      <c r="B185" s="116">
        <v>2013</v>
      </c>
      <c r="C185" s="117">
        <v>17073</v>
      </c>
      <c r="D185" s="118">
        <f t="shared" si="8"/>
        <v>2.9672516736023224E-2</v>
      </c>
    </row>
    <row r="186" spans="1:4" x14ac:dyDescent="0.25">
      <c r="B186" s="116">
        <v>2012</v>
      </c>
      <c r="C186" s="117">
        <v>16581</v>
      </c>
      <c r="D186" s="118">
        <f t="shared" si="8"/>
        <v>-0.1379328272850161</v>
      </c>
    </row>
    <row r="187" spans="1:4" x14ac:dyDescent="0.25">
      <c r="B187" s="116">
        <v>2011</v>
      </c>
      <c r="C187" s="117">
        <v>19234</v>
      </c>
      <c r="D187" s="118">
        <f t="shared" si="8"/>
        <v>8.7649852974440279E-2</v>
      </c>
    </row>
    <row r="188" spans="1:4" x14ac:dyDescent="0.25">
      <c r="B188" s="116">
        <v>2010</v>
      </c>
      <c r="C188" s="117">
        <v>17684</v>
      </c>
      <c r="D188" s="118"/>
    </row>
    <row r="189" spans="1:4" ht="6" customHeight="1" x14ac:dyDescent="0.25"/>
    <row r="190" spans="1:4" x14ac:dyDescent="0.25">
      <c r="B190" s="49" t="s">
        <v>108</v>
      </c>
      <c r="C190" s="49"/>
      <c r="D190" s="49"/>
    </row>
    <row r="193" spans="2:5" ht="48.75" customHeight="1" thickBot="1" x14ac:dyDescent="0.3">
      <c r="B193" s="247" t="s">
        <v>271</v>
      </c>
      <c r="C193" s="247"/>
      <c r="D193" s="247"/>
      <c r="E193" s="1" t="s">
        <v>187</v>
      </c>
    </row>
    <row r="194" spans="2:5" ht="10.5" customHeight="1" thickBot="1" x14ac:dyDescent="0.3">
      <c r="B194" s="109"/>
      <c r="C194" s="110"/>
      <c r="D194" s="109"/>
      <c r="E194" s="1" t="s">
        <v>188</v>
      </c>
    </row>
    <row r="195" spans="2:5" ht="22.5" thickTop="1" thickBot="1" x14ac:dyDescent="0.3">
      <c r="B195" s="13"/>
      <c r="C195" s="257" t="s">
        <v>255</v>
      </c>
      <c r="D195" s="258"/>
    </row>
    <row r="196" spans="2:5" ht="16.5" thickTop="1" thickBot="1" x14ac:dyDescent="0.3">
      <c r="B196" s="16"/>
      <c r="C196" s="112" t="s">
        <v>261</v>
      </c>
      <c r="D196" s="113" t="s">
        <v>262</v>
      </c>
    </row>
    <row r="197" spans="2:5" x14ac:dyDescent="0.25">
      <c r="B197" s="116">
        <v>2022</v>
      </c>
      <c r="C197" s="117">
        <v>575835</v>
      </c>
      <c r="D197" s="118">
        <f t="shared" ref="D197:D208" si="9">C197/C198-1</f>
        <v>0.9619056380064599</v>
      </c>
    </row>
    <row r="198" spans="2:5" x14ac:dyDescent="0.25">
      <c r="B198" s="116">
        <v>2021</v>
      </c>
      <c r="C198" s="117">
        <v>293508</v>
      </c>
      <c r="D198" s="118" t="e">
        <f t="shared" si="9"/>
        <v>#DIV/0!</v>
      </c>
    </row>
    <row r="199" spans="2:5" x14ac:dyDescent="0.25">
      <c r="B199" s="116">
        <v>2020</v>
      </c>
      <c r="C199" s="117">
        <v>0</v>
      </c>
      <c r="D199" s="118">
        <f t="shared" si="9"/>
        <v>-1</v>
      </c>
    </row>
    <row r="200" spans="2:5" x14ac:dyDescent="0.25">
      <c r="B200" s="116">
        <v>2019</v>
      </c>
      <c r="C200" s="117">
        <v>692053</v>
      </c>
      <c r="D200" s="118">
        <f t="shared" si="9"/>
        <v>-8.3792174436846723E-2</v>
      </c>
    </row>
    <row r="201" spans="2:5" x14ac:dyDescent="0.25">
      <c r="B201" s="116">
        <v>2018</v>
      </c>
      <c r="C201" s="117">
        <v>755345</v>
      </c>
      <c r="D201" s="118">
        <f t="shared" si="9"/>
        <v>-5.1499515920623518E-2</v>
      </c>
    </row>
    <row r="202" spans="2:5" x14ac:dyDescent="0.25">
      <c r="B202" s="116">
        <v>2017</v>
      </c>
      <c r="C202" s="117">
        <v>796357</v>
      </c>
      <c r="D202" s="118">
        <f t="shared" si="9"/>
        <v>8.7951315786141127E-3</v>
      </c>
    </row>
    <row r="203" spans="2:5" x14ac:dyDescent="0.25">
      <c r="B203" s="116">
        <v>2016</v>
      </c>
      <c r="C203" s="117">
        <v>789414</v>
      </c>
      <c r="D203" s="118">
        <f t="shared" si="9"/>
        <v>0.10422841764104396</v>
      </c>
    </row>
    <row r="204" spans="2:5" x14ac:dyDescent="0.25">
      <c r="B204" s="116">
        <v>2015</v>
      </c>
      <c r="C204" s="117">
        <v>714901</v>
      </c>
      <c r="D204" s="118">
        <f t="shared" si="9"/>
        <v>1.0766507466569486E-2</v>
      </c>
    </row>
    <row r="205" spans="2:5" x14ac:dyDescent="0.25">
      <c r="B205" s="116">
        <v>2014</v>
      </c>
      <c r="C205" s="117">
        <v>707286</v>
      </c>
      <c r="D205" s="118">
        <f t="shared" si="9"/>
        <v>4.574736266254642E-2</v>
      </c>
    </row>
    <row r="206" spans="2:5" x14ac:dyDescent="0.25">
      <c r="B206" s="116">
        <v>2013</v>
      </c>
      <c r="C206" s="117">
        <v>676345</v>
      </c>
      <c r="D206" s="118">
        <f t="shared" si="9"/>
        <v>1.0646723050715678E-2</v>
      </c>
    </row>
    <row r="207" spans="2:5" x14ac:dyDescent="0.25">
      <c r="B207" s="116">
        <v>2012</v>
      </c>
      <c r="C207" s="117">
        <v>669220</v>
      </c>
      <c r="D207" s="118">
        <f t="shared" si="9"/>
        <v>8.2866268908576846E-3</v>
      </c>
    </row>
    <row r="208" spans="2:5" x14ac:dyDescent="0.25">
      <c r="B208" s="116">
        <v>2011</v>
      </c>
      <c r="C208" s="117">
        <v>663720</v>
      </c>
      <c r="D208" s="118">
        <f t="shared" si="9"/>
        <v>8.1100451191503886E-2</v>
      </c>
    </row>
    <row r="209" spans="2:5" x14ac:dyDescent="0.25">
      <c r="B209" s="116">
        <v>2010</v>
      </c>
      <c r="C209" s="117">
        <v>613930</v>
      </c>
      <c r="D209" s="118"/>
    </row>
    <row r="210" spans="2:5" ht="6" customHeight="1" x14ac:dyDescent="0.25"/>
    <row r="211" spans="2:5" x14ac:dyDescent="0.25">
      <c r="B211" s="49" t="s">
        <v>108</v>
      </c>
      <c r="C211" s="49"/>
      <c r="D211" s="49"/>
    </row>
    <row r="214" spans="2:5" ht="48.75" customHeight="1" thickBot="1" x14ac:dyDescent="0.3">
      <c r="B214" s="247" t="s">
        <v>272</v>
      </c>
      <c r="C214" s="247"/>
      <c r="D214" s="247"/>
      <c r="E214" s="1" t="s">
        <v>191</v>
      </c>
    </row>
    <row r="215" spans="2:5" ht="10.5" customHeight="1" thickBot="1" x14ac:dyDescent="0.3">
      <c r="B215" s="109"/>
      <c r="C215" s="110"/>
      <c r="D215" s="109"/>
      <c r="E215" s="1" t="s">
        <v>192</v>
      </c>
    </row>
    <row r="216" spans="2:5" ht="22.5" thickTop="1" thickBot="1" x14ac:dyDescent="0.3">
      <c r="B216" s="13"/>
      <c r="C216" s="257" t="s">
        <v>257</v>
      </c>
      <c r="D216" s="258"/>
    </row>
    <row r="217" spans="2:5" ht="16.5" thickTop="1" thickBot="1" x14ac:dyDescent="0.3">
      <c r="B217" s="16"/>
      <c r="C217" s="112" t="s">
        <v>261</v>
      </c>
      <c r="D217" s="113" t="s">
        <v>262</v>
      </c>
    </row>
    <row r="218" spans="2:5" x14ac:dyDescent="0.25">
      <c r="B218" s="116">
        <v>2022</v>
      </c>
      <c r="C218" s="117">
        <v>237217</v>
      </c>
      <c r="D218" s="118">
        <f t="shared" ref="D218:D229" si="10">C218/C219-1</f>
        <v>1.5707334518184575</v>
      </c>
    </row>
    <row r="219" spans="2:5" x14ac:dyDescent="0.25">
      <c r="B219" s="116">
        <v>2021</v>
      </c>
      <c r="C219" s="117">
        <v>92276</v>
      </c>
      <c r="D219" s="118" t="e">
        <f t="shared" si="10"/>
        <v>#DIV/0!</v>
      </c>
    </row>
    <row r="220" spans="2:5" x14ac:dyDescent="0.25">
      <c r="B220" s="116">
        <v>2020</v>
      </c>
      <c r="C220" s="117">
        <v>0</v>
      </c>
      <c r="D220" s="118">
        <f t="shared" si="10"/>
        <v>-1</v>
      </c>
    </row>
    <row r="221" spans="2:5" x14ac:dyDescent="0.25">
      <c r="B221" s="116">
        <v>2019</v>
      </c>
      <c r="C221" s="117">
        <v>344563</v>
      </c>
      <c r="D221" s="118">
        <f t="shared" si="10"/>
        <v>-7.746288437596216E-2</v>
      </c>
    </row>
    <row r="222" spans="2:5" x14ac:dyDescent="0.25">
      <c r="B222" s="116">
        <v>2018</v>
      </c>
      <c r="C222" s="117">
        <v>373495</v>
      </c>
      <c r="D222" s="118">
        <f t="shared" si="10"/>
        <v>-0.13373179884681574</v>
      </c>
    </row>
    <row r="223" spans="2:5" x14ac:dyDescent="0.25">
      <c r="B223" s="116">
        <v>2017</v>
      </c>
      <c r="C223" s="117">
        <v>431154</v>
      </c>
      <c r="D223" s="118">
        <f t="shared" si="10"/>
        <v>6.4785476673227649E-2</v>
      </c>
    </row>
    <row r="224" spans="2:5" x14ac:dyDescent="0.25">
      <c r="B224" s="116">
        <v>2016</v>
      </c>
      <c r="C224" s="117">
        <v>404921</v>
      </c>
      <c r="D224" s="118">
        <f t="shared" si="10"/>
        <v>0.20328844142259417</v>
      </c>
    </row>
    <row r="225" spans="2:5" x14ac:dyDescent="0.25">
      <c r="B225" s="116">
        <v>2015</v>
      </c>
      <c r="C225" s="117">
        <v>336512</v>
      </c>
      <c r="D225" s="118">
        <f t="shared" si="10"/>
        <v>-4.8115817403160177E-2</v>
      </c>
    </row>
    <row r="226" spans="2:5" x14ac:dyDescent="0.25">
      <c r="B226" s="116">
        <v>2014</v>
      </c>
      <c r="C226" s="117">
        <v>353522</v>
      </c>
      <c r="D226" s="118">
        <f t="shared" si="10"/>
        <v>-1.5110908047450078E-2</v>
      </c>
    </row>
    <row r="227" spans="2:5" x14ac:dyDescent="0.25">
      <c r="B227" s="116">
        <v>2013</v>
      </c>
      <c r="C227" s="117">
        <v>358946</v>
      </c>
      <c r="D227" s="118">
        <f t="shared" si="10"/>
        <v>6.0915776033292346E-2</v>
      </c>
    </row>
    <row r="228" spans="2:5" x14ac:dyDescent="0.25">
      <c r="B228" s="116">
        <v>2012</v>
      </c>
      <c r="C228" s="117">
        <v>338336</v>
      </c>
      <c r="D228" s="118">
        <f t="shared" si="10"/>
        <v>-3.5455978652860987E-2</v>
      </c>
    </row>
    <row r="229" spans="2:5" x14ac:dyDescent="0.25">
      <c r="B229" s="116">
        <v>2011</v>
      </c>
      <c r="C229" s="117">
        <v>350773</v>
      </c>
      <c r="D229" s="118">
        <f t="shared" si="10"/>
        <v>8.360260727194091E-2</v>
      </c>
    </row>
    <row r="230" spans="2:5" x14ac:dyDescent="0.25">
      <c r="B230" s="116">
        <v>2010</v>
      </c>
      <c r="C230" s="117">
        <v>323710</v>
      </c>
      <c r="D230" s="118"/>
    </row>
    <row r="231" spans="2:5" ht="6" customHeight="1" x14ac:dyDescent="0.25"/>
    <row r="232" spans="2:5" x14ac:dyDescent="0.25">
      <c r="B232" s="49" t="s">
        <v>108</v>
      </c>
      <c r="C232" s="49"/>
      <c r="D232" s="49"/>
    </row>
    <row r="233" spans="2:5" x14ac:dyDescent="0.25">
      <c r="C233" s="115">
        <f>SUM(C218:C227)</f>
        <v>2932606</v>
      </c>
    </row>
    <row r="235" spans="2:5" ht="48.75" customHeight="1" thickBot="1" x14ac:dyDescent="0.3">
      <c r="B235" s="247" t="s">
        <v>273</v>
      </c>
      <c r="C235" s="247"/>
      <c r="D235" s="247"/>
      <c r="E235" s="1" t="s">
        <v>195</v>
      </c>
    </row>
    <row r="236" spans="2:5" ht="10.5" customHeight="1" thickBot="1" x14ac:dyDescent="0.3">
      <c r="B236" s="109"/>
      <c r="C236" s="110"/>
      <c r="D236" s="109"/>
      <c r="E236" s="1" t="s">
        <v>196</v>
      </c>
    </row>
    <row r="237" spans="2:5" ht="22.5" thickTop="1" thickBot="1" x14ac:dyDescent="0.3">
      <c r="B237" s="13"/>
      <c r="C237" s="257" t="s">
        <v>259</v>
      </c>
      <c r="D237" s="258"/>
    </row>
    <row r="238" spans="2:5" ht="16.5" thickTop="1" thickBot="1" x14ac:dyDescent="0.3">
      <c r="B238" s="16"/>
      <c r="C238" s="112" t="s">
        <v>261</v>
      </c>
      <c r="D238" s="113" t="s">
        <v>262</v>
      </c>
    </row>
    <row r="239" spans="2:5" x14ac:dyDescent="0.25">
      <c r="B239" s="116">
        <v>2022</v>
      </c>
      <c r="C239" s="117">
        <v>89939</v>
      </c>
      <c r="D239" s="118">
        <f t="shared" ref="D239:D250" si="11">C239/C240-1</f>
        <v>1.0789856915004274</v>
      </c>
    </row>
    <row r="240" spans="2:5" x14ac:dyDescent="0.25">
      <c r="B240" s="116">
        <v>2021</v>
      </c>
      <c r="C240" s="117">
        <v>43261</v>
      </c>
      <c r="D240" s="118" t="e">
        <f t="shared" si="11"/>
        <v>#DIV/0!</v>
      </c>
    </row>
    <row r="241" spans="2:4" x14ac:dyDescent="0.25">
      <c r="B241" s="116">
        <v>2020</v>
      </c>
      <c r="C241" s="117">
        <v>0</v>
      </c>
      <c r="D241" s="118">
        <f t="shared" si="11"/>
        <v>-1</v>
      </c>
    </row>
    <row r="242" spans="2:4" x14ac:dyDescent="0.25">
      <c r="B242" s="116">
        <v>2019</v>
      </c>
      <c r="C242" s="117">
        <v>157548</v>
      </c>
      <c r="D242" s="118">
        <f t="shared" si="11"/>
        <v>-6.5834178273476041E-2</v>
      </c>
    </row>
    <row r="243" spans="2:4" x14ac:dyDescent="0.25">
      <c r="B243" s="116">
        <v>2018</v>
      </c>
      <c r="C243" s="117">
        <v>168651</v>
      </c>
      <c r="D243" s="118">
        <f t="shared" si="11"/>
        <v>2.5382822902795255E-3</v>
      </c>
    </row>
    <row r="244" spans="2:4" x14ac:dyDescent="0.25">
      <c r="B244" s="116">
        <v>2017</v>
      </c>
      <c r="C244" s="117">
        <v>168224</v>
      </c>
      <c r="D244" s="118">
        <f t="shared" si="11"/>
        <v>0.30702054262361322</v>
      </c>
    </row>
    <row r="245" spans="2:4" x14ac:dyDescent="0.25">
      <c r="B245" s="116">
        <v>2016</v>
      </c>
      <c r="C245" s="117">
        <v>128708</v>
      </c>
      <c r="D245" s="118">
        <f t="shared" si="11"/>
        <v>9.2866664968455748E-2</v>
      </c>
    </row>
    <row r="246" spans="2:4" x14ac:dyDescent="0.25">
      <c r="B246" s="116">
        <v>2015</v>
      </c>
      <c r="C246" s="117">
        <v>117771</v>
      </c>
      <c r="D246" s="118">
        <f t="shared" si="11"/>
        <v>-5.4564575171793694E-2</v>
      </c>
    </row>
    <row r="247" spans="2:4" x14ac:dyDescent="0.25">
      <c r="B247" s="116">
        <v>2014</v>
      </c>
      <c r="C247" s="117">
        <v>124568</v>
      </c>
      <c r="D247" s="118">
        <f t="shared" si="11"/>
        <v>3.4944583838752985E-2</v>
      </c>
    </row>
    <row r="248" spans="2:4" x14ac:dyDescent="0.25">
      <c r="B248" s="116">
        <v>2013</v>
      </c>
      <c r="C248" s="117">
        <v>120362</v>
      </c>
      <c r="D248" s="118">
        <f t="shared" si="11"/>
        <v>1.7450411746611216E-4</v>
      </c>
    </row>
    <row r="249" spans="2:4" x14ac:dyDescent="0.25">
      <c r="B249" s="116">
        <v>2012</v>
      </c>
      <c r="C249" s="117">
        <v>120341</v>
      </c>
      <c r="D249" s="118">
        <f t="shared" si="11"/>
        <v>-7.4499338603992937E-2</v>
      </c>
    </row>
    <row r="250" spans="2:4" x14ac:dyDescent="0.25">
      <c r="B250" s="116">
        <v>2011</v>
      </c>
      <c r="C250" s="117">
        <v>130028</v>
      </c>
      <c r="D250" s="118">
        <f t="shared" si="11"/>
        <v>0.21620382928175252</v>
      </c>
    </row>
    <row r="251" spans="2:4" x14ac:dyDescent="0.25">
      <c r="B251" s="116">
        <v>2010</v>
      </c>
      <c r="C251" s="117">
        <v>106913</v>
      </c>
      <c r="D251" s="118"/>
    </row>
    <row r="252" spans="2:4" ht="6" customHeight="1" x14ac:dyDescent="0.25"/>
    <row r="253" spans="2:4" x14ac:dyDescent="0.25">
      <c r="B253" s="49" t="s">
        <v>108</v>
      </c>
      <c r="C253" s="49"/>
      <c r="D253" s="49"/>
    </row>
  </sheetData>
  <mergeCells count="24"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95B4-9DF8-47FC-B11E-235F32CA3AE1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274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123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4" x14ac:dyDescent="0.25">
      <c r="A9" s="1" t="s">
        <v>128</v>
      </c>
      <c r="B9" s="116" t="s">
        <v>129</v>
      </c>
      <c r="C9" s="117">
        <v>306139</v>
      </c>
      <c r="D9" s="118">
        <v>1.06548688581807E-2</v>
      </c>
      <c r="E9" s="117">
        <v>292445</v>
      </c>
      <c r="F9" s="118">
        <v>4.4731314860243197E-2</v>
      </c>
      <c r="G9" s="117">
        <v>40306</v>
      </c>
      <c r="H9" s="118">
        <v>0.862175793738994</v>
      </c>
      <c r="I9" s="117">
        <v>205509</v>
      </c>
      <c r="J9" s="118">
        <v>4.0987197935791198</v>
      </c>
      <c r="K9" s="117">
        <v>289830</v>
      </c>
      <c r="L9" s="118">
        <v>0.41030319840007001</v>
      </c>
      <c r="M9" s="118">
        <v>-5.3273186363057334E-2</v>
      </c>
    </row>
    <row r="10" spans="1:14" x14ac:dyDescent="0.25">
      <c r="A10" s="1" t="s">
        <v>130</v>
      </c>
      <c r="B10" s="116" t="s">
        <v>131</v>
      </c>
      <c r="C10" s="117">
        <v>293344</v>
      </c>
      <c r="D10" s="118">
        <v>2.2750214043235101E-2</v>
      </c>
      <c r="E10" s="117">
        <v>315303</v>
      </c>
      <c r="F10" s="118">
        <v>7.4857505181629813E-2</v>
      </c>
      <c r="G10" s="117">
        <v>39737</v>
      </c>
      <c r="H10" s="118">
        <v>0.87397202056434597</v>
      </c>
      <c r="I10" s="117">
        <v>238961</v>
      </c>
      <c r="J10" s="118">
        <v>5.0135641845131742</v>
      </c>
      <c r="K10" s="117">
        <v>281475</v>
      </c>
      <c r="L10" s="118">
        <v>0.17791187683345822</v>
      </c>
      <c r="M10" s="118">
        <v>-4.0461028689865786E-2</v>
      </c>
    </row>
    <row r="11" spans="1:14" x14ac:dyDescent="0.25">
      <c r="A11" s="1" t="s">
        <v>132</v>
      </c>
      <c r="B11" s="116" t="s">
        <v>133</v>
      </c>
      <c r="C11" s="117">
        <v>334568</v>
      </c>
      <c r="D11" s="118">
        <v>5.6137806904450901E-2</v>
      </c>
      <c r="E11" s="117">
        <v>125522</v>
      </c>
      <c r="F11" s="118">
        <v>0.62482365318858901</v>
      </c>
      <c r="G11" s="117">
        <v>54420</v>
      </c>
      <c r="H11" s="118">
        <v>0.56645050270072195</v>
      </c>
      <c r="I11" s="117">
        <v>259671</v>
      </c>
      <c r="J11" s="118">
        <v>3.7716097023153257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301694</v>
      </c>
      <c r="D12" s="118">
        <v>7.1213511356071901E-4</v>
      </c>
      <c r="E12" s="117">
        <v>0</v>
      </c>
      <c r="F12" s="118">
        <v>1</v>
      </c>
      <c r="G12" s="117">
        <v>62237</v>
      </c>
      <c r="H12" s="118"/>
      <c r="I12" s="117">
        <v>285943</v>
      </c>
      <c r="J12" s="118">
        <v>3.5944213249353281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277583</v>
      </c>
      <c r="D13" s="118">
        <v>4.0958685452497597E-2</v>
      </c>
      <c r="E13" s="117">
        <v>1703</v>
      </c>
      <c r="F13" s="118">
        <v>0.99386489806652401</v>
      </c>
      <c r="G13" s="117">
        <v>95361</v>
      </c>
      <c r="H13" s="118">
        <v>54.995889606576633</v>
      </c>
      <c r="I13" s="117">
        <v>262460</v>
      </c>
      <c r="J13" s="118">
        <v>1.7522781850022544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294513</v>
      </c>
      <c r="D14" s="118">
        <v>1.3872596521651293E-3</v>
      </c>
      <c r="E14" s="117">
        <v>11242</v>
      </c>
      <c r="F14" s="118">
        <v>0.96182851011670101</v>
      </c>
      <c r="G14" s="117">
        <v>135433</v>
      </c>
      <c r="H14" s="118">
        <v>11.047055684041986</v>
      </c>
      <c r="I14" s="117">
        <v>268383</v>
      </c>
      <c r="J14" s="118">
        <v>0.98166621133697096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347672</v>
      </c>
      <c r="D15" s="118">
        <v>1.0654039656703199E-2</v>
      </c>
      <c r="E15" s="117">
        <v>88980</v>
      </c>
      <c r="F15" s="118">
        <v>0.74406912262132097</v>
      </c>
      <c r="G15" s="117">
        <v>200770</v>
      </c>
      <c r="H15" s="118">
        <v>1.2563497415149474</v>
      </c>
      <c r="I15" s="117">
        <v>313891</v>
      </c>
      <c r="J15" s="118">
        <v>0.56343577227673447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364513</v>
      </c>
      <c r="D16" s="118">
        <v>1.4443498127644699E-2</v>
      </c>
      <c r="E16" s="117">
        <v>138877</v>
      </c>
      <c r="F16" s="118">
        <v>0.61900672952679303</v>
      </c>
      <c r="G16" s="117">
        <v>234299</v>
      </c>
      <c r="H16" s="118">
        <v>0.6870972155216486</v>
      </c>
      <c r="I16" s="117">
        <v>318255</v>
      </c>
      <c r="J16" s="118">
        <v>0.35832846064217083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298126</v>
      </c>
      <c r="D17" s="118">
        <v>5.2536571568406201E-2</v>
      </c>
      <c r="E17" s="117">
        <v>69301</v>
      </c>
      <c r="F17" s="118">
        <v>0.76754459523825502</v>
      </c>
      <c r="G17" s="117">
        <v>206575</v>
      </c>
      <c r="H17" s="118">
        <v>1.980837217356171</v>
      </c>
      <c r="I17" s="117">
        <v>267238</v>
      </c>
      <c r="J17" s="118">
        <v>0.29366089797894235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333597</v>
      </c>
      <c r="D18" s="118">
        <v>3.39398292004158E-2</v>
      </c>
      <c r="E18" s="117">
        <v>66690</v>
      </c>
      <c r="F18" s="118">
        <v>0.80008813028894099</v>
      </c>
      <c r="G18" s="117">
        <v>274592</v>
      </c>
      <c r="H18" s="118">
        <v>3.1174388963862647</v>
      </c>
      <c r="I18" s="117">
        <v>306276</v>
      </c>
      <c r="J18" s="118">
        <v>0.11538573592821355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321926</v>
      </c>
      <c r="D19" s="118">
        <v>6.8031318426116316E-2</v>
      </c>
      <c r="E19" s="117">
        <v>53895</v>
      </c>
      <c r="F19" s="118">
        <v>0.83258574952007602</v>
      </c>
      <c r="G19" s="117">
        <v>241497</v>
      </c>
      <c r="H19" s="118">
        <v>3.4808794878931257</v>
      </c>
      <c r="I19" s="117">
        <v>281513</v>
      </c>
      <c r="J19" s="118">
        <v>0.16569978094965987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311195</v>
      </c>
      <c r="D20" s="118">
        <v>1.22957193503646E-2</v>
      </c>
      <c r="E20" s="117">
        <v>70961</v>
      </c>
      <c r="F20" s="118">
        <v>0.77197255739970105</v>
      </c>
      <c r="G20" s="117">
        <v>244182</v>
      </c>
      <c r="H20" s="118">
        <v>2.4410732655965952</v>
      </c>
      <c r="I20" s="117">
        <v>308436</v>
      </c>
      <c r="J20" s="118">
        <v>0.26313978917364911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3784870</v>
      </c>
      <c r="D21" s="121">
        <v>1.62172474866541E-2</v>
      </c>
      <c r="E21" s="120">
        <v>1235446</v>
      </c>
      <c r="F21" s="121">
        <v>0.673582976429838</v>
      </c>
      <c r="G21" s="120">
        <v>1829409</v>
      </c>
      <c r="H21" s="121">
        <v>0.48076807889620432</v>
      </c>
      <c r="I21" s="120">
        <v>3316536</v>
      </c>
      <c r="J21" s="121">
        <v>0.81290023171417647</v>
      </c>
      <c r="K21" s="120">
        <v>571305</v>
      </c>
      <c r="L21" s="121">
        <v>0.28536234166535435</v>
      </c>
      <c r="M21" s="121">
        <v>-4.7003834971133474E-2</v>
      </c>
    </row>
    <row r="22" spans="1:14" ht="6" customHeight="1" x14ac:dyDescent="0.25"/>
    <row r="23" spans="1:14" x14ac:dyDescent="0.25">
      <c r="B23" s="49" t="s">
        <v>275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L24" s="124"/>
    </row>
    <row r="26" spans="1:14" ht="48.75" customHeight="1" thickBot="1" x14ac:dyDescent="0.3">
      <c r="B26" s="247" t="s">
        <v>276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156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34561</v>
      </c>
      <c r="D31" s="118">
        <v>0.2140297878319517</v>
      </c>
      <c r="E31" s="117">
        <v>36835</v>
      </c>
      <c r="F31" s="118">
        <v>6.5796707271201571E-2</v>
      </c>
      <c r="G31" s="117">
        <v>18517</v>
      </c>
      <c r="H31" s="118">
        <v>0.49729876476177598</v>
      </c>
      <c r="I31" s="117">
        <v>31260</v>
      </c>
      <c r="J31" s="118">
        <v>0.68817843063131168</v>
      </c>
      <c r="K31" s="117">
        <v>37556</v>
      </c>
      <c r="L31" s="118">
        <v>0.20140754958413298</v>
      </c>
      <c r="M31" s="118">
        <v>8.6658372153583629E-2</v>
      </c>
    </row>
    <row r="32" spans="1:14" x14ac:dyDescent="0.25">
      <c r="B32" s="116" t="s">
        <v>131</v>
      </c>
      <c r="C32" s="117">
        <v>33570</v>
      </c>
      <c r="D32" s="118">
        <v>0.1325910931174088</v>
      </c>
      <c r="E32" s="117">
        <v>43815</v>
      </c>
      <c r="F32" s="118">
        <v>0.30518319928507598</v>
      </c>
      <c r="G32" s="117">
        <v>24214</v>
      </c>
      <c r="H32" s="118">
        <v>0.44735821065845</v>
      </c>
      <c r="I32" s="117">
        <v>43995</v>
      </c>
      <c r="J32" s="118">
        <v>0.81692409349962825</v>
      </c>
      <c r="K32" s="117">
        <v>36152</v>
      </c>
      <c r="L32" s="118">
        <v>-0.17827025798386176</v>
      </c>
      <c r="M32" s="118">
        <v>7.6913911230265031E-2</v>
      </c>
    </row>
    <row r="33" spans="2:14" x14ac:dyDescent="0.25">
      <c r="B33" s="116" t="s">
        <v>133</v>
      </c>
      <c r="C33" s="117">
        <v>47389</v>
      </c>
      <c r="D33" s="118">
        <v>4.429843153878732E-3</v>
      </c>
      <c r="E33" s="117">
        <v>22625</v>
      </c>
      <c r="F33" s="118">
        <v>0.52256852856148095</v>
      </c>
      <c r="G33" s="117">
        <v>32961</v>
      </c>
      <c r="H33" s="118">
        <v>0.45683977900552497</v>
      </c>
      <c r="I33" s="117">
        <v>42893</v>
      </c>
      <c r="J33" s="118">
        <v>0.3013258092897666</v>
      </c>
      <c r="K33" s="117"/>
      <c r="L33" s="118"/>
      <c r="M33" s="118"/>
    </row>
    <row r="34" spans="2:14" x14ac:dyDescent="0.25">
      <c r="B34" s="116" t="s">
        <v>135</v>
      </c>
      <c r="C34" s="117">
        <v>75403</v>
      </c>
      <c r="D34" s="118">
        <v>0.19469222847183709</v>
      </c>
      <c r="E34" s="117">
        <v>0</v>
      </c>
      <c r="F34" s="118">
        <v>1</v>
      </c>
      <c r="G34" s="117">
        <v>39426</v>
      </c>
      <c r="H34" s="118"/>
      <c r="I34" s="117">
        <v>78062</v>
      </c>
      <c r="J34" s="118">
        <v>0.97996246131994114</v>
      </c>
      <c r="K34" s="117"/>
      <c r="L34" s="118"/>
      <c r="M34" s="118"/>
    </row>
    <row r="35" spans="2:14" x14ac:dyDescent="0.25">
      <c r="B35" s="116" t="s">
        <v>137</v>
      </c>
      <c r="C35" s="117">
        <v>92343</v>
      </c>
      <c r="D35" s="118">
        <v>0.32590997200086158</v>
      </c>
      <c r="E35" s="117">
        <v>1349</v>
      </c>
      <c r="F35" s="118">
        <v>0.98539142111475697</v>
      </c>
      <c r="G35" s="117">
        <v>63019</v>
      </c>
      <c r="H35" s="118">
        <v>45.71534469977761</v>
      </c>
      <c r="I35" s="117">
        <v>93041</v>
      </c>
      <c r="J35" s="118">
        <v>0.4763960075532776</v>
      </c>
      <c r="K35" s="117"/>
      <c r="L35" s="118"/>
      <c r="M35" s="118"/>
    </row>
    <row r="36" spans="2:14" x14ac:dyDescent="0.25">
      <c r="B36" s="116" t="s">
        <v>139</v>
      </c>
      <c r="C36" s="117">
        <v>102586</v>
      </c>
      <c r="D36" s="118">
        <v>0.22892807513536817</v>
      </c>
      <c r="E36" s="117">
        <v>9458</v>
      </c>
      <c r="F36" s="118">
        <v>0.90780418380675698</v>
      </c>
      <c r="G36" s="117">
        <v>86691</v>
      </c>
      <c r="H36" s="118">
        <v>8.1658913089448077</v>
      </c>
      <c r="I36" s="117">
        <v>101789</v>
      </c>
      <c r="J36" s="118">
        <v>0.17415879387710365</v>
      </c>
      <c r="K36" s="117"/>
      <c r="L36" s="118"/>
      <c r="M36" s="118"/>
    </row>
    <row r="37" spans="2:14" x14ac:dyDescent="0.25">
      <c r="B37" s="116" t="s">
        <v>141</v>
      </c>
      <c r="C37" s="117">
        <v>119570</v>
      </c>
      <c r="D37" s="118">
        <v>0.13198080072707308</v>
      </c>
      <c r="E37" s="117">
        <v>57670</v>
      </c>
      <c r="F37" s="118">
        <v>0.517688383373756</v>
      </c>
      <c r="G37" s="117">
        <v>115969</v>
      </c>
      <c r="H37" s="118">
        <v>1.0109068839951449</v>
      </c>
      <c r="I37" s="117">
        <v>112358</v>
      </c>
      <c r="J37" s="118">
        <v>3.1137631608447101E-2</v>
      </c>
      <c r="K37" s="117"/>
      <c r="L37" s="118"/>
      <c r="M37" s="118"/>
    </row>
    <row r="38" spans="2:14" x14ac:dyDescent="0.25">
      <c r="B38" s="116" t="s">
        <v>143</v>
      </c>
      <c r="C38" s="117">
        <v>142781</v>
      </c>
      <c r="D38" s="118">
        <v>0.19593094841233283</v>
      </c>
      <c r="E38" s="117">
        <v>92966</v>
      </c>
      <c r="F38" s="118">
        <v>0.34889095888108401</v>
      </c>
      <c r="G38" s="117">
        <v>125666</v>
      </c>
      <c r="H38" s="118">
        <v>0.3517414968913366</v>
      </c>
      <c r="I38" s="117">
        <v>124411</v>
      </c>
      <c r="J38" s="118">
        <v>9.9867903808508202E-3</v>
      </c>
      <c r="K38" s="117"/>
      <c r="L38" s="118"/>
      <c r="M38" s="118"/>
    </row>
    <row r="39" spans="2:14" x14ac:dyDescent="0.25">
      <c r="B39" s="116" t="s">
        <v>145</v>
      </c>
      <c r="C39" s="117">
        <v>91191</v>
      </c>
      <c r="D39" s="118">
        <v>0.14114275703273593</v>
      </c>
      <c r="E39" s="117">
        <v>56354</v>
      </c>
      <c r="F39" s="118">
        <v>0.38202234869669199</v>
      </c>
      <c r="G39" s="117">
        <v>88919</v>
      </c>
      <c r="H39" s="118">
        <v>0.57786492529367917</v>
      </c>
      <c r="I39" s="117">
        <v>88917</v>
      </c>
      <c r="J39" s="118">
        <v>2.2492380706062901E-5</v>
      </c>
      <c r="K39" s="117"/>
      <c r="L39" s="118"/>
      <c r="M39" s="118"/>
    </row>
    <row r="40" spans="2:14" x14ac:dyDescent="0.25">
      <c r="B40" s="116" t="s">
        <v>147</v>
      </c>
      <c r="C40" s="117">
        <v>73843</v>
      </c>
      <c r="D40" s="118">
        <v>0.30096899224806206</v>
      </c>
      <c r="E40" s="117">
        <v>48314</v>
      </c>
      <c r="F40" s="118">
        <v>0.34571997345720001</v>
      </c>
      <c r="G40" s="117">
        <v>71899</v>
      </c>
      <c r="H40" s="118">
        <v>0.488160781554001</v>
      </c>
      <c r="I40" s="117">
        <v>65891</v>
      </c>
      <c r="J40" s="118">
        <v>8.3561662888218202E-2</v>
      </c>
      <c r="K40" s="117"/>
      <c r="L40" s="118"/>
      <c r="M40" s="118"/>
    </row>
    <row r="41" spans="2:14" x14ac:dyDescent="0.25">
      <c r="B41" s="116" t="s">
        <v>149</v>
      </c>
      <c r="C41" s="117">
        <v>48294</v>
      </c>
      <c r="D41" s="118">
        <v>0.44605802916429615</v>
      </c>
      <c r="E41" s="117">
        <v>25678</v>
      </c>
      <c r="F41" s="118">
        <v>0.46829833933822002</v>
      </c>
      <c r="G41" s="117">
        <v>39145</v>
      </c>
      <c r="H41" s="118">
        <v>0.52445673339045107</v>
      </c>
      <c r="I41" s="117">
        <v>43989</v>
      </c>
      <c r="J41" s="118">
        <v>0.12374505045344231</v>
      </c>
      <c r="K41" s="117"/>
      <c r="L41" s="118"/>
      <c r="M41" s="118"/>
    </row>
    <row r="42" spans="2:14" x14ac:dyDescent="0.25">
      <c r="B42" s="116" t="s">
        <v>151</v>
      </c>
      <c r="C42" s="117">
        <v>46887</v>
      </c>
      <c r="D42" s="118">
        <v>0.16166195926861904</v>
      </c>
      <c r="E42" s="117">
        <v>31148</v>
      </c>
      <c r="F42" s="118">
        <v>0.33567939940708502</v>
      </c>
      <c r="G42" s="117">
        <v>47373</v>
      </c>
      <c r="H42" s="118">
        <v>0.52090021831257216</v>
      </c>
      <c r="I42" s="117">
        <v>50108</v>
      </c>
      <c r="J42" s="118">
        <v>5.7733308002448691E-2</v>
      </c>
      <c r="K42" s="117"/>
      <c r="L42" s="118"/>
      <c r="M42" s="118"/>
    </row>
    <row r="43" spans="2:14" ht="15.75" x14ac:dyDescent="0.25">
      <c r="B43" s="119" t="s">
        <v>111</v>
      </c>
      <c r="C43" s="120">
        <v>908418</v>
      </c>
      <c r="D43" s="121">
        <v>0.2000665809744866</v>
      </c>
      <c r="E43" s="120">
        <v>426489</v>
      </c>
      <c r="F43" s="121">
        <v>0.53051458689722097</v>
      </c>
      <c r="G43" s="120">
        <v>753799</v>
      </c>
      <c r="H43" s="121">
        <v>0.76745238446947051</v>
      </c>
      <c r="I43" s="120">
        <v>876714</v>
      </c>
      <c r="J43" s="121">
        <v>0.16306070981786913</v>
      </c>
      <c r="K43" s="120">
        <v>73708</v>
      </c>
      <c r="L43" s="121">
        <v>-2.055677363630326E-2</v>
      </c>
      <c r="M43" s="121">
        <v>8.1857010758685567E-2</v>
      </c>
    </row>
    <row r="44" spans="2:14" ht="6" customHeight="1" x14ac:dyDescent="0.25"/>
    <row r="45" spans="2:14" x14ac:dyDescent="0.25">
      <c r="B45" s="49" t="s">
        <v>275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K47">
        <v>0.12901689990460438</v>
      </c>
    </row>
    <row r="48" spans="2:14" ht="48.75" customHeight="1" thickBot="1" x14ac:dyDescent="0.3">
      <c r="B48" s="247" t="s">
        <v>277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160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17734</v>
      </c>
      <c r="D53" s="118">
        <v>0.22930819353944276</v>
      </c>
      <c r="E53" s="117">
        <v>19396</v>
      </c>
      <c r="F53" s="118">
        <v>9.3718281267621606E-2</v>
      </c>
      <c r="G53" s="117">
        <v>6391</v>
      </c>
      <c r="H53" s="118">
        <v>0.67049907197360303</v>
      </c>
      <c r="I53" s="117">
        <v>15642</v>
      </c>
      <c r="J53" s="118">
        <v>1.4475043029259895</v>
      </c>
      <c r="K53" s="117">
        <v>19562</v>
      </c>
      <c r="L53" s="118">
        <v>0.25060733921493417</v>
      </c>
      <c r="M53" s="118">
        <v>0.10307883162287124</v>
      </c>
    </row>
    <row r="54" spans="1:14" x14ac:dyDescent="0.25">
      <c r="A54" s="1">
        <v>2</v>
      </c>
      <c r="B54" s="116" t="s">
        <v>131</v>
      </c>
      <c r="C54" s="117">
        <v>16720</v>
      </c>
      <c r="D54" s="118">
        <v>4.8867699642431539E-2</v>
      </c>
      <c r="E54" s="117">
        <v>23160</v>
      </c>
      <c r="F54" s="118">
        <v>0.3851674641148326</v>
      </c>
      <c r="G54" s="117">
        <v>6543</v>
      </c>
      <c r="H54" s="118">
        <v>0.71748704663212404</v>
      </c>
      <c r="I54" s="117">
        <v>20413</v>
      </c>
      <c r="J54" s="118">
        <v>2.1198227112945132</v>
      </c>
      <c r="K54" s="117">
        <v>20181</v>
      </c>
      <c r="L54" s="118">
        <v>-1.1365306422377874E-2</v>
      </c>
      <c r="M54" s="118">
        <v>0.20699760765550246</v>
      </c>
    </row>
    <row r="55" spans="1:14" x14ac:dyDescent="0.25">
      <c r="A55" s="1">
        <v>3</v>
      </c>
      <c r="B55" s="116" t="s">
        <v>133</v>
      </c>
      <c r="C55" s="117">
        <v>19777</v>
      </c>
      <c r="D55" s="118">
        <v>5.2190165819994201E-2</v>
      </c>
      <c r="E55" s="117">
        <v>10225</v>
      </c>
      <c r="F55" s="118">
        <v>0.482985285938211</v>
      </c>
      <c r="G55" s="117">
        <v>9152</v>
      </c>
      <c r="H55" s="118">
        <v>0.104938875305624</v>
      </c>
      <c r="I55" s="117">
        <v>21007</v>
      </c>
      <c r="J55" s="118">
        <v>1.2953452797202796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26761</v>
      </c>
      <c r="D56" s="118">
        <v>3.0855161787365137E-2</v>
      </c>
      <c r="E56" s="117">
        <v>0</v>
      </c>
      <c r="F56" s="118">
        <v>1</v>
      </c>
      <c r="G56" s="117">
        <v>9923</v>
      </c>
      <c r="H56" s="118"/>
      <c r="I56" s="117">
        <v>32400</v>
      </c>
      <c r="J56" s="118">
        <v>2.2651415902448857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34523</v>
      </c>
      <c r="D57" s="118">
        <v>0.24384795532336523</v>
      </c>
      <c r="E57" s="117">
        <v>717</v>
      </c>
      <c r="F57" s="118">
        <v>0.97923123714625004</v>
      </c>
      <c r="G57" s="117">
        <v>14539</v>
      </c>
      <c r="H57" s="118">
        <v>19.277545327754531</v>
      </c>
      <c r="I57" s="117">
        <v>33944</v>
      </c>
      <c r="J57" s="118">
        <v>1.3346860169200081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35914</v>
      </c>
      <c r="D58" s="118">
        <v>8.4359903381642454E-2</v>
      </c>
      <c r="E58" s="117">
        <v>2536</v>
      </c>
      <c r="F58" s="118">
        <v>0.92938686863061803</v>
      </c>
      <c r="G58" s="117">
        <v>22152</v>
      </c>
      <c r="H58" s="118">
        <v>7.7350157728706623</v>
      </c>
      <c r="I58" s="117">
        <v>38151</v>
      </c>
      <c r="J58" s="118">
        <v>0.72223726977248104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42642</v>
      </c>
      <c r="D59" s="118">
        <v>0.36402021623696501</v>
      </c>
      <c r="E59" s="117">
        <v>12598</v>
      </c>
      <c r="F59" s="118">
        <v>0.70456357581726903</v>
      </c>
      <c r="G59" s="117">
        <v>27091</v>
      </c>
      <c r="H59" s="118">
        <v>1.1504207016986823</v>
      </c>
      <c r="I59" s="117">
        <v>43150</v>
      </c>
      <c r="J59" s="118">
        <v>0.59277989000036913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45923</v>
      </c>
      <c r="D60" s="118">
        <v>0.27351636161952309</v>
      </c>
      <c r="E60" s="117">
        <v>22527</v>
      </c>
      <c r="F60" s="118">
        <v>0.50946148988524298</v>
      </c>
      <c r="G60" s="117">
        <v>39976</v>
      </c>
      <c r="H60" s="118">
        <v>0.77458161317530072</v>
      </c>
      <c r="I60" s="117">
        <v>46199</v>
      </c>
      <c r="J60" s="118">
        <v>0.1556684010406244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33258</v>
      </c>
      <c r="D61" s="118">
        <v>0.19714913070083862</v>
      </c>
      <c r="E61" s="117">
        <v>14155</v>
      </c>
      <c r="F61" s="118">
        <v>0.57438811714474702</v>
      </c>
      <c r="G61" s="117">
        <v>31219</v>
      </c>
      <c r="H61" s="118">
        <v>1.2055104203461675</v>
      </c>
      <c r="I61" s="117">
        <v>34694</v>
      </c>
      <c r="J61" s="118">
        <v>0.11131041993657709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30393</v>
      </c>
      <c r="D62" s="118">
        <v>0.41910631741140225</v>
      </c>
      <c r="E62" s="117">
        <v>12201</v>
      </c>
      <c r="F62" s="118">
        <v>0.59855887868917201</v>
      </c>
      <c r="G62" s="117">
        <v>30392</v>
      </c>
      <c r="H62" s="118">
        <v>1.4909433652979263</v>
      </c>
      <c r="I62" s="117">
        <v>33471</v>
      </c>
      <c r="J62" s="118">
        <v>0.10130955514609097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24900</v>
      </c>
      <c r="D63" s="118">
        <v>0.50717268930452142</v>
      </c>
      <c r="E63" s="117">
        <v>8967</v>
      </c>
      <c r="F63" s="118">
        <v>0.63987951807228904</v>
      </c>
      <c r="G63" s="117">
        <v>20705</v>
      </c>
      <c r="H63" s="118">
        <v>1.3090219694435152</v>
      </c>
      <c r="I63" s="117">
        <v>22821</v>
      </c>
      <c r="J63" s="118">
        <v>0.10219753682685351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23553</v>
      </c>
      <c r="D64" s="118">
        <v>0.32857626353790614</v>
      </c>
      <c r="E64" s="117">
        <v>8040</v>
      </c>
      <c r="F64" s="118">
        <v>0.65864221118328903</v>
      </c>
      <c r="G64" s="117">
        <v>24272</v>
      </c>
      <c r="H64" s="118">
        <v>2.0189054726368161</v>
      </c>
      <c r="I64" s="117">
        <v>25070</v>
      </c>
      <c r="J64" s="118">
        <v>3.2877389584706762E-2</v>
      </c>
      <c r="K64" s="117"/>
      <c r="L64" s="118"/>
      <c r="M64" s="118"/>
    </row>
    <row r="65" spans="1:14" ht="15.75" x14ac:dyDescent="0.25">
      <c r="B65" s="119" t="s">
        <v>111</v>
      </c>
      <c r="C65" s="120">
        <v>352098</v>
      </c>
      <c r="D65" s="121">
        <v>0.21901972392733615</v>
      </c>
      <c r="E65" s="120">
        <v>134797</v>
      </c>
      <c r="F65" s="121">
        <v>0.61716056325227597</v>
      </c>
      <c r="G65" s="120">
        <v>242355</v>
      </c>
      <c r="H65" s="121">
        <v>0.79792576986134711</v>
      </c>
      <c r="I65" s="120">
        <v>366962</v>
      </c>
      <c r="J65" s="121">
        <v>0.51415072930205685</v>
      </c>
      <c r="K65" s="120">
        <v>39743</v>
      </c>
      <c r="L65" s="121">
        <v>0.10228817085009023</v>
      </c>
      <c r="M65" s="121">
        <v>0.15350902652812448</v>
      </c>
    </row>
    <row r="66" spans="1:14" ht="6" customHeight="1" x14ac:dyDescent="0.25"/>
    <row r="67" spans="1:14" x14ac:dyDescent="0.25">
      <c r="B67" s="49" t="s">
        <v>275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278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98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16827</v>
      </c>
      <c r="D75" s="118">
        <v>0.19833357071642221</v>
      </c>
      <c r="E75" s="117">
        <v>17439</v>
      </c>
      <c r="F75" s="118">
        <v>3.6370119450882532E-2</v>
      </c>
      <c r="G75" s="117">
        <v>12126</v>
      </c>
      <c r="H75" s="118">
        <v>0.30466196456218803</v>
      </c>
      <c r="I75" s="117">
        <v>15618</v>
      </c>
      <c r="J75" s="118">
        <v>0.28797624938149435</v>
      </c>
      <c r="K75" s="117">
        <v>17994</v>
      </c>
      <c r="L75" s="118">
        <v>0.15213215520553214</v>
      </c>
      <c r="M75" s="118">
        <v>6.9352825815653496E-2</v>
      </c>
    </row>
    <row r="76" spans="1:14" x14ac:dyDescent="0.25">
      <c r="A76" s="1">
        <v>2</v>
      </c>
      <c r="B76" s="116" t="s">
        <v>131</v>
      </c>
      <c r="C76" s="117">
        <v>16850</v>
      </c>
      <c r="D76" s="118">
        <v>0.23001678954668225</v>
      </c>
      <c r="E76" s="117">
        <v>20655</v>
      </c>
      <c r="F76" s="118">
        <v>0.22581602373887244</v>
      </c>
      <c r="G76" s="117">
        <v>17671</v>
      </c>
      <c r="H76" s="118">
        <v>0.144468651658194</v>
      </c>
      <c r="I76" s="117">
        <v>23582</v>
      </c>
      <c r="J76" s="118">
        <v>0.33450285778959876</v>
      </c>
      <c r="K76" s="117">
        <v>15971</v>
      </c>
      <c r="L76" s="118">
        <v>-0.32274616232719866</v>
      </c>
      <c r="M76" s="118">
        <v>-5.2166172106824948E-2</v>
      </c>
    </row>
    <row r="77" spans="1:14" x14ac:dyDescent="0.25">
      <c r="A77" s="1">
        <v>3</v>
      </c>
      <c r="B77" s="116" t="s">
        <v>133</v>
      </c>
      <c r="C77" s="117">
        <v>27612</v>
      </c>
      <c r="D77" s="118">
        <v>4.9327354260089606E-2</v>
      </c>
      <c r="E77" s="117">
        <v>12400</v>
      </c>
      <c r="F77" s="118">
        <v>0.55091988990294105</v>
      </c>
      <c r="G77" s="117">
        <v>23809</v>
      </c>
      <c r="H77" s="118">
        <v>0.9200806451612904</v>
      </c>
      <c r="I77" s="117">
        <v>21886</v>
      </c>
      <c r="J77" s="118">
        <v>8.0767776891091603E-2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48642</v>
      </c>
      <c r="D78" s="118">
        <v>0.30916431166733949</v>
      </c>
      <c r="E78" s="117">
        <v>0</v>
      </c>
      <c r="F78" s="118">
        <v>1</v>
      </c>
      <c r="G78" s="117">
        <v>29503</v>
      </c>
      <c r="H78" s="118"/>
      <c r="I78" s="117">
        <v>45662</v>
      </c>
      <c r="J78" s="118">
        <v>0.5477070128461512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57820</v>
      </c>
      <c r="D79" s="118">
        <v>0.38028169014084501</v>
      </c>
      <c r="E79" s="117">
        <v>632</v>
      </c>
      <c r="F79" s="118">
        <v>0.98906952611553101</v>
      </c>
      <c r="G79" s="117">
        <v>48480</v>
      </c>
      <c r="H79" s="118">
        <v>75.708860759493675</v>
      </c>
      <c r="I79" s="117">
        <v>59097</v>
      </c>
      <c r="J79" s="118">
        <v>0.21899752475247514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66672</v>
      </c>
      <c r="D80" s="118">
        <v>0.32401302724600844</v>
      </c>
      <c r="E80" s="117">
        <v>6922</v>
      </c>
      <c r="F80" s="118">
        <v>0.89617830573554103</v>
      </c>
      <c r="G80" s="117">
        <v>64539</v>
      </c>
      <c r="H80" s="118">
        <v>8.3237503611672921</v>
      </c>
      <c r="I80" s="117">
        <v>63638</v>
      </c>
      <c r="J80" s="118">
        <v>1.3960550984676001E-2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76928</v>
      </c>
      <c r="D81" s="118">
        <v>3.4437317627442177E-2</v>
      </c>
      <c r="E81" s="117">
        <v>45072</v>
      </c>
      <c r="F81" s="118">
        <v>0.41410149750415998</v>
      </c>
      <c r="G81" s="117">
        <v>88878</v>
      </c>
      <c r="H81" s="118">
        <v>0.97191160809371668</v>
      </c>
      <c r="I81" s="117">
        <v>69208</v>
      </c>
      <c r="J81" s="118">
        <v>0.22131461103985201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96858</v>
      </c>
      <c r="D82" s="118">
        <v>0.16235644253501191</v>
      </c>
      <c r="E82" s="117">
        <v>70439</v>
      </c>
      <c r="F82" s="118">
        <v>0.27276012306675801</v>
      </c>
      <c r="G82" s="117">
        <v>85690</v>
      </c>
      <c r="H82" s="118">
        <v>0.21651357912520042</v>
      </c>
      <c r="I82" s="117">
        <v>78212</v>
      </c>
      <c r="J82" s="118">
        <v>8.7268059283463595E-2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57933</v>
      </c>
      <c r="D83" s="118">
        <v>0.11129654140530576</v>
      </c>
      <c r="E83" s="117">
        <v>42199</v>
      </c>
      <c r="F83" s="118">
        <v>0.27158959487684098</v>
      </c>
      <c r="G83" s="117">
        <v>57700</v>
      </c>
      <c r="H83" s="118">
        <v>0.36733097940709492</v>
      </c>
      <c r="I83" s="117">
        <v>54223</v>
      </c>
      <c r="J83" s="118">
        <v>6.0259965337955003E-2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43450</v>
      </c>
      <c r="D84" s="118">
        <v>0.22938064114534695</v>
      </c>
      <c r="E84" s="117">
        <v>36113</v>
      </c>
      <c r="F84" s="118">
        <v>0.16886075949367099</v>
      </c>
      <c r="G84" s="117">
        <v>41507</v>
      </c>
      <c r="H84" s="118">
        <v>0.14936449478027303</v>
      </c>
      <c r="I84" s="117">
        <v>32420</v>
      </c>
      <c r="J84" s="118">
        <v>0.21892692798805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23394</v>
      </c>
      <c r="D85" s="118">
        <v>0.38622896420952824</v>
      </c>
      <c r="E85" s="117">
        <v>16711</v>
      </c>
      <c r="F85" s="118">
        <v>0.28567153971103698</v>
      </c>
      <c r="G85" s="117">
        <v>18440</v>
      </c>
      <c r="H85" s="118">
        <v>0.10346478367542344</v>
      </c>
      <c r="I85" s="117">
        <v>21168</v>
      </c>
      <c r="J85" s="118">
        <v>0.14793926247288502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23334</v>
      </c>
      <c r="D86" s="118">
        <v>3.0926924096492003E-2</v>
      </c>
      <c r="E86" s="117">
        <v>23108</v>
      </c>
      <c r="F86" s="118">
        <v>9.6854375589269202E-3</v>
      </c>
      <c r="G86" s="117">
        <v>23101</v>
      </c>
      <c r="H86" s="118">
        <v>3.02925393803055E-4</v>
      </c>
      <c r="I86" s="117">
        <v>25038</v>
      </c>
      <c r="J86" s="118">
        <v>8.3849184018007783E-2</v>
      </c>
      <c r="K86" s="117"/>
      <c r="L86" s="118"/>
      <c r="M86" s="118"/>
    </row>
    <row r="87" spans="1:14" ht="15.75" x14ac:dyDescent="0.25">
      <c r="B87" s="119" t="s">
        <v>111</v>
      </c>
      <c r="C87" s="120">
        <v>556320</v>
      </c>
      <c r="D87" s="121">
        <v>0.18837260966898506</v>
      </c>
      <c r="E87" s="120">
        <v>291692</v>
      </c>
      <c r="F87" s="121">
        <v>0.47567587000287598</v>
      </c>
      <c r="G87" s="120">
        <v>511444</v>
      </c>
      <c r="H87" s="121">
        <v>0.75336999300632179</v>
      </c>
      <c r="I87" s="120">
        <v>509752</v>
      </c>
      <c r="J87" s="121">
        <v>3.3082800854052899E-3</v>
      </c>
      <c r="K87" s="120">
        <v>33965</v>
      </c>
      <c r="L87" s="121">
        <v>-0.13354591836734697</v>
      </c>
      <c r="M87" s="121">
        <v>8.5518306262435395E-3</v>
      </c>
    </row>
    <row r="88" spans="1:14" ht="6" customHeight="1" x14ac:dyDescent="0.25"/>
    <row r="89" spans="1:14" x14ac:dyDescent="0.25">
      <c r="B89" s="49" t="s">
        <v>275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279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25" t="s">
        <v>167</v>
      </c>
      <c r="C94" s="257" t="s">
        <v>168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271578</v>
      </c>
      <c r="D97" s="118">
        <v>3.3420175963099E-2</v>
      </c>
      <c r="E97" s="117">
        <v>255610</v>
      </c>
      <c r="F97" s="118">
        <v>5.8797104330984097E-2</v>
      </c>
      <c r="G97" s="117">
        <v>21789</v>
      </c>
      <c r="H97" s="118">
        <v>0.91475685614803803</v>
      </c>
      <c r="I97" s="117">
        <v>174249</v>
      </c>
      <c r="J97" s="118">
        <v>6.9971086327963654</v>
      </c>
      <c r="K97" s="117">
        <v>252274</v>
      </c>
      <c r="L97" s="118">
        <v>0.44777875339313278</v>
      </c>
      <c r="M97" s="118">
        <v>-7.1080868111555451E-2</v>
      </c>
    </row>
    <row r="98" spans="2:13" x14ac:dyDescent="0.25">
      <c r="B98" s="116" t="s">
        <v>131</v>
      </c>
      <c r="C98" s="117">
        <v>259774</v>
      </c>
      <c r="D98" s="118">
        <v>3.97696399330211E-2</v>
      </c>
      <c r="E98" s="117">
        <v>271488</v>
      </c>
      <c r="F98" s="118">
        <v>4.5093042413790529E-2</v>
      </c>
      <c r="G98" s="117">
        <v>15523</v>
      </c>
      <c r="H98" s="118">
        <v>0.94282251885902901</v>
      </c>
      <c r="I98" s="117">
        <v>194966</v>
      </c>
      <c r="J98" s="118">
        <v>11.55981446885267</v>
      </c>
      <c r="K98" s="117">
        <v>245323</v>
      </c>
      <c r="L98" s="118">
        <v>0.2582860601335617</v>
      </c>
      <c r="M98" s="118">
        <v>-5.5629123776821388E-2</v>
      </c>
    </row>
    <row r="99" spans="2:13" x14ac:dyDescent="0.25">
      <c r="B99" s="116" t="s">
        <v>133</v>
      </c>
      <c r="C99" s="117">
        <v>287179</v>
      </c>
      <c r="D99" s="118">
        <v>6.5437197147943202E-2</v>
      </c>
      <c r="E99" s="117">
        <v>102897</v>
      </c>
      <c r="F99" s="118">
        <v>0.64169733859369904</v>
      </c>
      <c r="G99" s="117">
        <v>21459</v>
      </c>
      <c r="H99" s="118">
        <v>0.79145164582057803</v>
      </c>
      <c r="I99" s="117">
        <v>216778</v>
      </c>
      <c r="J99" s="118">
        <v>9.1019618807959368</v>
      </c>
      <c r="K99" s="117"/>
      <c r="L99" s="118"/>
      <c r="M99" s="118"/>
    </row>
    <row r="100" spans="2:13" x14ac:dyDescent="0.25">
      <c r="B100" s="116" t="s">
        <v>135</v>
      </c>
      <c r="C100" s="117">
        <v>226291</v>
      </c>
      <c r="D100" s="118">
        <v>5.2358936991716697E-2</v>
      </c>
      <c r="E100" s="117">
        <v>0</v>
      </c>
      <c r="F100" s="118">
        <v>1</v>
      </c>
      <c r="G100" s="117">
        <v>22811</v>
      </c>
      <c r="H100" s="118"/>
      <c r="I100" s="117">
        <v>207881</v>
      </c>
      <c r="J100" s="118">
        <v>8.1131910043400115</v>
      </c>
      <c r="K100" s="117"/>
      <c r="L100" s="118"/>
      <c r="M100" s="118"/>
    </row>
    <row r="101" spans="2:13" x14ac:dyDescent="0.25">
      <c r="B101" s="116" t="s">
        <v>137</v>
      </c>
      <c r="C101" s="117">
        <v>185240</v>
      </c>
      <c r="D101" s="118">
        <v>0.15720700841246099</v>
      </c>
      <c r="E101" s="117">
        <v>354</v>
      </c>
      <c r="F101" s="118">
        <v>0.99808896566616301</v>
      </c>
      <c r="G101" s="117">
        <v>32342</v>
      </c>
      <c r="H101" s="118">
        <v>90.361581920903959</v>
      </c>
      <c r="I101" s="117">
        <v>169419</v>
      </c>
      <c r="J101" s="118">
        <v>4.2383587904273083</v>
      </c>
      <c r="K101" s="117"/>
      <c r="L101" s="118"/>
      <c r="M101" s="118"/>
    </row>
    <row r="102" spans="2:13" x14ac:dyDescent="0.25">
      <c r="B102" s="116" t="s">
        <v>139</v>
      </c>
      <c r="C102" s="117">
        <v>191927</v>
      </c>
      <c r="D102" s="118">
        <v>8.8791192096055099E-2</v>
      </c>
      <c r="E102" s="117">
        <v>1784</v>
      </c>
      <c r="F102" s="118">
        <v>0.990704799220537</v>
      </c>
      <c r="G102" s="117">
        <v>48742</v>
      </c>
      <c r="H102" s="118">
        <v>26.321748878923767</v>
      </c>
      <c r="I102" s="117">
        <v>166594</v>
      </c>
      <c r="J102" s="118">
        <v>2.4178737023511552</v>
      </c>
      <c r="K102" s="117"/>
      <c r="L102" s="118"/>
      <c r="M102" s="118"/>
    </row>
    <row r="103" spans="2:13" x14ac:dyDescent="0.25">
      <c r="B103" s="116" t="s">
        <v>141</v>
      </c>
      <c r="C103" s="117">
        <v>228102</v>
      </c>
      <c r="D103" s="118">
        <v>7.1952544276141506E-2</v>
      </c>
      <c r="E103" s="117">
        <v>31310</v>
      </c>
      <c r="F103" s="118">
        <v>0.86273684579705601</v>
      </c>
      <c r="G103" s="117">
        <v>84801</v>
      </c>
      <c r="H103" s="118">
        <v>1.7084318109230279</v>
      </c>
      <c r="I103" s="117">
        <v>201533</v>
      </c>
      <c r="J103" s="118">
        <v>1.3765403709861914</v>
      </c>
      <c r="K103" s="117"/>
      <c r="L103" s="118"/>
      <c r="M103" s="118"/>
    </row>
    <row r="104" spans="2:13" x14ac:dyDescent="0.25">
      <c r="B104" s="116" t="s">
        <v>143</v>
      </c>
      <c r="C104" s="117">
        <v>221732</v>
      </c>
      <c r="D104" s="118">
        <v>0.11472215789767901</v>
      </c>
      <c r="E104" s="117">
        <v>45911</v>
      </c>
      <c r="F104" s="118">
        <v>0.79294373387693295</v>
      </c>
      <c r="G104" s="117">
        <v>108633</v>
      </c>
      <c r="H104" s="118">
        <v>1.3661649713576267</v>
      </c>
      <c r="I104" s="117">
        <v>193844</v>
      </c>
      <c r="J104" s="118">
        <v>0.78439332431213349</v>
      </c>
      <c r="K104" s="117"/>
      <c r="L104" s="118"/>
      <c r="M104" s="118"/>
    </row>
    <row r="105" spans="2:13" x14ac:dyDescent="0.25">
      <c r="B105" s="116" t="s">
        <v>145</v>
      </c>
      <c r="C105" s="117">
        <v>206935</v>
      </c>
      <c r="D105" s="118">
        <v>0.118468976975015</v>
      </c>
      <c r="E105" s="117">
        <v>12947</v>
      </c>
      <c r="F105" s="118">
        <v>0.93743446009616505</v>
      </c>
      <c r="G105" s="117">
        <v>117656</v>
      </c>
      <c r="H105" s="118">
        <v>8.0875106202209004</v>
      </c>
      <c r="I105" s="117">
        <v>178321</v>
      </c>
      <c r="J105" s="118">
        <v>0.51561331338818239</v>
      </c>
      <c r="K105" s="117"/>
      <c r="L105" s="118"/>
      <c r="M105" s="118"/>
    </row>
    <row r="106" spans="2:13" x14ac:dyDescent="0.25">
      <c r="B106" s="116" t="s">
        <v>147</v>
      </c>
      <c r="C106" s="117">
        <v>259754</v>
      </c>
      <c r="D106" s="118">
        <v>9.9817367105979105E-2</v>
      </c>
      <c r="E106" s="117">
        <v>18376</v>
      </c>
      <c r="F106" s="118">
        <v>0.92925614235007004</v>
      </c>
      <c r="G106" s="117">
        <v>202693</v>
      </c>
      <c r="H106" s="118">
        <v>10.030311275576839</v>
      </c>
      <c r="I106" s="117">
        <v>240385</v>
      </c>
      <c r="J106" s="118">
        <v>0.18595610109870586</v>
      </c>
      <c r="K106" s="117"/>
      <c r="L106" s="118"/>
      <c r="M106" s="118"/>
    </row>
    <row r="107" spans="2:13" x14ac:dyDescent="0.25">
      <c r="B107" s="116" t="s">
        <v>149</v>
      </c>
      <c r="C107" s="117">
        <v>273632</v>
      </c>
      <c r="D107" s="118">
        <v>2.0927308477257656E-2</v>
      </c>
      <c r="E107" s="117">
        <v>28217</v>
      </c>
      <c r="F107" s="118">
        <v>0.89687975090632699</v>
      </c>
      <c r="G107" s="117">
        <v>202352</v>
      </c>
      <c r="H107" s="118">
        <v>6.1712797249884819</v>
      </c>
      <c r="I107" s="117">
        <v>237524</v>
      </c>
      <c r="J107" s="118">
        <v>0.17381592472523133</v>
      </c>
      <c r="K107" s="117"/>
      <c r="L107" s="118"/>
      <c r="M107" s="118"/>
    </row>
    <row r="108" spans="2:13" x14ac:dyDescent="0.25">
      <c r="B108" s="116" t="s">
        <v>151</v>
      </c>
      <c r="C108" s="117">
        <v>264308</v>
      </c>
      <c r="D108" s="118">
        <v>3.7854878106491699E-2</v>
      </c>
      <c r="E108" s="117">
        <v>39813</v>
      </c>
      <c r="F108" s="118">
        <v>0.84936891808042103</v>
      </c>
      <c r="G108" s="117">
        <v>196809</v>
      </c>
      <c r="H108" s="118">
        <v>3.9433350915530108</v>
      </c>
      <c r="I108" s="117">
        <v>258328</v>
      </c>
      <c r="J108" s="118">
        <v>0.3125822497954871</v>
      </c>
      <c r="K108" s="117"/>
      <c r="L108" s="118"/>
      <c r="M108" s="118"/>
    </row>
    <row r="109" spans="2:13" ht="15.75" x14ac:dyDescent="0.25">
      <c r="B109" s="119" t="s">
        <v>111</v>
      </c>
      <c r="C109" s="120">
        <v>2876452</v>
      </c>
      <c r="D109" s="121">
        <v>6.9196440850677707E-2</v>
      </c>
      <c r="E109" s="120">
        <v>808957</v>
      </c>
      <c r="F109" s="121">
        <v>0.71876568772918903</v>
      </c>
      <c r="G109" s="120">
        <v>1075610</v>
      </c>
      <c r="H109" s="121">
        <v>0.32962567849712654</v>
      </c>
      <c r="I109" s="120">
        <v>2439822</v>
      </c>
      <c r="J109" s="121">
        <v>1.268314723738158</v>
      </c>
      <c r="K109" s="120">
        <v>497597</v>
      </c>
      <c r="L109" s="121">
        <v>0.34771610037512013</v>
      </c>
      <c r="M109" s="121">
        <v>-6.3526626417139687E-2</v>
      </c>
    </row>
    <row r="110" spans="2:13" ht="6" customHeight="1" x14ac:dyDescent="0.25"/>
    <row r="111" spans="2:13" x14ac:dyDescent="0.25">
      <c r="B111" s="49" t="s">
        <v>275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280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25" t="s">
        <v>172</v>
      </c>
      <c r="C116" s="257" t="s">
        <v>172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37749</v>
      </c>
      <c r="D119" s="118">
        <v>7.3803273057388902E-2</v>
      </c>
      <c r="E119" s="117">
        <v>41043</v>
      </c>
      <c r="F119" s="118">
        <v>8.7260589684494905E-2</v>
      </c>
      <c r="G119" s="117">
        <v>1045</v>
      </c>
      <c r="H119" s="118">
        <v>0.974538898228687</v>
      </c>
      <c r="I119" s="117">
        <v>22837</v>
      </c>
      <c r="J119" s="118">
        <v>20.853588516746413</v>
      </c>
      <c r="K119" s="117">
        <v>42592</v>
      </c>
      <c r="L119" s="118">
        <v>0.86504356964575035</v>
      </c>
      <c r="M119" s="118">
        <v>0.12829478926594073</v>
      </c>
    </row>
    <row r="120" spans="1:14" x14ac:dyDescent="0.25">
      <c r="B120" s="116" t="s">
        <v>131</v>
      </c>
      <c r="C120" s="117">
        <v>40517</v>
      </c>
      <c r="D120" s="118">
        <v>1.7769696969697001E-2</v>
      </c>
      <c r="E120" s="117">
        <v>45771</v>
      </c>
      <c r="F120" s="118">
        <v>0.12967396401510478</v>
      </c>
      <c r="G120" s="117">
        <v>628</v>
      </c>
      <c r="H120" s="118">
        <v>0.98627952196805801</v>
      </c>
      <c r="I120" s="117">
        <v>36016</v>
      </c>
      <c r="J120" s="118">
        <v>56.35031847133758</v>
      </c>
      <c r="K120" s="117">
        <v>47739</v>
      </c>
      <c r="L120" s="118">
        <v>0.32549422478898271</v>
      </c>
      <c r="M120" s="118">
        <v>0.17824616827504514</v>
      </c>
    </row>
    <row r="121" spans="1:14" x14ac:dyDescent="0.25">
      <c r="B121" s="116" t="s">
        <v>133</v>
      </c>
      <c r="C121" s="117">
        <v>49187</v>
      </c>
      <c r="D121" s="118">
        <v>7.9205511250889302E-2</v>
      </c>
      <c r="E121" s="117">
        <v>21963</v>
      </c>
      <c r="F121" s="118">
        <v>0.55347957793725999</v>
      </c>
      <c r="G121" s="117">
        <v>736</v>
      </c>
      <c r="H121" s="118">
        <v>0.96648909529663496</v>
      </c>
      <c r="I121" s="117">
        <v>45971</v>
      </c>
      <c r="J121" s="118">
        <v>61.460597826086953</v>
      </c>
      <c r="K121" s="117"/>
      <c r="L121" s="118"/>
      <c r="M121" s="118"/>
    </row>
    <row r="122" spans="1:14" x14ac:dyDescent="0.25">
      <c r="B122" s="116" t="s">
        <v>135</v>
      </c>
      <c r="C122" s="117">
        <v>55621</v>
      </c>
      <c r="D122" s="118">
        <v>6.5067572110535807E-2</v>
      </c>
      <c r="E122" s="117">
        <v>0</v>
      </c>
      <c r="F122" s="118">
        <v>1</v>
      </c>
      <c r="G122" s="117">
        <v>758</v>
      </c>
      <c r="H122" s="118"/>
      <c r="I122" s="117">
        <v>49608</v>
      </c>
      <c r="J122" s="118">
        <v>64.445910290237464</v>
      </c>
      <c r="K122" s="117"/>
      <c r="L122" s="118"/>
      <c r="M122" s="118"/>
    </row>
    <row r="123" spans="1:14" x14ac:dyDescent="0.25">
      <c r="B123" s="116" t="s">
        <v>137</v>
      </c>
      <c r="C123" s="117">
        <v>58464</v>
      </c>
      <c r="D123" s="118">
        <v>0.17162815081400501</v>
      </c>
      <c r="E123" s="117">
        <v>33</v>
      </c>
      <c r="F123" s="118">
        <v>0.99943555008210205</v>
      </c>
      <c r="G123" s="117">
        <v>786</v>
      </c>
      <c r="H123" s="118">
        <v>22.818181818181817</v>
      </c>
      <c r="I123" s="117">
        <v>55439</v>
      </c>
      <c r="J123" s="118">
        <v>69.533078880407118</v>
      </c>
      <c r="K123" s="117"/>
      <c r="L123" s="118"/>
      <c r="M123" s="118"/>
    </row>
    <row r="124" spans="1:14" x14ac:dyDescent="0.25">
      <c r="B124" s="116" t="s">
        <v>139</v>
      </c>
      <c r="C124" s="117">
        <v>64694</v>
      </c>
      <c r="D124" s="118">
        <v>0.107496620036973</v>
      </c>
      <c r="E124" s="117">
        <v>61</v>
      </c>
      <c r="F124" s="118">
        <v>0.99905709957646804</v>
      </c>
      <c r="G124" s="117">
        <v>1645</v>
      </c>
      <c r="H124" s="118">
        <v>25.967213114754099</v>
      </c>
      <c r="I124" s="117">
        <v>55531</v>
      </c>
      <c r="J124" s="118">
        <v>32.757446808510636</v>
      </c>
      <c r="K124" s="117"/>
      <c r="L124" s="118"/>
      <c r="M124" s="118"/>
    </row>
    <row r="125" spans="1:14" x14ac:dyDescent="0.25">
      <c r="B125" s="116" t="s">
        <v>141</v>
      </c>
      <c r="C125" s="117">
        <v>69158</v>
      </c>
      <c r="D125" s="118">
        <v>6.8692010396046194E-2</v>
      </c>
      <c r="E125" s="117">
        <v>6204</v>
      </c>
      <c r="F125" s="118">
        <v>0.91029237398421003</v>
      </c>
      <c r="G125" s="117">
        <v>7462</v>
      </c>
      <c r="H125" s="118">
        <v>0.20277240490006454</v>
      </c>
      <c r="I125" s="117">
        <v>60049</v>
      </c>
      <c r="J125" s="118">
        <v>7.0473063521844015</v>
      </c>
      <c r="K125" s="117"/>
      <c r="L125" s="118"/>
      <c r="M125" s="118"/>
    </row>
    <row r="126" spans="1:14" x14ac:dyDescent="0.25">
      <c r="B126" s="116" t="s">
        <v>143</v>
      </c>
      <c r="C126" s="117">
        <v>72033</v>
      </c>
      <c r="D126" s="118">
        <v>0.10480202818581801</v>
      </c>
      <c r="E126" s="117">
        <v>7077</v>
      </c>
      <c r="F126" s="118">
        <v>0.90175336304193898</v>
      </c>
      <c r="G126" s="117">
        <v>18094</v>
      </c>
      <c r="H126" s="118">
        <v>1.5567330789882718</v>
      </c>
      <c r="I126" s="117">
        <v>57493</v>
      </c>
      <c r="J126" s="118">
        <v>2.1774621421465681</v>
      </c>
      <c r="K126" s="117"/>
      <c r="L126" s="118"/>
      <c r="M126" s="118"/>
    </row>
    <row r="127" spans="1:14" x14ac:dyDescent="0.25">
      <c r="B127" s="116" t="s">
        <v>145</v>
      </c>
      <c r="C127" s="117">
        <v>68443</v>
      </c>
      <c r="D127" s="118">
        <v>7.8977823231779501E-2</v>
      </c>
      <c r="E127" s="117">
        <v>2353</v>
      </c>
      <c r="F127" s="118">
        <v>0.96562102771649405</v>
      </c>
      <c r="G127" s="117">
        <v>22841</v>
      </c>
      <c r="H127" s="118">
        <v>8.7071823204419889</v>
      </c>
      <c r="I127" s="117">
        <v>57284</v>
      </c>
      <c r="J127" s="118">
        <v>1.5079462370299024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58143</v>
      </c>
      <c r="D128" s="118">
        <v>9.6344533896987897E-2</v>
      </c>
      <c r="E128" s="117">
        <v>3026</v>
      </c>
      <c r="F128" s="118">
        <v>0.94795590182825096</v>
      </c>
      <c r="G128" s="117">
        <v>39205</v>
      </c>
      <c r="H128" s="118">
        <v>11.956047587574355</v>
      </c>
      <c r="I128" s="117">
        <v>58355</v>
      </c>
      <c r="J128" s="118">
        <v>0.48845810483356722</v>
      </c>
      <c r="K128" s="117"/>
      <c r="L128" s="118"/>
      <c r="M128" s="118"/>
    </row>
    <row r="129" spans="2:14" x14ac:dyDescent="0.25">
      <c r="B129" s="116" t="s">
        <v>149</v>
      </c>
      <c r="C129" s="117">
        <v>43687</v>
      </c>
      <c r="D129" s="118">
        <v>0.10521655535316743</v>
      </c>
      <c r="E129" s="117">
        <v>4096</v>
      </c>
      <c r="F129" s="118">
        <v>0.90624213152654098</v>
      </c>
      <c r="G129" s="117">
        <v>32230</v>
      </c>
      <c r="H129" s="118">
        <v>6.86865234375</v>
      </c>
      <c r="I129" s="117">
        <v>40827</v>
      </c>
      <c r="J129" s="118">
        <v>0.26673906298479677</v>
      </c>
      <c r="K129" s="117"/>
      <c r="L129" s="118"/>
      <c r="M129" s="118"/>
    </row>
    <row r="130" spans="2:14" x14ac:dyDescent="0.25">
      <c r="B130" s="116" t="s">
        <v>151</v>
      </c>
      <c r="C130" s="117">
        <v>44406</v>
      </c>
      <c r="D130" s="118">
        <v>6.8530728138986419E-2</v>
      </c>
      <c r="E130" s="117">
        <v>7076</v>
      </c>
      <c r="F130" s="118">
        <v>0.84065216412196497</v>
      </c>
      <c r="G130" s="117">
        <v>23948</v>
      </c>
      <c r="H130" s="118">
        <v>2.3843979649519502</v>
      </c>
      <c r="I130" s="117">
        <v>47976</v>
      </c>
      <c r="J130" s="118">
        <v>1.0033405712376817</v>
      </c>
      <c r="K130" s="117"/>
      <c r="L130" s="118"/>
      <c r="M130" s="118"/>
    </row>
    <row r="131" spans="2:14" ht="15.75" x14ac:dyDescent="0.25">
      <c r="B131" s="119" t="s">
        <v>111</v>
      </c>
      <c r="C131" s="120">
        <v>662102</v>
      </c>
      <c r="D131" s="121">
        <v>7.0662296738695604E-2</v>
      </c>
      <c r="E131" s="120">
        <v>138718</v>
      </c>
      <c r="F131" s="121">
        <v>0.79048847458548699</v>
      </c>
      <c r="G131" s="120">
        <v>149378</v>
      </c>
      <c r="H131" s="121">
        <v>7.6846551997577839E-2</v>
      </c>
      <c r="I131" s="120">
        <v>587386</v>
      </c>
      <c r="J131" s="121">
        <v>2.9322122400889019</v>
      </c>
      <c r="K131" s="120">
        <v>90331</v>
      </c>
      <c r="L131" s="121">
        <v>0.53485803612390193</v>
      </c>
      <c r="M131" s="121">
        <v>0.15415378325198681</v>
      </c>
    </row>
    <row r="132" spans="2:14" ht="6" customHeight="1" x14ac:dyDescent="0.25"/>
    <row r="133" spans="2:14" x14ac:dyDescent="0.25">
      <c r="B133" s="49" t="s">
        <v>275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F134" t="e">
        <v>#DIV/0!</v>
      </c>
      <c r="H134" t="e">
        <v>#DIV/0!</v>
      </c>
      <c r="I134" s="115">
        <v>209871</v>
      </c>
      <c r="J134">
        <v>0.43041201499969028</v>
      </c>
      <c r="K134" s="115">
        <v>-119540</v>
      </c>
      <c r="L134" s="126">
        <v>12.960282169175537</v>
      </c>
    </row>
    <row r="136" spans="2:14" ht="48.75" customHeight="1" thickBot="1" x14ac:dyDescent="0.3">
      <c r="B136" s="247" t="s">
        <v>281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25" t="s">
        <v>176</v>
      </c>
      <c r="C138" s="257" t="s">
        <v>176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51082</v>
      </c>
      <c r="D141" s="118">
        <v>7.4869603013619196E-2</v>
      </c>
      <c r="E141" s="117">
        <v>45875</v>
      </c>
      <c r="F141" s="118">
        <v>0.101934145100035</v>
      </c>
      <c r="G141" s="117">
        <v>5765</v>
      </c>
      <c r="H141" s="118">
        <v>0.87433242506812003</v>
      </c>
      <c r="I141" s="117">
        <v>30290</v>
      </c>
      <c r="J141" s="118">
        <v>4.2541196877710323</v>
      </c>
      <c r="K141" s="117">
        <v>44520</v>
      </c>
      <c r="L141" s="118">
        <v>0.46979201056454278</v>
      </c>
      <c r="M141" s="118">
        <v>-0.12846012293958731</v>
      </c>
    </row>
    <row r="142" spans="2:14" x14ac:dyDescent="0.25">
      <c r="B142" s="116" t="s">
        <v>131</v>
      </c>
      <c r="C142" s="117">
        <v>44654</v>
      </c>
      <c r="D142" s="118">
        <v>0.12100155508749801</v>
      </c>
      <c r="E142" s="117">
        <v>45664</v>
      </c>
      <c r="F142" s="118">
        <v>2.2618354458727064E-2</v>
      </c>
      <c r="G142" s="117">
        <v>2898</v>
      </c>
      <c r="H142" s="118">
        <v>0.93653644008409298</v>
      </c>
      <c r="I142" s="117">
        <v>30808</v>
      </c>
      <c r="J142" s="118">
        <v>9.6307798481711533</v>
      </c>
      <c r="K142" s="117">
        <v>40842</v>
      </c>
      <c r="L142" s="118">
        <v>0.32569462477278632</v>
      </c>
      <c r="M142" s="118">
        <v>-8.536749227392848E-2</v>
      </c>
    </row>
    <row r="143" spans="2:14" x14ac:dyDescent="0.25">
      <c r="B143" s="116" t="s">
        <v>133</v>
      </c>
      <c r="C143" s="117">
        <v>53182</v>
      </c>
      <c r="D143" s="118">
        <v>0.109835297268345</v>
      </c>
      <c r="E143" s="117">
        <v>18858</v>
      </c>
      <c r="F143" s="118">
        <v>0.64540634049114398</v>
      </c>
      <c r="G143" s="117">
        <v>5583</v>
      </c>
      <c r="H143" s="118">
        <v>0.70394527521476302</v>
      </c>
      <c r="I143" s="117">
        <v>41330</v>
      </c>
      <c r="J143" s="118">
        <v>6.4028300197026686</v>
      </c>
      <c r="K143" s="117"/>
      <c r="L143" s="118"/>
      <c r="M143" s="118"/>
    </row>
    <row r="144" spans="2:14" x14ac:dyDescent="0.25">
      <c r="B144" s="116" t="s">
        <v>135</v>
      </c>
      <c r="C144" s="117">
        <v>47296</v>
      </c>
      <c r="D144" s="118">
        <v>0.12521732697074001</v>
      </c>
      <c r="E144" s="117">
        <v>0</v>
      </c>
      <c r="F144" s="118">
        <v>1</v>
      </c>
      <c r="G144" s="117">
        <v>4679</v>
      </c>
      <c r="H144" s="118"/>
      <c r="I144" s="117">
        <v>47019</v>
      </c>
      <c r="J144" s="118">
        <v>9.0489420816413766</v>
      </c>
      <c r="K144" s="117"/>
      <c r="L144" s="118"/>
      <c r="M144" s="118"/>
    </row>
    <row r="145" spans="1:14" x14ac:dyDescent="0.25">
      <c r="B145" s="116" t="s">
        <v>137</v>
      </c>
      <c r="C145" s="117">
        <v>44068</v>
      </c>
      <c r="D145" s="118">
        <v>0.20981190266994201</v>
      </c>
      <c r="E145" s="117">
        <v>96</v>
      </c>
      <c r="F145" s="118">
        <v>0.99782154851592997</v>
      </c>
      <c r="G145" s="117">
        <v>8882</v>
      </c>
      <c r="H145" s="118">
        <v>91.520833333333329</v>
      </c>
      <c r="I145" s="117">
        <v>35452</v>
      </c>
      <c r="J145" s="118">
        <v>2.9914433686106734</v>
      </c>
      <c r="K145" s="117"/>
      <c r="L145" s="118"/>
      <c r="M145" s="118"/>
    </row>
    <row r="146" spans="1:14" x14ac:dyDescent="0.25">
      <c r="B146" s="116" t="s">
        <v>139</v>
      </c>
      <c r="C146" s="117">
        <v>46964</v>
      </c>
      <c r="D146" s="118">
        <v>0.123348017621145</v>
      </c>
      <c r="E146" s="117">
        <v>122</v>
      </c>
      <c r="F146" s="118">
        <v>0.99740226556511402</v>
      </c>
      <c r="G146" s="117">
        <v>14556</v>
      </c>
      <c r="H146" s="118">
        <v>118.31147540983606</v>
      </c>
      <c r="I146" s="117">
        <v>39234</v>
      </c>
      <c r="J146" s="118">
        <v>1.6953833470733719</v>
      </c>
      <c r="K146" s="117"/>
      <c r="L146" s="118"/>
      <c r="M146" s="118"/>
    </row>
    <row r="147" spans="1:14" x14ac:dyDescent="0.25">
      <c r="B147" s="116" t="s">
        <v>141</v>
      </c>
      <c r="C147" s="117">
        <v>45367</v>
      </c>
      <c r="D147" s="118">
        <v>0.235769755571652</v>
      </c>
      <c r="E147" s="117">
        <v>11012</v>
      </c>
      <c r="F147" s="118">
        <v>0.75726849912932304</v>
      </c>
      <c r="G147" s="117">
        <v>23181</v>
      </c>
      <c r="H147" s="118">
        <v>1.1050671994188157</v>
      </c>
      <c r="I147" s="117">
        <v>39349</v>
      </c>
      <c r="J147" s="118">
        <v>0.69746775376385828</v>
      </c>
      <c r="K147" s="117"/>
      <c r="L147" s="118"/>
      <c r="M147" s="118"/>
    </row>
    <row r="148" spans="1:14" x14ac:dyDescent="0.25">
      <c r="B148" s="116" t="s">
        <v>143</v>
      </c>
      <c r="C148" s="117">
        <v>43828</v>
      </c>
      <c r="D148" s="118">
        <v>0.24447509050163799</v>
      </c>
      <c r="E148" s="117">
        <v>15534</v>
      </c>
      <c r="F148" s="118">
        <v>0.645569042621155</v>
      </c>
      <c r="G148" s="117">
        <v>25131</v>
      </c>
      <c r="H148" s="118">
        <v>0.61780610274237158</v>
      </c>
      <c r="I148" s="117">
        <v>39614</v>
      </c>
      <c r="J148" s="118">
        <v>0.57630018702001506</v>
      </c>
      <c r="K148" s="117"/>
      <c r="L148" s="118"/>
      <c r="M148" s="118"/>
    </row>
    <row r="149" spans="1:14" x14ac:dyDescent="0.25">
      <c r="B149" s="116" t="s">
        <v>145</v>
      </c>
      <c r="C149" s="117">
        <v>49458</v>
      </c>
      <c r="D149" s="118">
        <v>0.23269776750391699</v>
      </c>
      <c r="E149" s="117">
        <v>1682</v>
      </c>
      <c r="F149" s="118">
        <v>0.96599134619272897</v>
      </c>
      <c r="G149" s="117">
        <v>34781</v>
      </c>
      <c r="H149" s="118">
        <v>19.678359096313912</v>
      </c>
      <c r="I149" s="117">
        <v>41553</v>
      </c>
      <c r="J149" s="118">
        <v>0.194704005060234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49391</v>
      </c>
      <c r="D150" s="118">
        <v>0.232725408562729</v>
      </c>
      <c r="E150" s="117">
        <v>2986</v>
      </c>
      <c r="F150" s="118">
        <v>0.93954364155412895</v>
      </c>
      <c r="G150" s="117">
        <v>50667</v>
      </c>
      <c r="H150" s="118">
        <v>15.968184862692564</v>
      </c>
      <c r="I150" s="117">
        <v>46982</v>
      </c>
      <c r="J150" s="118">
        <v>7.2729784672469294E-2</v>
      </c>
      <c r="K150" s="117"/>
      <c r="L150" s="118"/>
      <c r="M150" s="118"/>
    </row>
    <row r="151" spans="1:14" x14ac:dyDescent="0.25">
      <c r="B151" s="116" t="s">
        <v>149</v>
      </c>
      <c r="C151" s="117">
        <v>51371</v>
      </c>
      <c r="D151" s="118">
        <v>0.116684148081916</v>
      </c>
      <c r="E151" s="117">
        <v>10641</v>
      </c>
      <c r="F151" s="118">
        <v>0.79285978470343199</v>
      </c>
      <c r="G151" s="117">
        <v>51798</v>
      </c>
      <c r="H151" s="118">
        <v>3.8677755850014099</v>
      </c>
      <c r="I151" s="117">
        <v>46672</v>
      </c>
      <c r="J151" s="118">
        <v>9.8961349859067904E-2</v>
      </c>
      <c r="K151" s="117"/>
      <c r="L151" s="118"/>
      <c r="M151" s="118"/>
    </row>
    <row r="152" spans="1:14" x14ac:dyDescent="0.25">
      <c r="B152" s="116" t="s">
        <v>151</v>
      </c>
      <c r="C152" s="117">
        <v>47609</v>
      </c>
      <c r="D152" s="118">
        <v>0.119623506786494</v>
      </c>
      <c r="E152" s="117">
        <v>12158</v>
      </c>
      <c r="F152" s="118">
        <v>0.74462811653258798</v>
      </c>
      <c r="G152" s="117">
        <v>41842</v>
      </c>
      <c r="H152" s="118">
        <v>2.4415199868399409</v>
      </c>
      <c r="I152" s="117">
        <v>44254</v>
      </c>
      <c r="J152" s="118">
        <v>5.7645428038812785E-2</v>
      </c>
      <c r="K152" s="117"/>
      <c r="L152" s="118"/>
      <c r="M152" s="118"/>
    </row>
    <row r="153" spans="1:14" ht="15.75" x14ac:dyDescent="0.25">
      <c r="B153" s="119" t="s">
        <v>111</v>
      </c>
      <c r="C153" s="120">
        <v>574270</v>
      </c>
      <c r="D153" s="121">
        <v>0.16482573570581899</v>
      </c>
      <c r="E153" s="120">
        <v>164634</v>
      </c>
      <c r="F153" s="121">
        <v>0.71331603601093596</v>
      </c>
      <c r="G153" s="120">
        <v>269763</v>
      </c>
      <c r="H153" s="121">
        <v>0.63856190094391185</v>
      </c>
      <c r="I153" s="120">
        <v>482557</v>
      </c>
      <c r="J153" s="121">
        <v>0.78881833312945071</v>
      </c>
      <c r="K153" s="120">
        <v>85362</v>
      </c>
      <c r="L153" s="121">
        <v>0.39713247569478538</v>
      </c>
      <c r="M153" s="121">
        <v>-0.10836049135121584</v>
      </c>
    </row>
    <row r="154" spans="1:14" ht="6" customHeight="1" x14ac:dyDescent="0.25"/>
    <row r="155" spans="1:14" x14ac:dyDescent="0.25">
      <c r="B155" s="49" t="s">
        <v>275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>
        <v>184899</v>
      </c>
      <c r="L156" s="127">
        <v>0.46166826213229928</v>
      </c>
    </row>
    <row r="157" spans="1:14" x14ac:dyDescent="0.25">
      <c r="M157" s="126"/>
    </row>
    <row r="158" spans="1:14" ht="48.75" customHeight="1" thickBot="1" x14ac:dyDescent="0.3">
      <c r="B158" s="247" t="s">
        <v>282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180</v>
      </c>
      <c r="C160" s="257" t="s">
        <v>180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4777</v>
      </c>
      <c r="D163" s="118">
        <v>5.0864295648718402E-2</v>
      </c>
      <c r="E163" s="117">
        <v>5299</v>
      </c>
      <c r="F163" s="118">
        <v>0.10927360267950603</v>
      </c>
      <c r="G163" s="117">
        <v>1987</v>
      </c>
      <c r="H163" s="118">
        <v>0.62502358935648195</v>
      </c>
      <c r="I163" s="117">
        <v>4202</v>
      </c>
      <c r="J163" s="118">
        <v>1.1147458480120784</v>
      </c>
      <c r="K163" s="117">
        <v>7223</v>
      </c>
      <c r="L163" s="118">
        <v>0.71894336030461692</v>
      </c>
      <c r="M163" s="118">
        <v>0.51203684320703369</v>
      </c>
    </row>
    <row r="164" spans="2:13" x14ac:dyDescent="0.25">
      <c r="B164" s="116" t="s">
        <v>131</v>
      </c>
      <c r="C164" s="117">
        <v>5938</v>
      </c>
      <c r="D164" s="118">
        <v>4.7481552775104199E-2</v>
      </c>
      <c r="E164" s="117">
        <v>7150</v>
      </c>
      <c r="F164" s="118">
        <v>0.2041091276524083</v>
      </c>
      <c r="G164" s="117">
        <v>1941</v>
      </c>
      <c r="H164" s="118">
        <v>0.728531468531469</v>
      </c>
      <c r="I164" s="117">
        <v>6655</v>
      </c>
      <c r="J164" s="118">
        <v>2.4286450283359091</v>
      </c>
      <c r="K164" s="117">
        <v>9366</v>
      </c>
      <c r="L164" s="118">
        <v>0.40736288504883555</v>
      </c>
      <c r="M164" s="118">
        <v>0.57729875378915452</v>
      </c>
    </row>
    <row r="165" spans="2:13" x14ac:dyDescent="0.25">
      <c r="B165" s="116" t="s">
        <v>133</v>
      </c>
      <c r="C165" s="117">
        <v>6248</v>
      </c>
      <c r="D165" s="118">
        <v>0.12247191011236</v>
      </c>
      <c r="E165" s="117">
        <v>3513</v>
      </c>
      <c r="F165" s="118">
        <v>0.43774007682458399</v>
      </c>
      <c r="G165" s="117">
        <v>2165</v>
      </c>
      <c r="H165" s="118">
        <v>0.383717620267578</v>
      </c>
      <c r="I165" s="117">
        <v>6549</v>
      </c>
      <c r="J165" s="118">
        <v>2.0249422632794456</v>
      </c>
      <c r="K165" s="117"/>
      <c r="L165" s="118"/>
      <c r="M165" s="118"/>
    </row>
    <row r="166" spans="2:13" x14ac:dyDescent="0.25">
      <c r="B166" s="116" t="s">
        <v>135</v>
      </c>
      <c r="C166" s="117">
        <v>8320</v>
      </c>
      <c r="D166" s="118">
        <v>0.26683115967571402</v>
      </c>
      <c r="E166" s="117">
        <v>0</v>
      </c>
      <c r="F166" s="118">
        <v>1</v>
      </c>
      <c r="G166" s="117">
        <v>2166</v>
      </c>
      <c r="H166" s="118"/>
      <c r="I166" s="117">
        <v>9621</v>
      </c>
      <c r="J166" s="118">
        <v>3.4418282548476453</v>
      </c>
      <c r="K166" s="117"/>
      <c r="L166" s="118"/>
      <c r="M166" s="118"/>
    </row>
    <row r="167" spans="2:13" x14ac:dyDescent="0.25">
      <c r="B167" s="116" t="s">
        <v>137</v>
      </c>
      <c r="C167" s="117">
        <v>8140</v>
      </c>
      <c r="D167" s="118">
        <v>0.18240257131378099</v>
      </c>
      <c r="E167" s="117">
        <v>7</v>
      </c>
      <c r="F167" s="118">
        <v>0.99914004914004895</v>
      </c>
      <c r="G167" s="117">
        <v>3942</v>
      </c>
      <c r="H167" s="118">
        <v>562.14285714285711</v>
      </c>
      <c r="I167" s="117">
        <v>8766</v>
      </c>
      <c r="J167" s="118">
        <v>1.2237442922374431</v>
      </c>
      <c r="K167" s="117"/>
      <c r="L167" s="118"/>
      <c r="M167" s="118"/>
    </row>
    <row r="168" spans="2:13" x14ac:dyDescent="0.25">
      <c r="B168" s="116" t="s">
        <v>139</v>
      </c>
      <c r="C168" s="117">
        <v>5791</v>
      </c>
      <c r="D168" s="118">
        <v>0.132824198861935</v>
      </c>
      <c r="E168" s="117">
        <v>33</v>
      </c>
      <c r="F168" s="118">
        <v>0.99430150233120396</v>
      </c>
      <c r="G168" s="117">
        <v>2713</v>
      </c>
      <c r="H168" s="118">
        <v>81.212121212121218</v>
      </c>
      <c r="I168" s="117">
        <v>5386</v>
      </c>
      <c r="J168" s="118">
        <v>0.98525617397714704</v>
      </c>
      <c r="K168" s="117"/>
      <c r="L168" s="118"/>
      <c r="M168" s="118"/>
    </row>
    <row r="169" spans="2:13" x14ac:dyDescent="0.25">
      <c r="B169" s="116" t="s">
        <v>141</v>
      </c>
      <c r="C169" s="117">
        <v>8342</v>
      </c>
      <c r="D169" s="118">
        <v>9.0591954649514903E-2</v>
      </c>
      <c r="E169" s="117">
        <v>1013</v>
      </c>
      <c r="F169" s="118">
        <v>0.878566291057301</v>
      </c>
      <c r="G169" s="117">
        <v>7311</v>
      </c>
      <c r="H169" s="118">
        <v>6.2171767028627842</v>
      </c>
      <c r="I169" s="117">
        <v>9482</v>
      </c>
      <c r="J169" s="118">
        <v>0.29694980166871843</v>
      </c>
      <c r="K169" s="117"/>
      <c r="L169" s="118"/>
      <c r="M169" s="118"/>
    </row>
    <row r="170" spans="2:13" x14ac:dyDescent="0.25">
      <c r="B170" s="116" t="s">
        <v>143</v>
      </c>
      <c r="C170" s="117">
        <v>11827</v>
      </c>
      <c r="D170" s="118">
        <v>5.5049536593160801E-2</v>
      </c>
      <c r="E170" s="117">
        <v>2243</v>
      </c>
      <c r="F170" s="118">
        <v>0.81034920098080698</v>
      </c>
      <c r="G170" s="117">
        <v>11004</v>
      </c>
      <c r="H170" s="118">
        <v>3.9059295586268394</v>
      </c>
      <c r="I170" s="117">
        <v>11262</v>
      </c>
      <c r="J170" s="118">
        <v>2.3446019629225656E-2</v>
      </c>
      <c r="K170" s="117"/>
      <c r="L170" s="118"/>
      <c r="M170" s="118"/>
    </row>
    <row r="171" spans="2:13" x14ac:dyDescent="0.25">
      <c r="B171" s="116" t="s">
        <v>145</v>
      </c>
      <c r="C171" s="117">
        <v>6010</v>
      </c>
      <c r="D171" s="118">
        <v>0.115265714706315</v>
      </c>
      <c r="E171" s="117">
        <v>801</v>
      </c>
      <c r="F171" s="118">
        <v>0.86672212978369401</v>
      </c>
      <c r="G171" s="117">
        <v>5432</v>
      </c>
      <c r="H171" s="118">
        <v>5.7815230961298374</v>
      </c>
      <c r="I171" s="117">
        <v>6277</v>
      </c>
      <c r="J171" s="118">
        <v>0.15555964653902787</v>
      </c>
      <c r="K171" s="117"/>
      <c r="L171" s="118"/>
      <c r="M171" s="118"/>
    </row>
    <row r="172" spans="2:13" x14ac:dyDescent="0.25">
      <c r="B172" s="116" t="s">
        <v>147</v>
      </c>
      <c r="C172" s="117">
        <v>7726</v>
      </c>
      <c r="D172" s="118">
        <v>4.3456728983533498E-2</v>
      </c>
      <c r="E172" s="117">
        <v>2400</v>
      </c>
      <c r="F172" s="118">
        <v>0.68936060056950599</v>
      </c>
      <c r="G172" s="117">
        <v>8135</v>
      </c>
      <c r="H172" s="118">
        <v>2.3895833333333334</v>
      </c>
      <c r="I172" s="117">
        <v>8808</v>
      </c>
      <c r="J172" s="118">
        <v>8.2728948985863582E-2</v>
      </c>
      <c r="K172" s="117"/>
      <c r="L172" s="118"/>
      <c r="M172" s="118"/>
    </row>
    <row r="173" spans="2:13" x14ac:dyDescent="0.25">
      <c r="B173" s="116" t="s">
        <v>149</v>
      </c>
      <c r="C173" s="117">
        <v>4782</v>
      </c>
      <c r="D173" s="118">
        <v>0.12517647058823522</v>
      </c>
      <c r="E173" s="117">
        <v>759</v>
      </c>
      <c r="F173" s="118">
        <v>0.841279799247177</v>
      </c>
      <c r="G173" s="117">
        <v>4800</v>
      </c>
      <c r="H173" s="118">
        <v>5.3241106719367588</v>
      </c>
      <c r="I173" s="117">
        <v>5727</v>
      </c>
      <c r="J173" s="118">
        <v>0.19312499999999999</v>
      </c>
      <c r="K173" s="117"/>
      <c r="L173" s="118"/>
      <c r="M173" s="118"/>
    </row>
    <row r="174" spans="2:13" x14ac:dyDescent="0.25">
      <c r="B174" s="116" t="s">
        <v>151</v>
      </c>
      <c r="C174" s="117">
        <v>4466</v>
      </c>
      <c r="D174" s="118">
        <v>1.0635890472957765E-2</v>
      </c>
      <c r="E174" s="117">
        <v>1763</v>
      </c>
      <c r="F174" s="118">
        <v>0.60523958799820898</v>
      </c>
      <c r="G174" s="117">
        <v>5309</v>
      </c>
      <c r="H174" s="118">
        <v>2.0113442994895063</v>
      </c>
      <c r="I174" s="117">
        <v>6705</v>
      </c>
      <c r="J174" s="118">
        <v>0.26294970804294593</v>
      </c>
      <c r="K174" s="117"/>
      <c r="L174" s="118"/>
      <c r="M174" s="118"/>
    </row>
    <row r="175" spans="2:13" ht="15.75" x14ac:dyDescent="0.25">
      <c r="B175" s="119" t="s">
        <v>111</v>
      </c>
      <c r="C175" s="120">
        <v>82367</v>
      </c>
      <c r="D175" s="121">
        <v>0.100767492385122</v>
      </c>
      <c r="E175" s="120">
        <v>24981</v>
      </c>
      <c r="F175" s="121">
        <v>0.69671106146879203</v>
      </c>
      <c r="G175" s="120">
        <v>56905</v>
      </c>
      <c r="H175" s="121">
        <v>1.277931227733077</v>
      </c>
      <c r="I175" s="120">
        <v>89440</v>
      </c>
      <c r="J175" s="121">
        <v>0.57174237764695546</v>
      </c>
      <c r="K175" s="120">
        <v>16589</v>
      </c>
      <c r="L175" s="121">
        <v>0.52795431518835767</v>
      </c>
      <c r="M175" s="121">
        <v>0.54820345310312635</v>
      </c>
    </row>
    <row r="176" spans="2:13" ht="6" customHeight="1" x14ac:dyDescent="0.25"/>
    <row r="177" spans="1:14" x14ac:dyDescent="0.25">
      <c r="B177" s="49" t="s">
        <v>275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283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25" t="s">
        <v>184</v>
      </c>
      <c r="C182" s="257" t="s">
        <v>184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5281</v>
      </c>
      <c r="D185" s="118">
        <v>9.9420190995907307E-2</v>
      </c>
      <c r="E185" s="117">
        <v>4770</v>
      </c>
      <c r="F185" s="118">
        <v>9.67619768983147E-2</v>
      </c>
      <c r="G185" s="117">
        <v>1396</v>
      </c>
      <c r="H185" s="118">
        <v>0.70733752620545098</v>
      </c>
      <c r="I185" s="117">
        <v>5781</v>
      </c>
      <c r="J185" s="118">
        <v>3.1411174785100284</v>
      </c>
      <c r="K185" s="117">
        <v>5547</v>
      </c>
      <c r="L185" s="118">
        <v>-4.0477426050856247E-2</v>
      </c>
      <c r="M185" s="118">
        <v>5.0369248248437692E-2</v>
      </c>
    </row>
    <row r="186" spans="1:14" x14ac:dyDescent="0.25">
      <c r="B186" s="116" t="s">
        <v>131</v>
      </c>
      <c r="C186" s="117">
        <v>4551</v>
      </c>
      <c r="D186" s="118">
        <v>0.20879694019471501</v>
      </c>
      <c r="E186" s="117">
        <v>5110</v>
      </c>
      <c r="F186" s="118">
        <v>0.12283014722039121</v>
      </c>
      <c r="G186" s="117">
        <v>170</v>
      </c>
      <c r="H186" s="118">
        <v>0.96673189823874806</v>
      </c>
      <c r="I186" s="117">
        <v>5925</v>
      </c>
      <c r="J186" s="118">
        <v>33.852941176470587</v>
      </c>
      <c r="K186" s="117">
        <v>5633</v>
      </c>
      <c r="L186" s="118">
        <v>-4.9282700421940939E-2</v>
      </c>
      <c r="M186" s="118">
        <v>0.23774994506701819</v>
      </c>
    </row>
    <row r="187" spans="1:14" x14ac:dyDescent="0.25">
      <c r="B187" s="116" t="s">
        <v>133</v>
      </c>
      <c r="C187" s="117">
        <v>6364</v>
      </c>
      <c r="D187" s="118">
        <v>1.0479517307081521E-2</v>
      </c>
      <c r="E187" s="117">
        <v>1894</v>
      </c>
      <c r="F187" s="118">
        <v>0.70238843494657499</v>
      </c>
      <c r="G187" s="117">
        <v>248</v>
      </c>
      <c r="H187" s="118">
        <v>0.86906019007391799</v>
      </c>
      <c r="I187" s="117">
        <v>6016</v>
      </c>
      <c r="J187" s="118">
        <v>23.258064516129032</v>
      </c>
      <c r="K187" s="117"/>
      <c r="L187" s="118"/>
      <c r="M187" s="118"/>
    </row>
    <row r="188" spans="1:14" x14ac:dyDescent="0.25">
      <c r="B188" s="116" t="s">
        <v>135</v>
      </c>
      <c r="C188" s="117">
        <v>7773</v>
      </c>
      <c r="D188" s="118">
        <v>8.4236569274269604E-2</v>
      </c>
      <c r="E188" s="117">
        <v>0</v>
      </c>
      <c r="F188" s="118">
        <v>1</v>
      </c>
      <c r="G188" s="117">
        <v>416</v>
      </c>
      <c r="H188" s="118"/>
      <c r="I188" s="117">
        <v>8779</v>
      </c>
      <c r="J188" s="118">
        <v>20.103365384615383</v>
      </c>
      <c r="K188" s="117"/>
      <c r="L188" s="118"/>
      <c r="M188" s="118"/>
    </row>
    <row r="189" spans="1:14" x14ac:dyDescent="0.25">
      <c r="B189" s="116" t="s">
        <v>137</v>
      </c>
      <c r="C189" s="117">
        <v>6408</v>
      </c>
      <c r="D189" s="118">
        <v>7.89133247089263E-2</v>
      </c>
      <c r="E189" s="117">
        <v>6</v>
      </c>
      <c r="F189" s="118">
        <v>0.99906367041198496</v>
      </c>
      <c r="G189" s="117">
        <v>1933</v>
      </c>
      <c r="H189" s="118">
        <v>321.16666666666669</v>
      </c>
      <c r="I189" s="117">
        <v>5511</v>
      </c>
      <c r="J189" s="118">
        <v>1.8510087946197622</v>
      </c>
      <c r="K189" s="117"/>
      <c r="L189" s="118"/>
      <c r="M189" s="118"/>
    </row>
    <row r="190" spans="1:14" x14ac:dyDescent="0.25">
      <c r="B190" s="116" t="s">
        <v>185</v>
      </c>
      <c r="C190" s="117">
        <v>7816</v>
      </c>
      <c r="D190" s="118">
        <v>8.7216580887466977E-2</v>
      </c>
      <c r="E190" s="117">
        <v>7</v>
      </c>
      <c r="F190" s="118">
        <v>0.99910440122824995</v>
      </c>
      <c r="G190" s="117">
        <v>4559</v>
      </c>
      <c r="H190" s="118">
        <v>650.28571428571433</v>
      </c>
      <c r="I190" s="117">
        <v>5402</v>
      </c>
      <c r="J190" s="118">
        <v>0.18490897126562844</v>
      </c>
      <c r="K190" s="117"/>
      <c r="L190" s="118"/>
      <c r="M190" s="118"/>
    </row>
    <row r="191" spans="1:14" x14ac:dyDescent="0.25">
      <c r="B191" s="116" t="s">
        <v>141</v>
      </c>
      <c r="C191" s="117">
        <v>9059</v>
      </c>
      <c r="D191" s="118">
        <v>0.123803075732663</v>
      </c>
      <c r="E191" s="117">
        <v>2633</v>
      </c>
      <c r="F191" s="118">
        <v>0.70934981786069096</v>
      </c>
      <c r="G191" s="117">
        <v>5596</v>
      </c>
      <c r="H191" s="118">
        <v>1.1253323205469048</v>
      </c>
      <c r="I191" s="117">
        <v>10797</v>
      </c>
      <c r="J191" s="118">
        <v>0.92941386704789131</v>
      </c>
      <c r="K191" s="117"/>
      <c r="L191" s="118"/>
      <c r="M191" s="118"/>
    </row>
    <row r="192" spans="1:14" x14ac:dyDescent="0.25">
      <c r="B192" s="116" t="s">
        <v>143</v>
      </c>
      <c r="C192" s="117">
        <v>7458</v>
      </c>
      <c r="D192" s="118">
        <v>5.3913484713941397E-2</v>
      </c>
      <c r="E192" s="117">
        <v>3403</v>
      </c>
      <c r="F192" s="118">
        <v>0.54371145079109695</v>
      </c>
      <c r="G192" s="117">
        <v>6893</v>
      </c>
      <c r="H192" s="118">
        <v>1.0255656773435202</v>
      </c>
      <c r="I192" s="117">
        <v>7333</v>
      </c>
      <c r="J192" s="118">
        <v>6.3832873930073974E-2</v>
      </c>
      <c r="K192" s="117"/>
      <c r="L192" s="118"/>
      <c r="M192" s="118"/>
    </row>
    <row r="193" spans="2:14" x14ac:dyDescent="0.25">
      <c r="B193" s="116" t="s">
        <v>145</v>
      </c>
      <c r="C193" s="117">
        <v>6956</v>
      </c>
      <c r="D193" s="118">
        <v>3.5496394897393202E-2</v>
      </c>
      <c r="E193" s="117">
        <v>340</v>
      </c>
      <c r="F193" s="118">
        <v>0.95112133410005795</v>
      </c>
      <c r="G193" s="117">
        <v>7151</v>
      </c>
      <c r="H193" s="118">
        <v>20.03235294117647</v>
      </c>
      <c r="I193" s="117">
        <v>6861</v>
      </c>
      <c r="J193" s="118">
        <v>4.0553768703677801E-2</v>
      </c>
      <c r="K193" s="117"/>
      <c r="L193" s="118"/>
      <c r="M193" s="118"/>
    </row>
    <row r="194" spans="2:14" x14ac:dyDescent="0.25">
      <c r="B194" s="116" t="s">
        <v>147</v>
      </c>
      <c r="C194" s="117">
        <v>6361</v>
      </c>
      <c r="D194" s="118">
        <v>0.10922839938384001</v>
      </c>
      <c r="E194" s="117">
        <v>633</v>
      </c>
      <c r="F194" s="118">
        <v>0.90048734475711401</v>
      </c>
      <c r="G194" s="117">
        <v>8262</v>
      </c>
      <c r="H194" s="118">
        <v>12.052132701421801</v>
      </c>
      <c r="I194" s="117">
        <v>7780</v>
      </c>
      <c r="J194" s="118">
        <v>5.8339385136770699E-2</v>
      </c>
      <c r="K194" s="117"/>
      <c r="L194" s="118"/>
      <c r="M194" s="118"/>
    </row>
    <row r="195" spans="2:14" x14ac:dyDescent="0.25">
      <c r="B195" s="116" t="s">
        <v>149</v>
      </c>
      <c r="C195" s="117">
        <v>5193</v>
      </c>
      <c r="D195" s="118">
        <v>3.8498556304134002E-4</v>
      </c>
      <c r="E195" s="117">
        <v>1952</v>
      </c>
      <c r="F195" s="118">
        <v>0.62410937800885802</v>
      </c>
      <c r="G195" s="117">
        <v>6651</v>
      </c>
      <c r="H195" s="118">
        <v>2.4072745901639343</v>
      </c>
      <c r="I195" s="117">
        <v>5379</v>
      </c>
      <c r="J195" s="118">
        <v>0.191249436175011</v>
      </c>
      <c r="K195" s="117"/>
      <c r="L195" s="118"/>
      <c r="M195" s="118"/>
    </row>
    <row r="196" spans="2:14" x14ac:dyDescent="0.25">
      <c r="B196" s="116" t="s">
        <v>151</v>
      </c>
      <c r="C196" s="117">
        <v>5794</v>
      </c>
      <c r="D196" s="118">
        <v>5.5890500244419099E-2</v>
      </c>
      <c r="E196" s="117">
        <v>3682</v>
      </c>
      <c r="F196" s="118">
        <v>0.36451501553331001</v>
      </c>
      <c r="G196" s="117">
        <v>6124</v>
      </c>
      <c r="H196" s="118">
        <v>0.66322650733297128</v>
      </c>
      <c r="I196" s="117">
        <v>5928</v>
      </c>
      <c r="J196" s="118">
        <v>3.2005225342913203E-2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79014</v>
      </c>
      <c r="D197" s="121">
        <v>6.4424841631638197E-2</v>
      </c>
      <c r="E197" s="120">
        <v>24430</v>
      </c>
      <c r="F197" s="121">
        <v>0.69081428607588502</v>
      </c>
      <c r="G197" s="120">
        <v>49399</v>
      </c>
      <c r="H197" s="121">
        <v>1.0220630372492838</v>
      </c>
      <c r="I197" s="120">
        <v>81492</v>
      </c>
      <c r="J197" s="121">
        <v>0.6496690216401142</v>
      </c>
      <c r="K197" s="120">
        <v>11180</v>
      </c>
      <c r="L197" s="121">
        <v>-4.4934221766615434E-2</v>
      </c>
      <c r="M197" s="121">
        <v>0.13710333604556557</v>
      </c>
    </row>
    <row r="198" spans="2:14" ht="6" customHeight="1" x14ac:dyDescent="0.25"/>
    <row r="199" spans="2:14" x14ac:dyDescent="0.25">
      <c r="B199" s="49" t="s">
        <v>275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>
        <v>32012</v>
      </c>
      <c r="L200">
        <v>0.34924403348744221</v>
      </c>
    </row>
    <row r="202" spans="2:14" ht="48.75" customHeight="1" thickBot="1" x14ac:dyDescent="0.3">
      <c r="B202" s="247" t="s">
        <v>284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25" t="s">
        <v>189</v>
      </c>
      <c r="C204" s="257" t="s">
        <v>189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15002</v>
      </c>
      <c r="D207" s="118">
        <v>2.5970653161926999E-2</v>
      </c>
      <c r="E207" s="117">
        <v>14546</v>
      </c>
      <c r="F207" s="118">
        <v>3.0395947207039101E-2</v>
      </c>
      <c r="G207" s="117">
        <v>509</v>
      </c>
      <c r="H207" s="118">
        <v>0.96500756221641704</v>
      </c>
      <c r="I207" s="117">
        <v>16833</v>
      </c>
      <c r="J207" s="118">
        <v>32.07072691552063</v>
      </c>
      <c r="K207" s="117">
        <v>17690</v>
      </c>
      <c r="L207" s="118">
        <v>5.0911899245529524E-2</v>
      </c>
      <c r="M207" s="118">
        <v>0.1791761098520197</v>
      </c>
    </row>
    <row r="208" spans="2:14" x14ac:dyDescent="0.25">
      <c r="B208" s="116" t="s">
        <v>131</v>
      </c>
      <c r="C208" s="117">
        <v>13422</v>
      </c>
      <c r="D208" s="118">
        <v>0.101606425702811</v>
      </c>
      <c r="E208" s="117">
        <v>15949</v>
      </c>
      <c r="F208" s="118">
        <v>0.18827298465206388</v>
      </c>
      <c r="G208" s="117">
        <v>339</v>
      </c>
      <c r="H208" s="118">
        <v>0.97874474888707796</v>
      </c>
      <c r="I208" s="117">
        <v>17692</v>
      </c>
      <c r="J208" s="118">
        <v>51.188790560471979</v>
      </c>
      <c r="K208" s="117">
        <v>16379</v>
      </c>
      <c r="L208" s="118">
        <v>-7.4214334162333251E-2</v>
      </c>
      <c r="M208" s="118">
        <v>0.22030993890627326</v>
      </c>
    </row>
    <row r="209" spans="2:14" x14ac:dyDescent="0.25">
      <c r="B209" s="116" t="s">
        <v>133</v>
      </c>
      <c r="C209" s="117">
        <v>16460</v>
      </c>
      <c r="D209" s="118">
        <v>0.1858789625360231</v>
      </c>
      <c r="E209" s="117">
        <v>6273</v>
      </c>
      <c r="F209" s="118">
        <v>0.61889428918590506</v>
      </c>
      <c r="G209" s="117">
        <v>508</v>
      </c>
      <c r="H209" s="118">
        <v>0.91901801370954905</v>
      </c>
      <c r="I209" s="117">
        <v>17450</v>
      </c>
      <c r="J209" s="118">
        <v>33.3503937007874</v>
      </c>
      <c r="K209" s="117"/>
      <c r="L209" s="118"/>
      <c r="M209" s="118"/>
    </row>
    <row r="210" spans="2:14" x14ac:dyDescent="0.25">
      <c r="B210" s="116" t="s">
        <v>135</v>
      </c>
      <c r="C210" s="117">
        <v>18733</v>
      </c>
      <c r="D210" s="118">
        <v>2.6604312808521699E-2</v>
      </c>
      <c r="E210" s="117">
        <v>0</v>
      </c>
      <c r="F210" s="118">
        <v>1</v>
      </c>
      <c r="G210" s="117">
        <v>903</v>
      </c>
      <c r="H210" s="118"/>
      <c r="I210" s="117">
        <v>21942</v>
      </c>
      <c r="J210" s="118">
        <v>23.299003322259136</v>
      </c>
      <c r="K210" s="117"/>
      <c r="L210" s="118"/>
      <c r="M210" s="118"/>
    </row>
    <row r="211" spans="2:14" x14ac:dyDescent="0.25">
      <c r="B211" s="116" t="s">
        <v>137</v>
      </c>
      <c r="C211" s="117">
        <v>15483</v>
      </c>
      <c r="D211" s="118">
        <v>0.13676404995539701</v>
      </c>
      <c r="E211" s="117">
        <v>22</v>
      </c>
      <c r="F211" s="118">
        <v>0.99857908674029605</v>
      </c>
      <c r="G211" s="117">
        <v>2487</v>
      </c>
      <c r="H211" s="118">
        <v>112.04545454545455</v>
      </c>
      <c r="I211" s="117">
        <v>19285</v>
      </c>
      <c r="J211" s="118">
        <v>6.7543224768797749</v>
      </c>
      <c r="K211" s="117"/>
      <c r="L211" s="118"/>
      <c r="M211" s="118"/>
    </row>
    <row r="212" spans="2:14" x14ac:dyDescent="0.25">
      <c r="B212" s="116" t="s">
        <v>139</v>
      </c>
      <c r="C212" s="117">
        <v>14277</v>
      </c>
      <c r="D212" s="118">
        <v>1.3290430889759701E-3</v>
      </c>
      <c r="E212" s="117">
        <v>38</v>
      </c>
      <c r="F212" s="118">
        <v>0.99733837640960998</v>
      </c>
      <c r="G212" s="117">
        <v>8608</v>
      </c>
      <c r="H212" s="118">
        <v>225.52631578947367</v>
      </c>
      <c r="I212" s="117">
        <v>15453</v>
      </c>
      <c r="J212" s="118">
        <v>0.79519052044609673</v>
      </c>
      <c r="K212" s="117"/>
      <c r="L212" s="118"/>
      <c r="M212" s="118"/>
    </row>
    <row r="213" spans="2:14" x14ac:dyDescent="0.25">
      <c r="B213" s="116" t="s">
        <v>141</v>
      </c>
      <c r="C213" s="117">
        <v>22375</v>
      </c>
      <c r="D213" s="118">
        <v>5.7519614330276969E-2</v>
      </c>
      <c r="E213" s="117">
        <v>3852</v>
      </c>
      <c r="F213" s="118">
        <v>0.827843575418994</v>
      </c>
      <c r="G213" s="117">
        <v>9649</v>
      </c>
      <c r="H213" s="118">
        <v>1.5049325025960538</v>
      </c>
      <c r="I213" s="117">
        <v>22147</v>
      </c>
      <c r="J213" s="118">
        <v>1.2952637579023731</v>
      </c>
      <c r="K213" s="117"/>
      <c r="L213" s="118"/>
      <c r="M213" s="118"/>
    </row>
    <row r="214" spans="2:14" x14ac:dyDescent="0.25">
      <c r="B214" s="116" t="s">
        <v>143</v>
      </c>
      <c r="C214" s="117">
        <v>21594</v>
      </c>
      <c r="D214" s="118">
        <v>0.106282592500621</v>
      </c>
      <c r="E214" s="117">
        <v>7335</v>
      </c>
      <c r="F214" s="118">
        <v>0.66032231175326495</v>
      </c>
      <c r="G214" s="117">
        <v>15835</v>
      </c>
      <c r="H214" s="118">
        <v>1.1588275391956375</v>
      </c>
      <c r="I214" s="117">
        <v>24458</v>
      </c>
      <c r="J214" s="118">
        <v>0.54455320492579729</v>
      </c>
      <c r="K214" s="117"/>
      <c r="L214" s="118"/>
      <c r="M214" s="118"/>
    </row>
    <row r="215" spans="2:14" x14ac:dyDescent="0.25">
      <c r="B215" s="116" t="s">
        <v>145</v>
      </c>
      <c r="C215" s="117">
        <v>16369</v>
      </c>
      <c r="D215" s="118">
        <v>6.3183196932409993E-2</v>
      </c>
      <c r="E215" s="117">
        <v>451</v>
      </c>
      <c r="F215" s="118">
        <v>0.97244791984849399</v>
      </c>
      <c r="G215" s="117">
        <v>17158</v>
      </c>
      <c r="H215" s="118">
        <v>37.044345898004437</v>
      </c>
      <c r="I215" s="117">
        <v>19164</v>
      </c>
      <c r="J215" s="118">
        <v>0.11691339316936711</v>
      </c>
      <c r="K215" s="117"/>
      <c r="L215" s="118"/>
      <c r="M215" s="118"/>
    </row>
    <row r="216" spans="2:14" x14ac:dyDescent="0.25">
      <c r="B216" s="116" t="s">
        <v>147</v>
      </c>
      <c r="C216" s="117">
        <v>19663</v>
      </c>
      <c r="D216" s="118">
        <v>2.8076963296036705E-2</v>
      </c>
      <c r="E216" s="117">
        <v>573</v>
      </c>
      <c r="F216" s="118">
        <v>0.97085897370696195</v>
      </c>
      <c r="G216" s="117">
        <v>24946</v>
      </c>
      <c r="H216" s="118">
        <v>42.535776614310649</v>
      </c>
      <c r="I216" s="117">
        <v>22464</v>
      </c>
      <c r="J216" s="118">
        <v>9.9494909003447499E-2</v>
      </c>
      <c r="K216" s="117"/>
      <c r="L216" s="118"/>
      <c r="M216" s="118"/>
    </row>
    <row r="217" spans="2:14" x14ac:dyDescent="0.25">
      <c r="B217" s="116" t="s">
        <v>149</v>
      </c>
      <c r="C217" s="117">
        <v>15150</v>
      </c>
      <c r="D217" s="118">
        <v>0.17624223602484479</v>
      </c>
      <c r="E217" s="117">
        <v>1293</v>
      </c>
      <c r="F217" s="118">
        <v>0.91465346534653502</v>
      </c>
      <c r="G217" s="117">
        <v>15526</v>
      </c>
      <c r="H217" s="118">
        <v>11.007733952049497</v>
      </c>
      <c r="I217" s="117">
        <v>15137</v>
      </c>
      <c r="J217" s="118">
        <v>2.5054746876207699E-2</v>
      </c>
      <c r="K217" s="117"/>
      <c r="L217" s="118"/>
      <c r="M217" s="118"/>
    </row>
    <row r="218" spans="2:14" x14ac:dyDescent="0.25">
      <c r="B218" s="116" t="s">
        <v>151</v>
      </c>
      <c r="C218" s="117">
        <v>16558</v>
      </c>
      <c r="D218" s="118">
        <v>9.1640295358649704E-2</v>
      </c>
      <c r="E218" s="117">
        <v>1642</v>
      </c>
      <c r="F218" s="118">
        <v>0.90083343398961202</v>
      </c>
      <c r="G218" s="117">
        <v>15745</v>
      </c>
      <c r="H218" s="118">
        <v>8.5889159561510358</v>
      </c>
      <c r="I218" s="117">
        <v>17267</v>
      </c>
      <c r="J218" s="118">
        <v>9.6665608129564928E-2</v>
      </c>
      <c r="K218" s="117"/>
      <c r="L218" s="118"/>
      <c r="M218" s="118"/>
    </row>
    <row r="219" spans="2:14" ht="15.75" x14ac:dyDescent="0.25">
      <c r="B219" s="119" t="s">
        <v>111</v>
      </c>
      <c r="C219" s="120">
        <v>205086</v>
      </c>
      <c r="D219" s="121">
        <v>2.8201063860823199E-3</v>
      </c>
      <c r="E219" s="120">
        <v>51977</v>
      </c>
      <c r="F219" s="121">
        <v>0.74655997971582699</v>
      </c>
      <c r="G219" s="120">
        <v>112213</v>
      </c>
      <c r="H219" s="121">
        <v>1.1588972045327739</v>
      </c>
      <c r="I219" s="120">
        <v>229292</v>
      </c>
      <c r="J219" s="121">
        <v>1.0433639596125226</v>
      </c>
      <c r="K219" s="120">
        <v>34069</v>
      </c>
      <c r="L219" s="121">
        <v>-1.3207820419985472E-2</v>
      </c>
      <c r="M219" s="121">
        <v>0.19859977483816493</v>
      </c>
    </row>
    <row r="220" spans="2:14" ht="6" customHeight="1" x14ac:dyDescent="0.25"/>
    <row r="221" spans="2:14" x14ac:dyDescent="0.25">
      <c r="B221" s="49" t="s">
        <v>275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>
        <v>93202</v>
      </c>
      <c r="K222" s="126">
        <v>-0.63446063389197649</v>
      </c>
      <c r="L222">
        <v>7.4464682023417801</v>
      </c>
      <c r="M222" s="126" t="e">
        <v>#DIV/0!</v>
      </c>
    </row>
    <row r="224" spans="2:14" ht="48.75" customHeight="1" thickBot="1" x14ac:dyDescent="0.3">
      <c r="B224" s="247" t="s">
        <v>285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25" t="s">
        <v>193</v>
      </c>
      <c r="C226" s="257" t="s">
        <v>193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6509</v>
      </c>
      <c r="D229" s="118">
        <v>6.7144819166793396E-3</v>
      </c>
      <c r="E229" s="117">
        <v>5496</v>
      </c>
      <c r="F229" s="118">
        <v>0.15563066523275501</v>
      </c>
      <c r="G229" s="117">
        <v>865</v>
      </c>
      <c r="H229" s="118">
        <v>0.84261280931586602</v>
      </c>
      <c r="I229" s="117">
        <v>4824</v>
      </c>
      <c r="J229" s="118">
        <v>4.5768786127167633</v>
      </c>
      <c r="K229" s="117">
        <v>7821</v>
      </c>
      <c r="L229" s="118">
        <v>0.62126865671641784</v>
      </c>
      <c r="M229" s="118">
        <v>0.20156706099247201</v>
      </c>
    </row>
    <row r="230" spans="2:14" x14ac:dyDescent="0.25">
      <c r="B230" s="116" t="s">
        <v>131</v>
      </c>
      <c r="C230" s="117">
        <v>5910</v>
      </c>
      <c r="D230" s="118">
        <v>0.12958715596330284</v>
      </c>
      <c r="E230" s="117">
        <v>4839</v>
      </c>
      <c r="F230" s="118">
        <v>0.18121827411167499</v>
      </c>
      <c r="G230" s="117">
        <v>802</v>
      </c>
      <c r="H230" s="118">
        <v>0.83426327753668095</v>
      </c>
      <c r="I230" s="117">
        <v>5262</v>
      </c>
      <c r="J230" s="118">
        <v>5.5610972568578552</v>
      </c>
      <c r="K230" s="117">
        <v>6474</v>
      </c>
      <c r="L230" s="118">
        <v>0.23033067274800456</v>
      </c>
      <c r="M230" s="118">
        <v>9.5431472081218383E-2</v>
      </c>
    </row>
    <row r="231" spans="2:14" x14ac:dyDescent="0.25">
      <c r="B231" s="116" t="s">
        <v>133</v>
      </c>
      <c r="C231" s="117">
        <v>6183</v>
      </c>
      <c r="D231" s="118">
        <v>0.16638370118845502</v>
      </c>
      <c r="E231" s="117">
        <v>1790</v>
      </c>
      <c r="F231" s="118">
        <v>0.71049652272359698</v>
      </c>
      <c r="G231" s="117">
        <v>1185</v>
      </c>
      <c r="H231" s="118">
        <v>0.33798882681564202</v>
      </c>
      <c r="I231" s="117">
        <v>5545</v>
      </c>
      <c r="J231" s="118">
        <v>3.6793248945147683</v>
      </c>
      <c r="K231" s="117"/>
      <c r="L231" s="118"/>
      <c r="M231" s="118"/>
    </row>
    <row r="232" spans="2:14" x14ac:dyDescent="0.25">
      <c r="B232" s="116" t="s">
        <v>135</v>
      </c>
      <c r="C232" s="117">
        <v>6261</v>
      </c>
      <c r="D232" s="118">
        <v>0.114677601809955</v>
      </c>
      <c r="E232" s="117">
        <v>0</v>
      </c>
      <c r="F232" s="118">
        <v>1</v>
      </c>
      <c r="G232" s="117">
        <v>1377</v>
      </c>
      <c r="H232" s="118"/>
      <c r="I232" s="117">
        <v>5475</v>
      </c>
      <c r="J232" s="118">
        <v>2.9760348583877994</v>
      </c>
      <c r="K232" s="117"/>
      <c r="L232" s="118"/>
      <c r="M232" s="118"/>
    </row>
    <row r="233" spans="2:14" x14ac:dyDescent="0.25">
      <c r="B233" s="116" t="s">
        <v>137</v>
      </c>
      <c r="C233" s="117">
        <v>5482</v>
      </c>
      <c r="D233" s="118">
        <v>0.12873490146217401</v>
      </c>
      <c r="E233" s="117">
        <v>4</v>
      </c>
      <c r="F233" s="118">
        <v>0.99927033929222897</v>
      </c>
      <c r="G233" s="117">
        <v>1656</v>
      </c>
      <c r="H233" s="118">
        <v>413</v>
      </c>
      <c r="I233" s="117">
        <v>5988</v>
      </c>
      <c r="J233" s="118">
        <v>2.6159420289855073</v>
      </c>
      <c r="K233" s="117"/>
      <c r="L233" s="118"/>
      <c r="M233" s="118"/>
    </row>
    <row r="234" spans="2:14" x14ac:dyDescent="0.25">
      <c r="B234" s="116" t="s">
        <v>139</v>
      </c>
      <c r="C234" s="117">
        <v>4839</v>
      </c>
      <c r="D234" s="118">
        <v>9.3650496347630702E-2</v>
      </c>
      <c r="E234" s="117">
        <v>119</v>
      </c>
      <c r="F234" s="118">
        <v>0.97540814217813598</v>
      </c>
      <c r="G234" s="117">
        <v>1813</v>
      </c>
      <c r="H234" s="118">
        <v>14.235294117647058</v>
      </c>
      <c r="I234" s="117">
        <v>4474</v>
      </c>
      <c r="J234" s="118">
        <v>1.4677330391616108</v>
      </c>
      <c r="K234" s="117"/>
      <c r="L234" s="118"/>
      <c r="M234" s="118"/>
    </row>
    <row r="235" spans="2:14" x14ac:dyDescent="0.25">
      <c r="B235" s="116" t="s">
        <v>141</v>
      </c>
      <c r="C235" s="117">
        <v>5610</v>
      </c>
      <c r="D235" s="118">
        <v>0.124258507649079</v>
      </c>
      <c r="E235" s="117">
        <v>950</v>
      </c>
      <c r="F235" s="118">
        <v>0.83065953654188895</v>
      </c>
      <c r="G235" s="117">
        <v>2679</v>
      </c>
      <c r="H235" s="118">
        <v>1.8199999999999998</v>
      </c>
      <c r="I235" s="117">
        <v>4669</v>
      </c>
      <c r="J235" s="118">
        <v>0.7428144830160508</v>
      </c>
      <c r="K235" s="117"/>
      <c r="L235" s="118"/>
      <c r="M235" s="118"/>
    </row>
    <row r="236" spans="2:14" x14ac:dyDescent="0.25">
      <c r="B236" s="116" t="s">
        <v>143</v>
      </c>
      <c r="C236" s="117">
        <v>8166</v>
      </c>
      <c r="D236" s="118">
        <v>0.104703431641267</v>
      </c>
      <c r="E236" s="117">
        <v>2054</v>
      </c>
      <c r="F236" s="118">
        <v>0.74846926279696302</v>
      </c>
      <c r="G236" s="117">
        <v>4490</v>
      </c>
      <c r="H236" s="118">
        <v>1.1859785783836418</v>
      </c>
      <c r="I236" s="117">
        <v>7253</v>
      </c>
      <c r="J236" s="118">
        <v>0.61536748329621371</v>
      </c>
      <c r="K236" s="117"/>
      <c r="L236" s="118"/>
      <c r="M236" s="118"/>
    </row>
    <row r="237" spans="2:14" x14ac:dyDescent="0.25">
      <c r="B237" s="116" t="s">
        <v>145</v>
      </c>
      <c r="C237" s="117">
        <v>5106</v>
      </c>
      <c r="D237" s="118">
        <v>2.7157513578756731E-2</v>
      </c>
      <c r="E237" s="117">
        <v>769</v>
      </c>
      <c r="F237" s="118">
        <v>0.84939287113200201</v>
      </c>
      <c r="G237" s="117">
        <v>2665</v>
      </c>
      <c r="H237" s="118">
        <v>2.4655396618985694</v>
      </c>
      <c r="I237" s="117">
        <v>4356</v>
      </c>
      <c r="J237" s="118">
        <v>0.6345215759849907</v>
      </c>
      <c r="K237" s="117"/>
      <c r="L237" s="118"/>
      <c r="M237" s="118"/>
    </row>
    <row r="238" spans="2:14" x14ac:dyDescent="0.25">
      <c r="B238" s="116" t="s">
        <v>147</v>
      </c>
      <c r="C238" s="117">
        <v>5698</v>
      </c>
      <c r="D238" s="118">
        <v>5.7535263548626592E-2</v>
      </c>
      <c r="E238" s="117">
        <v>800</v>
      </c>
      <c r="F238" s="118">
        <v>0.85959985959985996</v>
      </c>
      <c r="G238" s="117">
        <v>3851</v>
      </c>
      <c r="H238" s="118">
        <v>3.8137499999999998</v>
      </c>
      <c r="I238" s="117">
        <v>5375</v>
      </c>
      <c r="J238" s="118">
        <v>0.39574136587899256</v>
      </c>
      <c r="K238" s="117"/>
      <c r="L238" s="118"/>
      <c r="M238" s="118"/>
    </row>
    <row r="239" spans="2:14" x14ac:dyDescent="0.25">
      <c r="B239" s="116" t="s">
        <v>149</v>
      </c>
      <c r="C239" s="117">
        <v>5471</v>
      </c>
      <c r="D239" s="118">
        <v>0.11904274902843115</v>
      </c>
      <c r="E239" s="117">
        <v>728</v>
      </c>
      <c r="F239" s="118">
        <v>0.86693474684701199</v>
      </c>
      <c r="G239" s="117">
        <v>4200</v>
      </c>
      <c r="H239" s="118">
        <v>4.7692307692307692</v>
      </c>
      <c r="I239" s="117">
        <v>5456</v>
      </c>
      <c r="J239" s="118">
        <v>0.29904761904761901</v>
      </c>
      <c r="K239" s="117"/>
      <c r="L239" s="118"/>
      <c r="M239" s="118"/>
    </row>
    <row r="240" spans="2:14" x14ac:dyDescent="0.25">
      <c r="B240" s="116" t="s">
        <v>151</v>
      </c>
      <c r="C240" s="117">
        <v>6702</v>
      </c>
      <c r="D240" s="118">
        <v>4.8416867812011898E-2</v>
      </c>
      <c r="E240" s="117">
        <v>1240</v>
      </c>
      <c r="F240" s="118">
        <v>0.81498060280513296</v>
      </c>
      <c r="G240" s="117">
        <v>5277</v>
      </c>
      <c r="H240" s="118">
        <v>3.2556451612903228</v>
      </c>
      <c r="I240" s="117">
        <v>6769</v>
      </c>
      <c r="J240" s="118">
        <v>0.28273640325942773</v>
      </c>
      <c r="K240" s="117"/>
      <c r="L240" s="118"/>
      <c r="M240" s="118"/>
    </row>
    <row r="241" spans="2:14" ht="15.75" x14ac:dyDescent="0.25">
      <c r="B241" s="119" t="s">
        <v>111</v>
      </c>
      <c r="C241" s="120">
        <v>71937</v>
      </c>
      <c r="D241" s="121">
        <v>2.26880595595528E-2</v>
      </c>
      <c r="E241" s="120">
        <v>18789</v>
      </c>
      <c r="F241" s="121">
        <v>0.73881312815380096</v>
      </c>
      <c r="G241" s="120">
        <v>30860</v>
      </c>
      <c r="H241" s="121">
        <v>0.64245036989728033</v>
      </c>
      <c r="I241" s="120">
        <v>65446</v>
      </c>
      <c r="J241" s="121">
        <v>1.1207388204795854</v>
      </c>
      <c r="K241" s="120">
        <v>14295</v>
      </c>
      <c r="L241" s="121">
        <v>0.41731112433075546</v>
      </c>
      <c r="M241" s="121">
        <v>0.15105886142201475</v>
      </c>
    </row>
    <row r="242" spans="2:14" ht="6" customHeight="1" x14ac:dyDescent="0.25"/>
    <row r="243" spans="2:14" x14ac:dyDescent="0.25">
      <c r="B243" s="49" t="s">
        <v>275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I244" s="115">
        <v>27094</v>
      </c>
      <c r="K244" s="49" t="s">
        <v>501</v>
      </c>
      <c r="L244">
        <v>7.4464682023417801</v>
      </c>
      <c r="M244" s="126" t="e">
        <v>#DIV/0!</v>
      </c>
    </row>
    <row r="246" spans="2:14" ht="48.75" customHeight="1" thickBot="1" x14ac:dyDescent="0.3">
      <c r="B246" s="247" t="s">
        <v>286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25" t="s">
        <v>197</v>
      </c>
      <c r="C248" s="257" t="s">
        <v>197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4322</v>
      </c>
      <c r="D251" s="118">
        <v>1.5984955336154183E-2</v>
      </c>
      <c r="E251" s="117">
        <v>4374</v>
      </c>
      <c r="F251" s="118">
        <v>1.2031466913466016E-2</v>
      </c>
      <c r="G251" s="117">
        <v>446</v>
      </c>
      <c r="H251" s="118">
        <v>0.89803383630544098</v>
      </c>
      <c r="I251" s="117">
        <v>3905</v>
      </c>
      <c r="J251" s="118">
        <v>7.7556053811659194</v>
      </c>
      <c r="K251" s="117">
        <v>7480</v>
      </c>
      <c r="L251" s="118">
        <v>0.91549295774647876</v>
      </c>
      <c r="M251" s="118">
        <v>0.73068024062933823</v>
      </c>
    </row>
    <row r="252" spans="2:14" x14ac:dyDescent="0.25">
      <c r="B252" s="116" t="s">
        <v>131</v>
      </c>
      <c r="C252" s="117">
        <v>3583</v>
      </c>
      <c r="D252" s="118">
        <v>0.127374573794447</v>
      </c>
      <c r="E252" s="117">
        <v>4557</v>
      </c>
      <c r="F252" s="118">
        <v>0.27183924085961486</v>
      </c>
      <c r="G252" s="117">
        <v>186</v>
      </c>
      <c r="H252" s="118">
        <v>0.95918367346938804</v>
      </c>
      <c r="I252" s="117">
        <v>4690</v>
      </c>
      <c r="J252" s="118">
        <v>24.21505376344086</v>
      </c>
      <c r="K252" s="117">
        <v>6503</v>
      </c>
      <c r="L252" s="118">
        <v>0.38656716417910442</v>
      </c>
      <c r="M252" s="118">
        <v>0.81495953111917396</v>
      </c>
    </row>
    <row r="253" spans="2:14" x14ac:dyDescent="0.25">
      <c r="B253" s="116" t="s">
        <v>133</v>
      </c>
      <c r="C253" s="117">
        <v>4596</v>
      </c>
      <c r="D253" s="118">
        <v>0.18365896980461799</v>
      </c>
      <c r="E253" s="117">
        <v>1770</v>
      </c>
      <c r="F253" s="118">
        <v>0.61488250652741505</v>
      </c>
      <c r="G253" s="117">
        <v>210</v>
      </c>
      <c r="H253" s="118">
        <v>0.88135593220339004</v>
      </c>
      <c r="I253" s="117">
        <v>5636</v>
      </c>
      <c r="J253" s="118">
        <v>25.838095238095239</v>
      </c>
      <c r="K253" s="117"/>
      <c r="L253" s="118"/>
      <c r="M253" s="118"/>
    </row>
    <row r="254" spans="2:14" x14ac:dyDescent="0.25">
      <c r="B254" s="116" t="s">
        <v>135</v>
      </c>
      <c r="C254" s="117">
        <v>5269</v>
      </c>
      <c r="D254" s="118">
        <v>0.15119073629014634</v>
      </c>
      <c r="E254" s="117">
        <v>0</v>
      </c>
      <c r="F254" s="118">
        <v>1</v>
      </c>
      <c r="G254" s="117">
        <v>145</v>
      </c>
      <c r="H254" s="118"/>
      <c r="I254" s="117">
        <v>4609</v>
      </c>
      <c r="J254" s="118">
        <v>30.786206896551725</v>
      </c>
      <c r="K254" s="117"/>
      <c r="L254" s="118"/>
      <c r="M254" s="118"/>
    </row>
    <row r="255" spans="2:14" x14ac:dyDescent="0.25">
      <c r="B255" s="116" t="s">
        <v>137</v>
      </c>
      <c r="C255" s="117">
        <v>5145</v>
      </c>
      <c r="D255" s="118">
        <v>7.3139974779318995E-2</v>
      </c>
      <c r="E255" s="117">
        <v>3</v>
      </c>
      <c r="F255" s="118">
        <v>0.99941690962099095</v>
      </c>
      <c r="G255" s="117">
        <v>110</v>
      </c>
      <c r="H255" s="118">
        <v>35.666666666666664</v>
      </c>
      <c r="I255" s="117">
        <v>4271</v>
      </c>
      <c r="J255" s="118">
        <v>37.827272727272728</v>
      </c>
      <c r="K255" s="117"/>
      <c r="L255" s="118"/>
      <c r="M255" s="118"/>
    </row>
    <row r="256" spans="2:14" x14ac:dyDescent="0.25">
      <c r="B256" s="116" t="s">
        <v>139</v>
      </c>
      <c r="C256" s="117">
        <v>5370</v>
      </c>
      <c r="D256" s="118">
        <v>2.0966271649954502E-2</v>
      </c>
      <c r="E256" s="117">
        <v>14</v>
      </c>
      <c r="F256" s="118">
        <v>0.99739292364990695</v>
      </c>
      <c r="G256" s="117">
        <v>128</v>
      </c>
      <c r="H256" s="118">
        <v>8.1428571428571423</v>
      </c>
      <c r="I256" s="117">
        <v>4845</v>
      </c>
      <c r="J256" s="118">
        <v>36.8515625</v>
      </c>
      <c r="K256" s="117"/>
      <c r="L256" s="118"/>
      <c r="M256" s="118"/>
    </row>
    <row r="257" spans="2:14" x14ac:dyDescent="0.25">
      <c r="B257" s="116" t="s">
        <v>141</v>
      </c>
      <c r="C257" s="117">
        <v>5737</v>
      </c>
      <c r="D257" s="118">
        <v>2.7967138612130515E-3</v>
      </c>
      <c r="E257" s="117">
        <v>350</v>
      </c>
      <c r="F257" s="118">
        <v>0.93899250479344598</v>
      </c>
      <c r="G257" s="117">
        <v>1108</v>
      </c>
      <c r="H257" s="118">
        <v>2.1657142857142859</v>
      </c>
      <c r="I257" s="117">
        <v>4963</v>
      </c>
      <c r="J257" s="118">
        <v>3.4792418772563174</v>
      </c>
      <c r="K257" s="117"/>
      <c r="L257" s="118"/>
      <c r="M257" s="118"/>
    </row>
    <row r="258" spans="2:14" x14ac:dyDescent="0.25">
      <c r="B258" s="116" t="s">
        <v>143</v>
      </c>
      <c r="C258" s="117">
        <v>6388</v>
      </c>
      <c r="D258" s="118">
        <v>6.466666666666665E-2</v>
      </c>
      <c r="E258" s="117">
        <v>310</v>
      </c>
      <c r="F258" s="118">
        <v>0.95147150907952405</v>
      </c>
      <c r="G258" s="117">
        <v>2431</v>
      </c>
      <c r="H258" s="118">
        <v>6.8419354838709676</v>
      </c>
      <c r="I258" s="117">
        <v>4674</v>
      </c>
      <c r="J258" s="118">
        <v>0.92266556972439329</v>
      </c>
      <c r="K258" s="117"/>
      <c r="L258" s="118"/>
      <c r="M258" s="118"/>
    </row>
    <row r="259" spans="2:14" x14ac:dyDescent="0.25">
      <c r="B259" s="116" t="s">
        <v>145</v>
      </c>
      <c r="C259" s="117">
        <v>6410</v>
      </c>
      <c r="D259" s="118">
        <v>9.5654627539503406E-2</v>
      </c>
      <c r="E259" s="117">
        <v>248</v>
      </c>
      <c r="F259" s="118">
        <v>0.96131045241809698</v>
      </c>
      <c r="G259" s="117">
        <v>3138</v>
      </c>
      <c r="H259" s="118">
        <v>11.653225806451612</v>
      </c>
      <c r="I259" s="117">
        <v>4827</v>
      </c>
      <c r="J259" s="118">
        <v>0.53824091778202687</v>
      </c>
      <c r="K259" s="117"/>
      <c r="L259" s="118"/>
      <c r="M259" s="118"/>
    </row>
    <row r="260" spans="2:14" x14ac:dyDescent="0.25">
      <c r="B260" s="116" t="s">
        <v>147</v>
      </c>
      <c r="C260" s="117">
        <v>5043</v>
      </c>
      <c r="D260" s="118">
        <v>0.1008513425016373</v>
      </c>
      <c r="E260" s="117">
        <v>311</v>
      </c>
      <c r="F260" s="118">
        <v>0.93833035891334504</v>
      </c>
      <c r="G260" s="117">
        <v>4142</v>
      </c>
      <c r="H260" s="118">
        <v>12.318327974276528</v>
      </c>
      <c r="I260" s="117">
        <v>4702</v>
      </c>
      <c r="J260" s="118">
        <v>0.13520038628681785</v>
      </c>
      <c r="K260" s="117"/>
      <c r="L260" s="118"/>
      <c r="M260" s="118"/>
    </row>
    <row r="261" spans="2:14" x14ac:dyDescent="0.25">
      <c r="B261" s="116" t="s">
        <v>149</v>
      </c>
      <c r="C261" s="117">
        <v>3644</v>
      </c>
      <c r="D261" s="118">
        <v>0.18968331700946783</v>
      </c>
      <c r="E261" s="117">
        <v>425</v>
      </c>
      <c r="F261" s="118">
        <v>0.88336992316136098</v>
      </c>
      <c r="G261" s="117">
        <v>3548</v>
      </c>
      <c r="H261" s="118">
        <v>7.3482352941176465</v>
      </c>
      <c r="I261" s="117">
        <v>5030</v>
      </c>
      <c r="J261" s="118">
        <v>0.41770011273957164</v>
      </c>
      <c r="K261" s="117"/>
      <c r="L261" s="118"/>
      <c r="M261" s="118"/>
    </row>
    <row r="262" spans="2:14" x14ac:dyDescent="0.25">
      <c r="B262" s="116" t="s">
        <v>151</v>
      </c>
      <c r="C262" s="117">
        <v>4789</v>
      </c>
      <c r="D262" s="118">
        <v>0.29924036896364625</v>
      </c>
      <c r="E262" s="117">
        <v>463</v>
      </c>
      <c r="F262" s="118">
        <v>0.90332010858216705</v>
      </c>
      <c r="G262" s="117">
        <v>2991</v>
      </c>
      <c r="H262" s="118">
        <v>5.4600431965442766</v>
      </c>
      <c r="I262" s="117">
        <v>6166</v>
      </c>
      <c r="J262" s="118">
        <v>1.0615178869943165</v>
      </c>
      <c r="K262" s="117"/>
      <c r="L262" s="118"/>
      <c r="M262" s="118"/>
    </row>
    <row r="263" spans="2:14" ht="15.75" x14ac:dyDescent="0.25">
      <c r="B263" s="119" t="s">
        <v>111</v>
      </c>
      <c r="C263" s="120">
        <v>60296</v>
      </c>
      <c r="D263" s="121">
        <v>9.2732081282849155E-3</v>
      </c>
      <c r="E263" s="120">
        <v>12827</v>
      </c>
      <c r="F263" s="121">
        <v>0.78726615364203301</v>
      </c>
      <c r="G263" s="120">
        <v>18583</v>
      </c>
      <c r="H263" s="121">
        <v>0.44874093708583462</v>
      </c>
      <c r="I263" s="120">
        <v>58318</v>
      </c>
      <c r="J263" s="121">
        <v>2.138244632190712</v>
      </c>
      <c r="K263" s="120">
        <v>13983</v>
      </c>
      <c r="L263" s="121">
        <v>0.62687609075043627</v>
      </c>
      <c r="M263" s="121">
        <v>0.76888045540796957</v>
      </c>
    </row>
    <row r="264" spans="2:14" ht="6" customHeight="1" x14ac:dyDescent="0.25"/>
    <row r="265" spans="2:14" x14ac:dyDescent="0.25">
      <c r="B265" s="49" t="s">
        <v>275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15">
        <v>23111</v>
      </c>
      <c r="L266">
        <v>0.23977159710552487</v>
      </c>
    </row>
    <row r="268" spans="2:14" ht="48.75" customHeight="1" thickBot="1" x14ac:dyDescent="0.3">
      <c r="B268" s="247" t="s">
        <v>287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1" t="s">
        <v>525</v>
      </c>
    </row>
    <row r="269" spans="2:14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N269" s="1" t="s">
        <v>199</v>
      </c>
    </row>
    <row r="270" spans="2:14" ht="22.5" thickTop="1" thickBot="1" x14ac:dyDescent="0.3">
      <c r="B270" s="125" t="s">
        <v>200</v>
      </c>
      <c r="C270" s="257" t="s">
        <v>200</v>
      </c>
      <c r="D270" s="258"/>
      <c r="E270" s="258"/>
      <c r="F270" s="258"/>
      <c r="G270" s="258"/>
      <c r="H270" s="258"/>
      <c r="I270" s="258"/>
      <c r="J270" s="258"/>
      <c r="K270" s="258"/>
      <c r="L270" s="258"/>
      <c r="M270" s="259"/>
    </row>
    <row r="271" spans="2:14" ht="22.5" thickTop="1" thickBot="1" x14ac:dyDescent="0.3">
      <c r="B271" s="13"/>
      <c r="C271" s="260">
        <v>2019</v>
      </c>
      <c r="D271" s="261"/>
      <c r="E271" s="262">
        <v>2020</v>
      </c>
      <c r="F271" s="261"/>
      <c r="G271" s="262">
        <v>2021</v>
      </c>
      <c r="H271" s="261"/>
      <c r="I271" s="262">
        <v>2022</v>
      </c>
      <c r="J271" s="261"/>
      <c r="K271" s="262">
        <v>2023</v>
      </c>
      <c r="L271" s="263"/>
      <c r="M271" s="264"/>
    </row>
    <row r="272" spans="2:14" ht="16.5" thickTop="1" thickBot="1" x14ac:dyDescent="0.3">
      <c r="B272" s="16"/>
      <c r="C272" s="112" t="s">
        <v>125</v>
      </c>
      <c r="D272" s="113" t="s">
        <v>509</v>
      </c>
      <c r="E272" s="114" t="s">
        <v>125</v>
      </c>
      <c r="F272" s="113" t="s">
        <v>499</v>
      </c>
      <c r="G272" s="114" t="s">
        <v>125</v>
      </c>
      <c r="H272" s="113" t="s">
        <v>500</v>
      </c>
      <c r="I272" s="114" t="s">
        <v>125</v>
      </c>
      <c r="J272" s="113" t="s">
        <v>126</v>
      </c>
      <c r="K272" s="114" t="s">
        <v>125</v>
      </c>
      <c r="L272" s="113" t="s">
        <v>511</v>
      </c>
      <c r="M272" s="113" t="s">
        <v>502</v>
      </c>
    </row>
    <row r="273" spans="2:13" x14ac:dyDescent="0.25">
      <c r="B273" s="116" t="s">
        <v>129</v>
      </c>
      <c r="C273" s="117">
        <v>4235</v>
      </c>
      <c r="D273" s="118">
        <v>5.9933407325194303E-2</v>
      </c>
      <c r="E273" s="117">
        <v>3776</v>
      </c>
      <c r="F273" s="118">
        <v>0.10838252656434499</v>
      </c>
      <c r="G273" s="117">
        <v>836</v>
      </c>
      <c r="H273" s="118">
        <v>0.77860169491525399</v>
      </c>
      <c r="I273" s="117">
        <v>2220</v>
      </c>
      <c r="J273" s="118">
        <v>1.6555023923444976</v>
      </c>
      <c r="K273" s="117">
        <v>3629</v>
      </c>
      <c r="L273" s="118">
        <v>0.63468468468468475</v>
      </c>
      <c r="M273" s="118">
        <v>-0.14309327036599762</v>
      </c>
    </row>
    <row r="274" spans="2:13" x14ac:dyDescent="0.25">
      <c r="B274" s="116" t="s">
        <v>131</v>
      </c>
      <c r="C274" s="117">
        <v>4152</v>
      </c>
      <c r="D274" s="118">
        <v>0.13500000000000001</v>
      </c>
      <c r="E274" s="117">
        <v>4061</v>
      </c>
      <c r="F274" s="118">
        <v>2.1917148362235E-2</v>
      </c>
      <c r="G274" s="117">
        <v>276</v>
      </c>
      <c r="H274" s="118">
        <v>0.93203644422555998</v>
      </c>
      <c r="I274" s="117">
        <v>2930</v>
      </c>
      <c r="J274" s="118">
        <v>9.6159420289855078</v>
      </c>
      <c r="K274" s="117">
        <v>4173</v>
      </c>
      <c r="L274" s="118">
        <v>0.42423208191126283</v>
      </c>
      <c r="M274" s="118">
        <v>5.0578034682080553E-3</v>
      </c>
    </row>
    <row r="275" spans="2:13" x14ac:dyDescent="0.25">
      <c r="B275" s="116" t="s">
        <v>133</v>
      </c>
      <c r="C275" s="117">
        <v>4167</v>
      </c>
      <c r="D275" s="118">
        <v>8.7584847821326903E-2</v>
      </c>
      <c r="E275" s="117">
        <v>1575</v>
      </c>
      <c r="F275" s="118">
        <v>0.62203023758099296</v>
      </c>
      <c r="G275" s="117">
        <v>407</v>
      </c>
      <c r="H275" s="118">
        <v>0.74158730158730202</v>
      </c>
      <c r="I275" s="117">
        <v>3085</v>
      </c>
      <c r="J275" s="118">
        <v>6.57985257985258</v>
      </c>
      <c r="K275" s="117"/>
      <c r="L275" s="118"/>
      <c r="M275" s="118"/>
    </row>
    <row r="276" spans="2:13" x14ac:dyDescent="0.25">
      <c r="B276" s="116" t="s">
        <v>135</v>
      </c>
      <c r="C276" s="117">
        <v>5023</v>
      </c>
      <c r="D276" s="118">
        <v>0.174934296977661</v>
      </c>
      <c r="E276" s="117">
        <v>0</v>
      </c>
      <c r="F276" s="118">
        <v>1</v>
      </c>
      <c r="G276" s="117">
        <v>1363</v>
      </c>
      <c r="H276" s="118"/>
      <c r="I276" s="117">
        <v>4638</v>
      </c>
      <c r="J276" s="118">
        <v>2.4027879677182686</v>
      </c>
      <c r="K276" s="117"/>
      <c r="L276" s="118"/>
      <c r="M276" s="118"/>
    </row>
    <row r="277" spans="2:13" x14ac:dyDescent="0.25">
      <c r="B277" s="116" t="s">
        <v>137</v>
      </c>
      <c r="C277" s="117">
        <v>4059</v>
      </c>
      <c r="D277" s="118">
        <v>0.112398862890881</v>
      </c>
      <c r="E277" s="117">
        <v>2</v>
      </c>
      <c r="F277" s="118">
        <v>0.99950726779995103</v>
      </c>
      <c r="G277" s="117">
        <v>1663</v>
      </c>
      <c r="H277" s="118">
        <v>830.5</v>
      </c>
      <c r="I277" s="117">
        <v>3140</v>
      </c>
      <c r="J277" s="118">
        <v>0.8881539386650632</v>
      </c>
      <c r="K277" s="117"/>
      <c r="L277" s="118"/>
      <c r="M277" s="118"/>
    </row>
    <row r="278" spans="2:13" x14ac:dyDescent="0.25">
      <c r="B278" s="116" t="s">
        <v>139</v>
      </c>
      <c r="C278" s="117">
        <v>3141</v>
      </c>
      <c r="D278" s="118">
        <v>0.135900962861073</v>
      </c>
      <c r="E278" s="117">
        <v>5</v>
      </c>
      <c r="F278" s="118">
        <v>0.99840815027061502</v>
      </c>
      <c r="G278" s="117">
        <v>1231</v>
      </c>
      <c r="H278" s="118">
        <v>245.2</v>
      </c>
      <c r="I278" s="117">
        <v>2699</v>
      </c>
      <c r="J278" s="118">
        <v>1.1925264012997565</v>
      </c>
      <c r="K278" s="117"/>
      <c r="L278" s="118"/>
      <c r="M278" s="118"/>
    </row>
    <row r="279" spans="2:13" x14ac:dyDescent="0.25">
      <c r="B279" s="116" t="s">
        <v>141</v>
      </c>
      <c r="C279" s="117">
        <v>4614</v>
      </c>
      <c r="D279" s="118">
        <v>0.25855696609352402</v>
      </c>
      <c r="E279" s="117">
        <v>727</v>
      </c>
      <c r="F279" s="118">
        <v>0.84243606415257899</v>
      </c>
      <c r="G279" s="117">
        <v>3258</v>
      </c>
      <c r="H279" s="118">
        <v>3.4814305364511693</v>
      </c>
      <c r="I279" s="117">
        <v>4079</v>
      </c>
      <c r="J279" s="118">
        <v>0.25199508901166356</v>
      </c>
      <c r="K279" s="117"/>
      <c r="L279" s="118"/>
      <c r="M279" s="118"/>
    </row>
    <row r="280" spans="2:13" x14ac:dyDescent="0.25">
      <c r="B280" s="116" t="s">
        <v>143</v>
      </c>
      <c r="C280" s="117">
        <v>2902</v>
      </c>
      <c r="D280" s="118">
        <v>0.24915912031047899</v>
      </c>
      <c r="E280" s="117">
        <v>832</v>
      </c>
      <c r="F280" s="118">
        <v>0.71330117160578899</v>
      </c>
      <c r="G280" s="117">
        <v>2312</v>
      </c>
      <c r="H280" s="118">
        <v>1.7788461538461537</v>
      </c>
      <c r="I280" s="117">
        <v>2461</v>
      </c>
      <c r="J280" s="118">
        <v>6.4446366782006992E-2</v>
      </c>
      <c r="K280" s="117"/>
      <c r="L280" s="118"/>
      <c r="M280" s="118"/>
    </row>
    <row r="281" spans="2:13" x14ac:dyDescent="0.25">
      <c r="B281" s="116" t="s">
        <v>145</v>
      </c>
      <c r="C281" s="117">
        <v>4177</v>
      </c>
      <c r="D281" s="118">
        <v>0.26667837078651702</v>
      </c>
      <c r="E281" s="117">
        <v>354</v>
      </c>
      <c r="F281" s="118">
        <v>0.915250179554704</v>
      </c>
      <c r="G281" s="117">
        <v>2297</v>
      </c>
      <c r="H281" s="118">
        <v>5.4887005649717517</v>
      </c>
      <c r="I281" s="117">
        <v>3377</v>
      </c>
      <c r="J281" s="118">
        <v>0.47017849368741826</v>
      </c>
      <c r="K281" s="117"/>
      <c r="L281" s="118"/>
      <c r="M281" s="118"/>
    </row>
    <row r="282" spans="2:13" x14ac:dyDescent="0.25">
      <c r="B282" s="116" t="s">
        <v>147</v>
      </c>
      <c r="C282" s="117">
        <v>5903</v>
      </c>
      <c r="D282" s="118">
        <v>0.17979713769626199</v>
      </c>
      <c r="E282" s="117">
        <v>208</v>
      </c>
      <c r="F282" s="118">
        <v>0.96476367948500796</v>
      </c>
      <c r="G282" s="117">
        <v>5911</v>
      </c>
      <c r="H282" s="118">
        <v>27.41826923076923</v>
      </c>
      <c r="I282" s="117">
        <v>5127</v>
      </c>
      <c r="J282" s="118">
        <v>0.132634072069024</v>
      </c>
      <c r="K282" s="117"/>
      <c r="L282" s="118"/>
      <c r="M282" s="118"/>
    </row>
    <row r="283" spans="2:13" x14ac:dyDescent="0.25">
      <c r="B283" s="116" t="s">
        <v>149</v>
      </c>
      <c r="C283" s="117">
        <v>4965</v>
      </c>
      <c r="D283" s="118">
        <v>7.02247191011236E-2</v>
      </c>
      <c r="E283" s="117">
        <v>550</v>
      </c>
      <c r="F283" s="118">
        <v>0.88922457200402805</v>
      </c>
      <c r="G283" s="117">
        <v>4053</v>
      </c>
      <c r="H283" s="118">
        <v>6.3690909090909091</v>
      </c>
      <c r="I283" s="117">
        <v>4325</v>
      </c>
      <c r="J283" s="118">
        <v>6.7110782136688973E-2</v>
      </c>
      <c r="K283" s="117"/>
      <c r="L283" s="118"/>
      <c r="M283" s="118"/>
    </row>
    <row r="284" spans="2:13" x14ac:dyDescent="0.25">
      <c r="B284" s="116" t="s">
        <v>151</v>
      </c>
      <c r="C284" s="117">
        <v>3797</v>
      </c>
      <c r="D284" s="118">
        <v>0.142889390519187</v>
      </c>
      <c r="E284" s="117">
        <v>1047</v>
      </c>
      <c r="F284" s="118">
        <v>0.72425599157229403</v>
      </c>
      <c r="G284" s="117">
        <v>2887</v>
      </c>
      <c r="H284" s="118">
        <v>1.757402101241643</v>
      </c>
      <c r="I284" s="117">
        <v>3960</v>
      </c>
      <c r="J284" s="118">
        <v>0.37166608936612411</v>
      </c>
      <c r="K284" s="117"/>
      <c r="L284" s="118"/>
      <c r="M284" s="118"/>
    </row>
    <row r="285" spans="2:13" ht="15.75" x14ac:dyDescent="0.25">
      <c r="B285" s="119" t="s">
        <v>111</v>
      </c>
      <c r="C285" s="120">
        <v>51135</v>
      </c>
      <c r="D285" s="121">
        <v>0.160606707267027</v>
      </c>
      <c r="E285" s="120">
        <v>13137</v>
      </c>
      <c r="F285" s="121">
        <v>0.74309181578175398</v>
      </c>
      <c r="G285" s="120">
        <v>26494</v>
      </c>
      <c r="H285" s="121">
        <v>1.0167465935906219</v>
      </c>
      <c r="I285" s="120">
        <v>42041</v>
      </c>
      <c r="J285" s="121">
        <v>0.58681210840190223</v>
      </c>
      <c r="K285" s="120">
        <v>7802</v>
      </c>
      <c r="L285" s="121">
        <v>0.51495145631067962</v>
      </c>
      <c r="M285" s="121">
        <v>-6.9750804816978706E-2</v>
      </c>
    </row>
    <row r="286" spans="2:13" ht="6" customHeight="1" x14ac:dyDescent="0.25"/>
    <row r="287" spans="2:13" x14ac:dyDescent="0.25">
      <c r="B287" s="49" t="s">
        <v>275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I288" s="115">
        <v>16013</v>
      </c>
      <c r="L288" s="124"/>
    </row>
    <row r="290" spans="2:14" ht="48.75" customHeight="1" thickBot="1" x14ac:dyDescent="0.3">
      <c r="B290" s="247" t="s">
        <v>288</v>
      </c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1" t="s">
        <v>526</v>
      </c>
    </row>
    <row r="291" spans="2:14" ht="10.5" customHeight="1" thickBot="1" x14ac:dyDescent="0.3">
      <c r="B291" s="109"/>
      <c r="C291" s="110"/>
      <c r="D291" s="109"/>
      <c r="E291" s="109"/>
      <c r="F291" s="109"/>
      <c r="G291" s="109"/>
      <c r="H291" s="109"/>
      <c r="I291" s="109"/>
      <c r="J291" s="109"/>
      <c r="K291" s="4"/>
      <c r="L291" s="4"/>
      <c r="N291" s="1" t="s">
        <v>202</v>
      </c>
    </row>
    <row r="292" spans="2:14" ht="22.5" thickTop="1" thickBot="1" x14ac:dyDescent="0.3">
      <c r="B292" s="125" t="s">
        <v>203</v>
      </c>
      <c r="C292" s="257" t="s">
        <v>203</v>
      </c>
      <c r="D292" s="258"/>
      <c r="E292" s="258"/>
      <c r="F292" s="258"/>
      <c r="G292" s="258"/>
      <c r="H292" s="258"/>
      <c r="I292" s="258"/>
      <c r="J292" s="258"/>
      <c r="K292" s="258"/>
      <c r="L292" s="258"/>
      <c r="M292" s="259"/>
    </row>
    <row r="293" spans="2:14" ht="22.5" thickTop="1" thickBot="1" x14ac:dyDescent="0.3">
      <c r="B293" s="13"/>
      <c r="C293" s="260">
        <v>2019</v>
      </c>
      <c r="D293" s="261"/>
      <c r="E293" s="262">
        <v>2020</v>
      </c>
      <c r="F293" s="261"/>
      <c r="G293" s="262">
        <v>2021</v>
      </c>
      <c r="H293" s="261"/>
      <c r="I293" s="262">
        <v>2022</v>
      </c>
      <c r="J293" s="261"/>
      <c r="K293" s="262">
        <v>2023</v>
      </c>
      <c r="L293" s="263"/>
      <c r="M293" s="264"/>
    </row>
    <row r="294" spans="2:14" ht="16.5" thickTop="1" thickBot="1" x14ac:dyDescent="0.3">
      <c r="B294" s="16"/>
      <c r="C294" s="112" t="s">
        <v>125</v>
      </c>
      <c r="D294" s="113" t="s">
        <v>509</v>
      </c>
      <c r="E294" s="114" t="s">
        <v>125</v>
      </c>
      <c r="F294" s="113" t="s">
        <v>499</v>
      </c>
      <c r="G294" s="114" t="s">
        <v>125</v>
      </c>
      <c r="H294" s="113" t="s">
        <v>500</v>
      </c>
      <c r="I294" s="114" t="s">
        <v>125</v>
      </c>
      <c r="J294" s="113" t="s">
        <v>126</v>
      </c>
      <c r="K294" s="114" t="s">
        <v>125</v>
      </c>
      <c r="L294" s="113" t="s">
        <v>511</v>
      </c>
      <c r="M294" s="113" t="s">
        <v>502</v>
      </c>
    </row>
    <row r="295" spans="2:14" x14ac:dyDescent="0.25">
      <c r="B295" s="116" t="s">
        <v>129</v>
      </c>
      <c r="C295" s="117">
        <v>2699</v>
      </c>
      <c r="D295" s="118">
        <v>9.2162798520013398E-2</v>
      </c>
      <c r="E295" s="117">
        <v>2416</v>
      </c>
      <c r="F295" s="118">
        <v>0.104853649499815</v>
      </c>
      <c r="G295" s="117">
        <v>278</v>
      </c>
      <c r="H295" s="118">
        <v>0.88493377483443703</v>
      </c>
      <c r="I295" s="117">
        <v>2168</v>
      </c>
      <c r="J295" s="118">
        <v>6.7985611510791371</v>
      </c>
      <c r="K295" s="117">
        <v>3128</v>
      </c>
      <c r="L295" s="118">
        <v>0.44280442804428044</v>
      </c>
      <c r="M295" s="118">
        <v>0.15894775842904774</v>
      </c>
    </row>
    <row r="296" spans="2:14" x14ac:dyDescent="0.25">
      <c r="B296" s="116" t="s">
        <v>131</v>
      </c>
      <c r="C296" s="117">
        <v>3148</v>
      </c>
      <c r="D296" s="118">
        <v>0.20890937019969269</v>
      </c>
      <c r="E296" s="117">
        <v>2728</v>
      </c>
      <c r="F296" s="118">
        <v>0.13341804320203299</v>
      </c>
      <c r="G296" s="117">
        <v>207</v>
      </c>
      <c r="H296" s="118">
        <v>0.92412023460410597</v>
      </c>
      <c r="I296" s="117">
        <v>2344</v>
      </c>
      <c r="J296" s="118">
        <v>10.323671497584542</v>
      </c>
      <c r="K296" s="117">
        <v>2703</v>
      </c>
      <c r="L296" s="118">
        <v>0.15315699658703075</v>
      </c>
      <c r="M296" s="118">
        <v>-0.14135959339263027</v>
      </c>
    </row>
    <row r="297" spans="2:14" x14ac:dyDescent="0.25">
      <c r="B297" s="116" t="s">
        <v>133</v>
      </c>
      <c r="C297" s="117">
        <v>2518</v>
      </c>
      <c r="D297" s="118">
        <v>7.0977917981072097E-3</v>
      </c>
      <c r="E297" s="117">
        <v>693</v>
      </c>
      <c r="F297" s="118">
        <v>0.72478157267672705</v>
      </c>
      <c r="G297" s="117">
        <v>196</v>
      </c>
      <c r="H297" s="118">
        <v>0.71717171717171702</v>
      </c>
      <c r="I297" s="117">
        <v>2351</v>
      </c>
      <c r="J297" s="118">
        <v>10.994897959183673</v>
      </c>
      <c r="K297" s="117"/>
      <c r="L297" s="118"/>
      <c r="M297" s="118"/>
    </row>
    <row r="298" spans="2:14" x14ac:dyDescent="0.25">
      <c r="B298" s="116" t="s">
        <v>135</v>
      </c>
      <c r="C298" s="117">
        <v>2099</v>
      </c>
      <c r="D298" s="118">
        <v>3.5386029411764698E-2</v>
      </c>
      <c r="E298" s="117">
        <v>0</v>
      </c>
      <c r="F298" s="118">
        <v>1</v>
      </c>
      <c r="G298" s="117">
        <v>160</v>
      </c>
      <c r="H298" s="118"/>
      <c r="I298" s="117">
        <v>2711</v>
      </c>
      <c r="J298" s="118">
        <v>15.943750000000001</v>
      </c>
      <c r="K298" s="117"/>
      <c r="L298" s="118"/>
      <c r="M298" s="118"/>
    </row>
    <row r="299" spans="2:14" x14ac:dyDescent="0.25">
      <c r="B299" s="116" t="s">
        <v>137</v>
      </c>
      <c r="C299" s="117">
        <v>1641</v>
      </c>
      <c r="D299" s="118">
        <v>7.3927765237020299E-2</v>
      </c>
      <c r="E299" s="117">
        <v>9</v>
      </c>
      <c r="F299" s="118">
        <v>0.99451553930530201</v>
      </c>
      <c r="G299" s="117">
        <v>270</v>
      </c>
      <c r="H299" s="118">
        <v>29</v>
      </c>
      <c r="I299" s="117">
        <v>1561</v>
      </c>
      <c r="J299" s="118">
        <v>4.7814814814814817</v>
      </c>
      <c r="K299" s="117"/>
      <c r="L299" s="118"/>
      <c r="M299" s="118"/>
    </row>
    <row r="300" spans="2:14" x14ac:dyDescent="0.25">
      <c r="B300" s="116" t="s">
        <v>139</v>
      </c>
      <c r="C300" s="117">
        <v>1559</v>
      </c>
      <c r="D300" s="118">
        <v>8.9369158878504704E-2</v>
      </c>
      <c r="E300" s="117">
        <v>0</v>
      </c>
      <c r="F300" s="118">
        <v>1</v>
      </c>
      <c r="G300" s="117">
        <v>235</v>
      </c>
      <c r="H300" s="118"/>
      <c r="I300" s="117">
        <v>1210</v>
      </c>
      <c r="J300" s="118">
        <v>4.1489361702127656</v>
      </c>
      <c r="K300" s="117"/>
      <c r="L300" s="118"/>
      <c r="M300" s="118"/>
    </row>
    <row r="301" spans="2:14" x14ac:dyDescent="0.25">
      <c r="B301" s="116" t="s">
        <v>141</v>
      </c>
      <c r="C301" s="117">
        <v>2271</v>
      </c>
      <c r="D301" s="118">
        <v>5.4144106622240798E-2</v>
      </c>
      <c r="E301" s="117">
        <v>126</v>
      </c>
      <c r="F301" s="118">
        <v>0.94451783355350105</v>
      </c>
      <c r="G301" s="117">
        <v>980</v>
      </c>
      <c r="H301" s="118">
        <v>6.7777777777777777</v>
      </c>
      <c r="I301" s="117">
        <v>2080</v>
      </c>
      <c r="J301" s="118">
        <v>1.1224489795918369</v>
      </c>
      <c r="K301" s="117"/>
      <c r="L301" s="118"/>
      <c r="M301" s="118"/>
    </row>
    <row r="302" spans="2:14" x14ac:dyDescent="0.25">
      <c r="B302" s="116" t="s">
        <v>143</v>
      </c>
      <c r="C302" s="117">
        <v>1811</v>
      </c>
      <c r="D302" s="118">
        <v>0.19973486522315501</v>
      </c>
      <c r="E302" s="117">
        <v>253</v>
      </c>
      <c r="F302" s="118">
        <v>0.86029817780231899</v>
      </c>
      <c r="G302" s="117">
        <v>1056</v>
      </c>
      <c r="H302" s="118">
        <v>3.1739130434782608</v>
      </c>
      <c r="I302" s="117">
        <v>1774</v>
      </c>
      <c r="J302" s="118">
        <v>0.67992424242424243</v>
      </c>
      <c r="K302" s="117"/>
      <c r="L302" s="118"/>
      <c r="M302" s="118"/>
    </row>
    <row r="303" spans="2:14" x14ac:dyDescent="0.25">
      <c r="B303" s="116" t="s">
        <v>145</v>
      </c>
      <c r="C303" s="117">
        <v>1886</v>
      </c>
      <c r="D303" s="118">
        <v>0.16879682679594499</v>
      </c>
      <c r="E303" s="117">
        <v>91</v>
      </c>
      <c r="F303" s="118">
        <v>0.951749734888653</v>
      </c>
      <c r="G303" s="117">
        <v>898</v>
      </c>
      <c r="H303" s="118">
        <v>8.8681318681318686</v>
      </c>
      <c r="I303" s="117">
        <v>1457</v>
      </c>
      <c r="J303" s="118">
        <v>0.62249443207126953</v>
      </c>
      <c r="K303" s="117"/>
      <c r="L303" s="118"/>
      <c r="M303" s="118"/>
    </row>
    <row r="304" spans="2:14" x14ac:dyDescent="0.25">
      <c r="B304" s="116" t="s">
        <v>147</v>
      </c>
      <c r="C304" s="117">
        <v>2395</v>
      </c>
      <c r="D304" s="118">
        <v>0.13003995641118801</v>
      </c>
      <c r="E304" s="117">
        <v>246</v>
      </c>
      <c r="F304" s="118">
        <v>0.89728601252609597</v>
      </c>
      <c r="G304" s="117">
        <v>1937</v>
      </c>
      <c r="H304" s="118">
        <v>6.8739837398373984</v>
      </c>
      <c r="I304" s="117">
        <v>2580</v>
      </c>
      <c r="J304" s="118">
        <v>0.33195663397005681</v>
      </c>
      <c r="K304" s="117"/>
      <c r="L304" s="118"/>
      <c r="M304" s="118"/>
    </row>
    <row r="305" spans="2:14" x14ac:dyDescent="0.25">
      <c r="B305" s="116" t="s">
        <v>149</v>
      </c>
      <c r="C305" s="117">
        <v>2728</v>
      </c>
      <c r="D305" s="118">
        <v>9.1272485009993298E-2</v>
      </c>
      <c r="E305" s="117">
        <v>426</v>
      </c>
      <c r="F305" s="118">
        <v>0.84384164222873903</v>
      </c>
      <c r="G305" s="117">
        <v>2508</v>
      </c>
      <c r="H305" s="118">
        <v>4.887323943661972</v>
      </c>
      <c r="I305" s="117">
        <v>2565</v>
      </c>
      <c r="J305" s="118">
        <v>2.2727272727272707E-2</v>
      </c>
      <c r="K305" s="117"/>
      <c r="L305" s="118"/>
      <c r="M305" s="118"/>
    </row>
    <row r="306" spans="2:14" x14ac:dyDescent="0.25">
      <c r="B306" s="116" t="s">
        <v>151</v>
      </c>
      <c r="C306" s="117">
        <v>2116</v>
      </c>
      <c r="D306" s="118">
        <v>0.15898251192368801</v>
      </c>
      <c r="E306" s="117">
        <v>496</v>
      </c>
      <c r="F306" s="118">
        <v>0.76559546313799598</v>
      </c>
      <c r="G306" s="117">
        <v>2420</v>
      </c>
      <c r="H306" s="118">
        <v>3.879032258064516</v>
      </c>
      <c r="I306" s="117">
        <v>2540</v>
      </c>
      <c r="J306" s="118">
        <v>4.9586776859504189E-2</v>
      </c>
      <c r="K306" s="117"/>
      <c r="L306" s="118"/>
      <c r="M306" s="118"/>
    </row>
    <row r="307" spans="2:14" ht="15.75" x14ac:dyDescent="0.25">
      <c r="B307" s="119" t="s">
        <v>111</v>
      </c>
      <c r="C307" s="120">
        <v>26871</v>
      </c>
      <c r="D307" s="121">
        <v>7.2678331090175005E-2</v>
      </c>
      <c r="E307" s="120">
        <v>7484</v>
      </c>
      <c r="F307" s="121">
        <v>0.721484127870195</v>
      </c>
      <c r="G307" s="120">
        <v>11145</v>
      </c>
      <c r="H307" s="121">
        <v>0.48917691074291825</v>
      </c>
      <c r="I307" s="120">
        <v>25341</v>
      </c>
      <c r="J307" s="121">
        <v>1.2737550471063259</v>
      </c>
      <c r="K307" s="120">
        <v>5831</v>
      </c>
      <c r="L307" s="121">
        <v>0.29233156028368801</v>
      </c>
      <c r="M307" s="121">
        <v>-2.7364460407046654E-3</v>
      </c>
    </row>
    <row r="308" spans="2:14" ht="6" customHeight="1" x14ac:dyDescent="0.25"/>
    <row r="309" spans="2:14" x14ac:dyDescent="0.25">
      <c r="B309" s="49" t="s">
        <v>275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4"/>
      <c r="E310" s="124"/>
      <c r="G310" s="124"/>
      <c r="I310" s="124"/>
      <c r="K310" s="124"/>
    </row>
    <row r="313" spans="2:14" ht="48.75" customHeight="1" thickBot="1" x14ac:dyDescent="0.3">
      <c r="B313" s="247" t="s">
        <v>289</v>
      </c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1" t="s">
        <v>526</v>
      </c>
    </row>
    <row r="314" spans="2:14" ht="10.5" customHeight="1" thickBot="1" x14ac:dyDescent="0.3">
      <c r="B314" s="109"/>
      <c r="C314" s="110"/>
      <c r="D314" s="109"/>
      <c r="E314" s="109"/>
      <c r="F314" s="109"/>
      <c r="G314" s="109"/>
      <c r="H314" s="109"/>
      <c r="I314" s="109"/>
      <c r="J314" s="109"/>
      <c r="K314" s="4"/>
      <c r="L314" s="4"/>
      <c r="N314" s="1" t="s">
        <v>202</v>
      </c>
    </row>
    <row r="315" spans="2:14" ht="22.5" thickTop="1" thickBot="1" x14ac:dyDescent="0.3">
      <c r="B315" s="125" t="s">
        <v>205</v>
      </c>
      <c r="C315" s="257" t="s">
        <v>205</v>
      </c>
      <c r="D315" s="258"/>
      <c r="E315" s="258"/>
      <c r="F315" s="258"/>
      <c r="G315" s="258"/>
      <c r="H315" s="258"/>
      <c r="I315" s="258"/>
      <c r="J315" s="258"/>
      <c r="K315" s="258"/>
      <c r="L315" s="258"/>
      <c r="M315" s="259"/>
    </row>
    <row r="316" spans="2:14" ht="22.5" thickTop="1" thickBot="1" x14ac:dyDescent="0.3">
      <c r="B316" s="13"/>
      <c r="C316" s="260">
        <v>2019</v>
      </c>
      <c r="D316" s="261"/>
      <c r="E316" s="262">
        <v>2020</v>
      </c>
      <c r="F316" s="261"/>
      <c r="G316" s="262">
        <v>2021</v>
      </c>
      <c r="H316" s="261"/>
      <c r="I316" s="262">
        <v>2022</v>
      </c>
      <c r="J316" s="261"/>
      <c r="K316" s="262">
        <v>2023</v>
      </c>
      <c r="L316" s="263"/>
      <c r="M316" s="264"/>
    </row>
    <row r="317" spans="2:14" ht="16.5" thickTop="1" thickBot="1" x14ac:dyDescent="0.3">
      <c r="B317" s="16"/>
      <c r="C317" s="112" t="s">
        <v>125</v>
      </c>
      <c r="D317" s="113" t="s">
        <v>509</v>
      </c>
      <c r="E317" s="114" t="s">
        <v>125</v>
      </c>
      <c r="F317" s="113" t="s">
        <v>499</v>
      </c>
      <c r="G317" s="114" t="s">
        <v>125</v>
      </c>
      <c r="H317" s="113" t="s">
        <v>500</v>
      </c>
      <c r="I317" s="114" t="s">
        <v>125</v>
      </c>
      <c r="J317" s="113" t="s">
        <v>126</v>
      </c>
      <c r="K317" s="114" t="s">
        <v>125</v>
      </c>
      <c r="L317" s="113" t="s">
        <v>511</v>
      </c>
      <c r="M317" s="113" t="s">
        <v>502</v>
      </c>
    </row>
    <row r="318" spans="2:14" x14ac:dyDescent="0.25">
      <c r="B318" s="116" t="s">
        <v>129</v>
      </c>
      <c r="C318" s="117">
        <v>263</v>
      </c>
      <c r="D318" s="118">
        <v>0.27053140096618367</v>
      </c>
      <c r="E318" s="117">
        <v>247</v>
      </c>
      <c r="F318" s="118">
        <v>6.0836501901140698E-2</v>
      </c>
      <c r="G318" s="117">
        <v>57</v>
      </c>
      <c r="H318" s="118">
        <v>0.76923076923076905</v>
      </c>
      <c r="I318" s="117">
        <v>127</v>
      </c>
      <c r="J318" s="118">
        <v>1.2280701754385963</v>
      </c>
      <c r="K318" s="117">
        <v>331</v>
      </c>
      <c r="L318" s="118">
        <v>1.606299212598425</v>
      </c>
      <c r="M318" s="118">
        <v>0.2585551330798479</v>
      </c>
    </row>
    <row r="319" spans="2:14" x14ac:dyDescent="0.25">
      <c r="B319" s="116" t="s">
        <v>131</v>
      </c>
      <c r="C319" s="117">
        <v>249</v>
      </c>
      <c r="D319" s="118">
        <v>0.54658385093167694</v>
      </c>
      <c r="E319" s="117">
        <v>364</v>
      </c>
      <c r="F319" s="118">
        <v>0.4618473895582329</v>
      </c>
      <c r="G319" s="117">
        <v>24</v>
      </c>
      <c r="H319" s="118">
        <v>0.93406593406593397</v>
      </c>
      <c r="I319" s="117">
        <v>167</v>
      </c>
      <c r="J319" s="118">
        <v>5.958333333333333</v>
      </c>
      <c r="K319" s="117">
        <v>287</v>
      </c>
      <c r="L319" s="118">
        <v>0.7185628742514969</v>
      </c>
      <c r="M319" s="118">
        <v>0.15261044176706817</v>
      </c>
    </row>
    <row r="320" spans="2:14" x14ac:dyDescent="0.25">
      <c r="B320" s="116" t="s">
        <v>133</v>
      </c>
      <c r="C320" s="117">
        <v>316</v>
      </c>
      <c r="D320" s="118">
        <v>0.55665024630541882</v>
      </c>
      <c r="E320" s="117">
        <v>86</v>
      </c>
      <c r="F320" s="118">
        <v>0.727848101265823</v>
      </c>
      <c r="G320" s="117">
        <v>40</v>
      </c>
      <c r="H320" s="118">
        <v>0.53488372093023295</v>
      </c>
      <c r="I320" s="117">
        <v>212</v>
      </c>
      <c r="J320" s="118">
        <v>4.3</v>
      </c>
      <c r="K320" s="117"/>
      <c r="L320" s="118"/>
      <c r="M320" s="118"/>
    </row>
    <row r="321" spans="2:13" x14ac:dyDescent="0.25">
      <c r="B321" s="116" t="s">
        <v>135</v>
      </c>
      <c r="C321" s="117">
        <v>194</v>
      </c>
      <c r="D321" s="118">
        <v>6.2801932367149704E-2</v>
      </c>
      <c r="E321" s="117">
        <v>0</v>
      </c>
      <c r="F321" s="118">
        <v>1</v>
      </c>
      <c r="G321" s="117">
        <v>21</v>
      </c>
      <c r="H321" s="118"/>
      <c r="I321" s="117">
        <v>146</v>
      </c>
      <c r="J321" s="118">
        <v>5.9523809523809526</v>
      </c>
      <c r="K321" s="117"/>
      <c r="L321" s="118"/>
      <c r="M321" s="118"/>
    </row>
    <row r="322" spans="2:13" x14ac:dyDescent="0.25">
      <c r="B322" s="116" t="s">
        <v>137</v>
      </c>
      <c r="C322" s="117">
        <v>188</v>
      </c>
      <c r="D322" s="118">
        <v>0.23577235772357699</v>
      </c>
      <c r="E322" s="117">
        <v>0</v>
      </c>
      <c r="F322" s="118">
        <v>1</v>
      </c>
      <c r="G322" s="117">
        <v>30</v>
      </c>
      <c r="H322" s="118"/>
      <c r="I322" s="117">
        <v>221</v>
      </c>
      <c r="J322" s="118">
        <v>6.3666666666666663</v>
      </c>
      <c r="K322" s="117"/>
      <c r="L322" s="118"/>
      <c r="M322" s="118"/>
    </row>
    <row r="323" spans="2:13" x14ac:dyDescent="0.25">
      <c r="B323" s="116" t="s">
        <v>139</v>
      </c>
      <c r="C323" s="117">
        <v>139</v>
      </c>
      <c r="D323" s="118">
        <v>0.10317460317460325</v>
      </c>
      <c r="E323" s="117">
        <v>4</v>
      </c>
      <c r="F323" s="118">
        <v>0.97122302158273399</v>
      </c>
      <c r="G323" s="117">
        <v>22</v>
      </c>
      <c r="H323" s="118">
        <v>4.5</v>
      </c>
      <c r="I323" s="117">
        <v>194</v>
      </c>
      <c r="J323" s="118">
        <v>7.8181818181818183</v>
      </c>
      <c r="K323" s="117"/>
      <c r="L323" s="118"/>
      <c r="M323" s="118"/>
    </row>
    <row r="324" spans="2:13" x14ac:dyDescent="0.25">
      <c r="B324" s="116" t="s">
        <v>141</v>
      </c>
      <c r="C324" s="117">
        <v>198</v>
      </c>
      <c r="D324" s="118">
        <v>0.125</v>
      </c>
      <c r="E324" s="117">
        <v>18</v>
      </c>
      <c r="F324" s="118">
        <v>0.90909090909090895</v>
      </c>
      <c r="G324" s="117">
        <v>55</v>
      </c>
      <c r="H324" s="118">
        <v>2.0555555555555554</v>
      </c>
      <c r="I324" s="117">
        <v>210</v>
      </c>
      <c r="J324" s="118">
        <v>2.8181818181818183</v>
      </c>
      <c r="K324" s="117"/>
      <c r="L324" s="118"/>
      <c r="M324" s="118"/>
    </row>
    <row r="325" spans="2:13" x14ac:dyDescent="0.25">
      <c r="B325" s="116" t="s">
        <v>143</v>
      </c>
      <c r="C325" s="117">
        <v>151</v>
      </c>
      <c r="D325" s="118">
        <v>6.3380281690140761E-2</v>
      </c>
      <c r="E325" s="117">
        <v>52</v>
      </c>
      <c r="F325" s="118">
        <v>0.65562913907284803</v>
      </c>
      <c r="G325" s="117">
        <v>75</v>
      </c>
      <c r="H325" s="118">
        <v>0.44230769230769229</v>
      </c>
      <c r="I325" s="117">
        <v>204</v>
      </c>
      <c r="J325" s="118">
        <v>1.7200000000000002</v>
      </c>
      <c r="K325" s="117"/>
      <c r="L325" s="118"/>
      <c r="M325" s="118"/>
    </row>
    <row r="326" spans="2:13" x14ac:dyDescent="0.25">
      <c r="B326" s="116" t="s">
        <v>145</v>
      </c>
      <c r="C326" s="117">
        <v>135</v>
      </c>
      <c r="D326" s="118">
        <v>0</v>
      </c>
      <c r="E326" s="117">
        <v>29</v>
      </c>
      <c r="F326" s="118">
        <v>0.78518518518518499</v>
      </c>
      <c r="G326" s="117">
        <v>68</v>
      </c>
      <c r="H326" s="118">
        <v>1.3448275862068964</v>
      </c>
      <c r="I326" s="117">
        <v>245</v>
      </c>
      <c r="J326" s="118">
        <v>2.6029411764705883</v>
      </c>
      <c r="K326" s="117"/>
      <c r="L326" s="118"/>
      <c r="M326" s="118"/>
    </row>
    <row r="327" spans="2:13" x14ac:dyDescent="0.25">
      <c r="B327" s="116" t="s">
        <v>147</v>
      </c>
      <c r="C327" s="117">
        <v>254</v>
      </c>
      <c r="D327" s="118">
        <v>1.195219123505975E-2</v>
      </c>
      <c r="E327" s="117">
        <v>29</v>
      </c>
      <c r="F327" s="118">
        <v>0.88582677165354295</v>
      </c>
      <c r="G327" s="117">
        <v>109</v>
      </c>
      <c r="H327" s="118">
        <v>2.7586206896551726</v>
      </c>
      <c r="I327" s="117">
        <v>219</v>
      </c>
      <c r="J327" s="118">
        <v>1.0091743119266057</v>
      </c>
      <c r="K327" s="117"/>
      <c r="L327" s="118"/>
      <c r="M327" s="118"/>
    </row>
    <row r="328" spans="2:13" x14ac:dyDescent="0.25">
      <c r="B328" s="116" t="s">
        <v>149</v>
      </c>
      <c r="C328" s="117">
        <v>222</v>
      </c>
      <c r="D328" s="118">
        <v>8.8235294117646967E-2</v>
      </c>
      <c r="E328" s="117">
        <v>23</v>
      </c>
      <c r="F328" s="118">
        <v>0.89639639639639601</v>
      </c>
      <c r="G328" s="117">
        <v>116</v>
      </c>
      <c r="H328" s="118">
        <v>4.0434782608695654</v>
      </c>
      <c r="I328" s="117">
        <v>306</v>
      </c>
      <c r="J328" s="118">
        <v>1.6379310344827585</v>
      </c>
      <c r="K328" s="117"/>
      <c r="L328" s="118"/>
      <c r="M328" s="118"/>
    </row>
    <row r="329" spans="2:13" x14ac:dyDescent="0.25">
      <c r="B329" s="116" t="s">
        <v>151</v>
      </c>
      <c r="C329" s="117">
        <v>199</v>
      </c>
      <c r="D329" s="118">
        <v>0.260223048327138</v>
      </c>
      <c r="E329" s="117">
        <v>58</v>
      </c>
      <c r="F329" s="118">
        <v>0.70854271356783904</v>
      </c>
      <c r="G329" s="117">
        <v>263</v>
      </c>
      <c r="H329" s="118">
        <v>3.5344827586206895</v>
      </c>
      <c r="I329" s="117">
        <v>265</v>
      </c>
      <c r="J329" s="118">
        <v>7.6045627376426506E-3</v>
      </c>
      <c r="K329" s="117"/>
      <c r="L329" s="118"/>
      <c r="M329" s="118"/>
    </row>
    <row r="330" spans="2:13" ht="15.75" x14ac:dyDescent="0.25">
      <c r="B330" s="119" t="s">
        <v>111</v>
      </c>
      <c r="C330" s="120">
        <v>2508</v>
      </c>
      <c r="D330" s="121">
        <v>7.7782552642887914E-2</v>
      </c>
      <c r="E330" s="120">
        <v>910</v>
      </c>
      <c r="F330" s="121">
        <v>0.63716108452950604</v>
      </c>
      <c r="G330" s="120">
        <v>880</v>
      </c>
      <c r="H330" s="121">
        <v>3.2967032967033003E-2</v>
      </c>
      <c r="I330" s="120">
        <v>2516</v>
      </c>
      <c r="J330" s="121">
        <v>1.8590909090909089</v>
      </c>
      <c r="K330" s="120">
        <v>618</v>
      </c>
      <c r="L330" s="121">
        <v>1.1020408163265305</v>
      </c>
      <c r="M330" s="121">
        <v>0.20703125</v>
      </c>
    </row>
    <row r="331" spans="2:13" ht="6" customHeight="1" x14ac:dyDescent="0.25"/>
    <row r="332" spans="2:13" x14ac:dyDescent="0.25">
      <c r="B332" s="49" t="s">
        <v>275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4"/>
      <c r="E333" s="124"/>
      <c r="G333" s="124"/>
      <c r="I333" s="124"/>
      <c r="K333" s="124"/>
    </row>
    <row r="339" spans="2:14" ht="48.75" customHeight="1" thickBot="1" x14ac:dyDescent="0.3">
      <c r="B339" s="247" t="s">
        <v>290</v>
      </c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M339" s="247"/>
      <c r="N339" s="1" t="s">
        <v>526</v>
      </c>
    </row>
    <row r="340" spans="2:14" ht="10.5" customHeight="1" thickBot="1" x14ac:dyDescent="0.3">
      <c r="B340" s="109"/>
      <c r="C340" s="110"/>
      <c r="D340" s="109"/>
      <c r="E340" s="109"/>
      <c r="F340" s="109"/>
      <c r="G340" s="109"/>
      <c r="H340" s="109"/>
      <c r="I340" s="109"/>
      <c r="J340" s="109"/>
      <c r="K340" s="4"/>
      <c r="L340" s="4"/>
      <c r="N340" s="1" t="s">
        <v>202</v>
      </c>
    </row>
    <row r="341" spans="2:14" ht="22.5" thickTop="1" thickBot="1" x14ac:dyDescent="0.3">
      <c r="B341" s="125" t="s">
        <v>207</v>
      </c>
      <c r="C341" s="257" t="s">
        <v>207</v>
      </c>
      <c r="D341" s="258"/>
      <c r="E341" s="258"/>
      <c r="F341" s="258"/>
      <c r="G341" s="258"/>
      <c r="H341" s="258"/>
      <c r="I341" s="258"/>
      <c r="J341" s="258"/>
      <c r="K341" s="258"/>
      <c r="L341" s="258"/>
      <c r="M341" s="259"/>
    </row>
    <row r="342" spans="2:14" ht="22.5" thickTop="1" thickBot="1" x14ac:dyDescent="0.3">
      <c r="B342" s="13"/>
      <c r="C342" s="260">
        <v>2019</v>
      </c>
      <c r="D342" s="261"/>
      <c r="E342" s="262">
        <v>2020</v>
      </c>
      <c r="F342" s="261"/>
      <c r="G342" s="262">
        <v>2021</v>
      </c>
      <c r="H342" s="261"/>
      <c r="I342" s="262">
        <v>2022</v>
      </c>
      <c r="J342" s="261"/>
      <c r="K342" s="262">
        <v>2023</v>
      </c>
      <c r="L342" s="263"/>
      <c r="M342" s="264"/>
    </row>
    <row r="343" spans="2:14" ht="16.5" thickTop="1" thickBot="1" x14ac:dyDescent="0.3">
      <c r="B343" s="16"/>
      <c r="C343" s="112" t="s">
        <v>125</v>
      </c>
      <c r="D343" s="113" t="s">
        <v>509</v>
      </c>
      <c r="E343" s="114" t="s">
        <v>125</v>
      </c>
      <c r="F343" s="113" t="s">
        <v>499</v>
      </c>
      <c r="G343" s="114" t="s">
        <v>125</v>
      </c>
      <c r="H343" s="113" t="s">
        <v>500</v>
      </c>
      <c r="I343" s="114" t="s">
        <v>125</v>
      </c>
      <c r="J343" s="113" t="s">
        <v>126</v>
      </c>
      <c r="K343" s="114" t="s">
        <v>125</v>
      </c>
      <c r="L343" s="113" t="s">
        <v>511</v>
      </c>
      <c r="M343" s="113" t="s">
        <v>502</v>
      </c>
    </row>
    <row r="344" spans="2:14" x14ac:dyDescent="0.25">
      <c r="B344" s="116" t="s">
        <v>129</v>
      </c>
      <c r="C344" s="117">
        <v>19299</v>
      </c>
      <c r="D344" s="118">
        <v>0.13945799137981929</v>
      </c>
      <c r="E344" s="117">
        <v>15478</v>
      </c>
      <c r="F344" s="118">
        <v>0.197989533136432</v>
      </c>
      <c r="G344" s="117">
        <v>223</v>
      </c>
      <c r="H344" s="118">
        <v>0.98559245380540095</v>
      </c>
      <c r="I344" s="117">
        <v>14811</v>
      </c>
      <c r="J344" s="118">
        <v>65.417040358744401</v>
      </c>
      <c r="K344" s="117">
        <v>14530</v>
      </c>
      <c r="L344" s="118">
        <v>-1.8972385389237734E-2</v>
      </c>
      <c r="M344" s="118">
        <v>-0.24711124928752781</v>
      </c>
    </row>
    <row r="345" spans="2:14" x14ac:dyDescent="0.25">
      <c r="B345" s="116" t="s">
        <v>131</v>
      </c>
      <c r="C345" s="117">
        <v>16567</v>
      </c>
      <c r="D345" s="118">
        <v>9.78544979307341E-2</v>
      </c>
      <c r="E345" s="117">
        <v>17827</v>
      </c>
      <c r="F345" s="118">
        <v>7.605480775034712E-2</v>
      </c>
      <c r="G345" s="117">
        <v>72</v>
      </c>
      <c r="H345" s="118">
        <v>0.99596118247601995</v>
      </c>
      <c r="I345" s="117">
        <v>16178</v>
      </c>
      <c r="J345" s="118">
        <v>223.69444444444446</v>
      </c>
      <c r="K345" s="117">
        <v>14800</v>
      </c>
      <c r="L345" s="118">
        <v>-8.5177401409321285E-2</v>
      </c>
      <c r="M345" s="118">
        <v>-0.10665781372608196</v>
      </c>
    </row>
    <row r="346" spans="2:14" x14ac:dyDescent="0.25">
      <c r="B346" s="116" t="s">
        <v>133</v>
      </c>
      <c r="C346" s="117">
        <v>18073</v>
      </c>
      <c r="D346" s="118">
        <v>0.18626744709590301</v>
      </c>
      <c r="E346" s="117">
        <v>5971</v>
      </c>
      <c r="F346" s="118">
        <v>0.66961766170530601</v>
      </c>
      <c r="G346" s="117">
        <v>125</v>
      </c>
      <c r="H346" s="118">
        <v>0.97906548316864805</v>
      </c>
      <c r="I346" s="117">
        <v>15812</v>
      </c>
      <c r="J346" s="118">
        <v>125.496</v>
      </c>
      <c r="K346" s="117"/>
      <c r="L346" s="118"/>
      <c r="M346" s="118"/>
    </row>
    <row r="347" spans="2:14" x14ac:dyDescent="0.25">
      <c r="B347" s="116" t="s">
        <v>135</v>
      </c>
      <c r="C347" s="117">
        <v>7783</v>
      </c>
      <c r="D347" s="118">
        <v>0.20312258463441024</v>
      </c>
      <c r="E347" s="117">
        <v>0</v>
      </c>
      <c r="F347" s="118">
        <v>1</v>
      </c>
      <c r="G347" s="117">
        <v>77</v>
      </c>
      <c r="H347" s="118"/>
      <c r="I347" s="117">
        <v>9862</v>
      </c>
      <c r="J347" s="118">
        <v>127.07792207792207</v>
      </c>
      <c r="K347" s="117"/>
      <c r="L347" s="118"/>
      <c r="M347" s="118"/>
    </row>
    <row r="348" spans="2:14" x14ac:dyDescent="0.25">
      <c r="B348" s="116" t="s">
        <v>137</v>
      </c>
      <c r="C348" s="117">
        <v>3170</v>
      </c>
      <c r="D348" s="118">
        <v>9.4285714285714306E-2</v>
      </c>
      <c r="E348" s="117">
        <v>1</v>
      </c>
      <c r="F348" s="118">
        <v>0.99968454258675099</v>
      </c>
      <c r="G348" s="117">
        <v>563</v>
      </c>
      <c r="H348" s="118">
        <v>562</v>
      </c>
      <c r="I348" s="117">
        <v>3067</v>
      </c>
      <c r="J348" s="118">
        <v>4.4476021314387211</v>
      </c>
      <c r="K348" s="117"/>
      <c r="L348" s="118"/>
      <c r="M348" s="118"/>
    </row>
    <row r="349" spans="2:14" x14ac:dyDescent="0.25">
      <c r="B349" s="116" t="s">
        <v>139</v>
      </c>
      <c r="C349" s="117">
        <v>2803</v>
      </c>
      <c r="D349" s="118">
        <v>9.066147859922169E-2</v>
      </c>
      <c r="E349" s="117">
        <v>14</v>
      </c>
      <c r="F349" s="118">
        <v>0.99500535140920399</v>
      </c>
      <c r="G349" s="117">
        <v>1874</v>
      </c>
      <c r="H349" s="118">
        <v>132.85714285714286</v>
      </c>
      <c r="I349" s="117">
        <v>3457</v>
      </c>
      <c r="J349" s="118">
        <v>0.84471718249733185</v>
      </c>
      <c r="K349" s="117"/>
      <c r="L349" s="118"/>
      <c r="M349" s="118"/>
    </row>
    <row r="350" spans="2:14" x14ac:dyDescent="0.25">
      <c r="B350" s="116" t="s">
        <v>141</v>
      </c>
      <c r="C350" s="117">
        <v>6979</v>
      </c>
      <c r="D350" s="118">
        <v>0.51257043779800604</v>
      </c>
      <c r="E350" s="117">
        <v>95</v>
      </c>
      <c r="F350" s="118">
        <v>0.98638773463246898</v>
      </c>
      <c r="G350" s="117">
        <v>4221</v>
      </c>
      <c r="H350" s="118">
        <v>43.431578947368422</v>
      </c>
      <c r="I350" s="117">
        <v>6713</v>
      </c>
      <c r="J350" s="118">
        <v>0.5903814262023217</v>
      </c>
      <c r="K350" s="117"/>
      <c r="L350" s="118"/>
      <c r="M350" s="118"/>
    </row>
    <row r="351" spans="2:14" x14ac:dyDescent="0.25">
      <c r="B351" s="116" t="s">
        <v>143</v>
      </c>
      <c r="C351" s="117">
        <v>3858</v>
      </c>
      <c r="D351" s="118">
        <v>8.8912133891212441E-3</v>
      </c>
      <c r="E351" s="117">
        <v>89</v>
      </c>
      <c r="F351" s="118">
        <v>0.97693105235873501</v>
      </c>
      <c r="G351" s="117">
        <v>2168</v>
      </c>
      <c r="H351" s="118">
        <v>23.359550561797754</v>
      </c>
      <c r="I351" s="117">
        <v>4602</v>
      </c>
      <c r="J351" s="118">
        <v>1.1226937269372694</v>
      </c>
      <c r="K351" s="117"/>
      <c r="L351" s="118"/>
      <c r="M351" s="118"/>
    </row>
    <row r="352" spans="2:14" x14ac:dyDescent="0.25">
      <c r="B352" s="116" t="s">
        <v>145</v>
      </c>
      <c r="C352" s="117">
        <v>4073</v>
      </c>
      <c r="D352" s="118">
        <v>2.7227131597802798E-2</v>
      </c>
      <c r="E352" s="117">
        <v>66</v>
      </c>
      <c r="F352" s="118">
        <v>0.98379572796464498</v>
      </c>
      <c r="G352" s="117">
        <v>2628</v>
      </c>
      <c r="H352" s="118">
        <v>38.81818181818182</v>
      </c>
      <c r="I352" s="117">
        <v>3339</v>
      </c>
      <c r="J352" s="118">
        <v>0.27054794520547953</v>
      </c>
      <c r="K352" s="117"/>
      <c r="L352" s="118"/>
      <c r="M352" s="118"/>
    </row>
    <row r="353" spans="2:14" x14ac:dyDescent="0.25">
      <c r="B353" s="116" t="s">
        <v>147</v>
      </c>
      <c r="C353" s="117">
        <v>10437</v>
      </c>
      <c r="D353" s="118">
        <v>0.10335051546391701</v>
      </c>
      <c r="E353" s="117">
        <v>223</v>
      </c>
      <c r="F353" s="118">
        <v>0.97863370700392804</v>
      </c>
      <c r="G353" s="117">
        <v>12489</v>
      </c>
      <c r="H353" s="118">
        <v>55.004484304932738</v>
      </c>
      <c r="I353" s="117">
        <v>11826</v>
      </c>
      <c r="J353" s="118">
        <v>5.3086716310353103E-2</v>
      </c>
      <c r="K353" s="117"/>
      <c r="L353" s="118"/>
      <c r="M353" s="118"/>
    </row>
    <row r="354" spans="2:14" x14ac:dyDescent="0.25">
      <c r="B354" s="116" t="s">
        <v>149</v>
      </c>
      <c r="C354" s="117">
        <v>17107</v>
      </c>
      <c r="D354" s="118">
        <v>0.29255761239138645</v>
      </c>
      <c r="E354" s="117">
        <v>129</v>
      </c>
      <c r="F354" s="118">
        <v>0.99245922721692903</v>
      </c>
      <c r="G354" s="117">
        <v>14447</v>
      </c>
      <c r="H354" s="118">
        <v>110.99224806201551</v>
      </c>
      <c r="I354" s="117">
        <v>13481</v>
      </c>
      <c r="J354" s="118">
        <v>6.6865093098913295E-2</v>
      </c>
      <c r="K354" s="117"/>
      <c r="L354" s="118"/>
      <c r="M354" s="118"/>
    </row>
    <row r="355" spans="2:14" x14ac:dyDescent="0.25">
      <c r="B355" s="116" t="s">
        <v>151</v>
      </c>
      <c r="C355" s="117">
        <v>13796</v>
      </c>
      <c r="D355" s="118">
        <v>2.5039007355672771E-2</v>
      </c>
      <c r="E355" s="117">
        <v>190</v>
      </c>
      <c r="F355" s="118">
        <v>0.98622789214265005</v>
      </c>
      <c r="G355" s="117">
        <v>14342</v>
      </c>
      <c r="H355" s="118">
        <v>74.484210526315792</v>
      </c>
      <c r="I355" s="117">
        <v>12815</v>
      </c>
      <c r="J355" s="118">
        <v>0.10647050620555</v>
      </c>
      <c r="K355" s="117"/>
      <c r="L355" s="118"/>
      <c r="M355" s="118"/>
    </row>
    <row r="356" spans="2:14" ht="15.75" x14ac:dyDescent="0.25">
      <c r="B356" s="119" t="s">
        <v>111</v>
      </c>
      <c r="C356" s="120">
        <v>123945</v>
      </c>
      <c r="D356" s="121">
        <v>2.4262658149393879E-2</v>
      </c>
      <c r="E356" s="120">
        <v>40096</v>
      </c>
      <c r="F356" s="121">
        <v>0.67650167412965401</v>
      </c>
      <c r="G356" s="120">
        <v>53229</v>
      </c>
      <c r="H356" s="121">
        <v>0.32753890662410212</v>
      </c>
      <c r="I356" s="120">
        <v>115963</v>
      </c>
      <c r="J356" s="121">
        <v>1.1785680737943602</v>
      </c>
      <c r="K356" s="120">
        <v>29330</v>
      </c>
      <c r="L356" s="121">
        <v>-5.3535125367065728E-2</v>
      </c>
      <c r="M356" s="121">
        <v>-0.18223387051803941</v>
      </c>
    </row>
    <row r="357" spans="2:14" ht="6" customHeight="1" x14ac:dyDescent="0.25"/>
    <row r="358" spans="2:14" x14ac:dyDescent="0.25">
      <c r="B358" s="49" t="s">
        <v>275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4"/>
      <c r="E359" s="124"/>
      <c r="G359" s="124"/>
      <c r="I359" s="124"/>
      <c r="K359" s="124"/>
    </row>
    <row r="365" spans="2:14" ht="48.75" customHeight="1" thickBot="1" x14ac:dyDescent="0.3">
      <c r="B365" s="247" t="s">
        <v>291</v>
      </c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1" t="s">
        <v>526</v>
      </c>
    </row>
    <row r="366" spans="2:14" ht="10.5" customHeight="1" thickBot="1" x14ac:dyDescent="0.3">
      <c r="B366" s="109"/>
      <c r="C366" s="110"/>
      <c r="D366" s="109"/>
      <c r="E366" s="109"/>
      <c r="F366" s="109"/>
      <c r="G366" s="109"/>
      <c r="H366" s="109"/>
      <c r="I366" s="109"/>
      <c r="J366" s="109"/>
      <c r="K366" s="4"/>
      <c r="L366" s="4"/>
      <c r="N366" s="1" t="s">
        <v>202</v>
      </c>
    </row>
    <row r="367" spans="2:14" ht="22.5" thickTop="1" thickBot="1" x14ac:dyDescent="0.3">
      <c r="B367" s="125" t="s">
        <v>209</v>
      </c>
      <c r="C367" s="257" t="s">
        <v>209</v>
      </c>
      <c r="D367" s="258"/>
      <c r="E367" s="258"/>
      <c r="F367" s="258"/>
      <c r="G367" s="258"/>
      <c r="H367" s="258"/>
      <c r="I367" s="258"/>
      <c r="J367" s="258"/>
      <c r="K367" s="258"/>
      <c r="L367" s="258"/>
      <c r="M367" s="259"/>
    </row>
    <row r="368" spans="2:14" ht="22.5" thickTop="1" thickBot="1" x14ac:dyDescent="0.3">
      <c r="B368" s="13"/>
      <c r="C368" s="260">
        <v>2019</v>
      </c>
      <c r="D368" s="261"/>
      <c r="E368" s="262">
        <v>2020</v>
      </c>
      <c r="F368" s="261"/>
      <c r="G368" s="262">
        <v>2021</v>
      </c>
      <c r="H368" s="261"/>
      <c r="I368" s="262">
        <v>2022</v>
      </c>
      <c r="J368" s="261"/>
      <c r="K368" s="262">
        <v>2023</v>
      </c>
      <c r="L368" s="263"/>
      <c r="M368" s="264"/>
    </row>
    <row r="369" spans="2:13" ht="16.5" thickTop="1" thickBot="1" x14ac:dyDescent="0.3">
      <c r="B369" s="16"/>
      <c r="C369" s="112" t="s">
        <v>125</v>
      </c>
      <c r="D369" s="113" t="s">
        <v>509</v>
      </c>
      <c r="E369" s="114" t="s">
        <v>125</v>
      </c>
      <c r="F369" s="113" t="s">
        <v>499</v>
      </c>
      <c r="G369" s="114" t="s">
        <v>125</v>
      </c>
      <c r="H369" s="113" t="s">
        <v>500</v>
      </c>
      <c r="I369" s="114" t="s">
        <v>125</v>
      </c>
      <c r="J369" s="113" t="s">
        <v>126</v>
      </c>
      <c r="K369" s="114" t="s">
        <v>125</v>
      </c>
      <c r="L369" s="113" t="s">
        <v>511</v>
      </c>
      <c r="M369" s="113" t="s">
        <v>502</v>
      </c>
    </row>
    <row r="370" spans="2:13" x14ac:dyDescent="0.25">
      <c r="B370" s="116" t="s">
        <v>129</v>
      </c>
      <c r="C370" s="117">
        <v>19104</v>
      </c>
      <c r="D370" s="118">
        <v>3.5783994795055341E-2</v>
      </c>
      <c r="E370" s="117">
        <v>16394</v>
      </c>
      <c r="F370" s="118">
        <v>0.14185510887772201</v>
      </c>
      <c r="G370" s="117">
        <v>147</v>
      </c>
      <c r="H370" s="118">
        <v>0.99103330486763497</v>
      </c>
      <c r="I370" s="117">
        <v>9711</v>
      </c>
      <c r="J370" s="118">
        <v>65.061224489795919</v>
      </c>
      <c r="K370" s="117">
        <v>14564</v>
      </c>
      <c r="L370" s="118">
        <v>0.4997425599835239</v>
      </c>
      <c r="M370" s="118">
        <v>-0.23764656616415414</v>
      </c>
    </row>
    <row r="371" spans="2:13" x14ac:dyDescent="0.25">
      <c r="B371" s="116" t="s">
        <v>131</v>
      </c>
      <c r="C371" s="117">
        <v>18447</v>
      </c>
      <c r="D371" s="118">
        <v>7.8519644527595966E-2</v>
      </c>
      <c r="E371" s="117">
        <v>17063</v>
      </c>
      <c r="F371" s="118">
        <v>7.5025749444354098E-2</v>
      </c>
      <c r="G371" s="117">
        <v>67</v>
      </c>
      <c r="H371" s="118">
        <v>0.99607337513919003</v>
      </c>
      <c r="I371" s="117">
        <v>9671</v>
      </c>
      <c r="J371" s="118">
        <v>143.34328358208955</v>
      </c>
      <c r="K371" s="117">
        <v>12850</v>
      </c>
      <c r="L371" s="118">
        <v>0.32871471409368214</v>
      </c>
      <c r="M371" s="118">
        <v>-0.30340976852604762</v>
      </c>
    </row>
    <row r="372" spans="2:13" x14ac:dyDescent="0.25">
      <c r="B372" s="116" t="s">
        <v>133</v>
      </c>
      <c r="C372" s="117">
        <v>17214</v>
      </c>
      <c r="D372" s="118">
        <v>5.23012552301255E-2</v>
      </c>
      <c r="E372" s="117">
        <v>6512</v>
      </c>
      <c r="F372" s="118">
        <v>0.62170326478447802</v>
      </c>
      <c r="G372" s="117">
        <v>261</v>
      </c>
      <c r="H372" s="118">
        <v>0.95992014742014697</v>
      </c>
      <c r="I372" s="117">
        <v>8964</v>
      </c>
      <c r="J372" s="118">
        <v>33.344827586206897</v>
      </c>
      <c r="K372" s="117"/>
      <c r="L372" s="118"/>
      <c r="M372" s="118"/>
    </row>
    <row r="373" spans="2:13" x14ac:dyDescent="0.25">
      <c r="B373" s="116" t="s">
        <v>135</v>
      </c>
      <c r="C373" s="117">
        <v>6583</v>
      </c>
      <c r="D373" s="118">
        <v>3.7432373153969897E-2</v>
      </c>
      <c r="E373" s="117">
        <v>0</v>
      </c>
      <c r="F373" s="118">
        <v>1</v>
      </c>
      <c r="G373" s="117">
        <v>77</v>
      </c>
      <c r="H373" s="118"/>
      <c r="I373" s="117">
        <v>3296</v>
      </c>
      <c r="J373" s="118">
        <v>41.805194805194802</v>
      </c>
      <c r="K373" s="117"/>
      <c r="L373" s="118"/>
      <c r="M373" s="118"/>
    </row>
    <row r="374" spans="2:13" x14ac:dyDescent="0.25">
      <c r="B374" s="116" t="s">
        <v>137</v>
      </c>
      <c r="C374" s="117">
        <v>383</v>
      </c>
      <c r="D374" s="118">
        <v>0.500651890482399</v>
      </c>
      <c r="E374" s="117">
        <v>1</v>
      </c>
      <c r="F374" s="118">
        <v>0.99738903394255896</v>
      </c>
      <c r="G374" s="117">
        <v>51</v>
      </c>
      <c r="H374" s="118">
        <v>50</v>
      </c>
      <c r="I374" s="117">
        <v>172</v>
      </c>
      <c r="J374" s="118">
        <v>2.3725490196078431</v>
      </c>
      <c r="K374" s="117"/>
      <c r="L374" s="118"/>
      <c r="M374" s="118"/>
    </row>
    <row r="375" spans="2:13" x14ac:dyDescent="0.25">
      <c r="B375" s="116" t="s">
        <v>139</v>
      </c>
      <c r="C375" s="117">
        <v>419</v>
      </c>
      <c r="D375" s="118">
        <v>0.46350832266325198</v>
      </c>
      <c r="E375" s="117">
        <v>5</v>
      </c>
      <c r="F375" s="118">
        <v>0.98806682577565597</v>
      </c>
      <c r="G375" s="117">
        <v>32</v>
      </c>
      <c r="H375" s="118">
        <v>5.4</v>
      </c>
      <c r="I375" s="117">
        <v>170</v>
      </c>
      <c r="J375" s="118">
        <v>4.3125</v>
      </c>
      <c r="K375" s="117"/>
      <c r="L375" s="118"/>
      <c r="M375" s="118"/>
    </row>
    <row r="376" spans="2:13" x14ac:dyDescent="0.25">
      <c r="B376" s="116" t="s">
        <v>141</v>
      </c>
      <c r="C376" s="117">
        <v>361</v>
      </c>
      <c r="D376" s="118">
        <v>0.33271719038816999</v>
      </c>
      <c r="E376" s="117">
        <v>24</v>
      </c>
      <c r="F376" s="118">
        <v>0.93351800554016595</v>
      </c>
      <c r="G376" s="117">
        <v>172</v>
      </c>
      <c r="H376" s="118">
        <v>6.166666666666667</v>
      </c>
      <c r="I376" s="117">
        <v>177</v>
      </c>
      <c r="J376" s="118">
        <v>2.9069767441860517E-2</v>
      </c>
      <c r="K376" s="117"/>
      <c r="L376" s="118"/>
      <c r="M376" s="118"/>
    </row>
    <row r="377" spans="2:13" x14ac:dyDescent="0.25">
      <c r="B377" s="116" t="s">
        <v>143</v>
      </c>
      <c r="C377" s="117">
        <v>280</v>
      </c>
      <c r="D377" s="118">
        <v>0.232876712328767</v>
      </c>
      <c r="E377" s="117">
        <v>25</v>
      </c>
      <c r="F377" s="118">
        <v>0.91071428571428603</v>
      </c>
      <c r="G377" s="117">
        <v>58</v>
      </c>
      <c r="H377" s="118">
        <v>1.3199999999999998</v>
      </c>
      <c r="I377" s="117">
        <v>131</v>
      </c>
      <c r="J377" s="118">
        <v>1.2586206896551726</v>
      </c>
      <c r="K377" s="117"/>
      <c r="L377" s="118"/>
      <c r="M377" s="118"/>
    </row>
    <row r="378" spans="2:13" x14ac:dyDescent="0.25">
      <c r="B378" s="116" t="s">
        <v>145</v>
      </c>
      <c r="C378" s="117">
        <v>692</v>
      </c>
      <c r="D378" s="118">
        <v>0.42285237698081701</v>
      </c>
      <c r="E378" s="117">
        <v>19</v>
      </c>
      <c r="F378" s="118">
        <v>0.97254335260115599</v>
      </c>
      <c r="G378" s="117">
        <v>519</v>
      </c>
      <c r="H378" s="118">
        <v>26.315789473684209</v>
      </c>
      <c r="I378" s="117">
        <v>185</v>
      </c>
      <c r="J378" s="118">
        <v>0.64354527938342998</v>
      </c>
      <c r="K378" s="117"/>
      <c r="L378" s="118"/>
      <c r="M378" s="118"/>
    </row>
    <row r="379" spans="2:13" x14ac:dyDescent="0.25">
      <c r="B379" s="116" t="s">
        <v>147</v>
      </c>
      <c r="C379" s="117">
        <v>9752</v>
      </c>
      <c r="D379" s="118">
        <v>7.8260869565217397E-2</v>
      </c>
      <c r="E379" s="117">
        <v>38</v>
      </c>
      <c r="F379" s="118">
        <v>0.99610336341263295</v>
      </c>
      <c r="G379" s="117">
        <v>3745</v>
      </c>
      <c r="H379" s="118">
        <v>97.55263157894737</v>
      </c>
      <c r="I379" s="117">
        <v>8932</v>
      </c>
      <c r="J379" s="118">
        <v>1.3850467289719628</v>
      </c>
      <c r="K379" s="117"/>
      <c r="L379" s="118"/>
      <c r="M379" s="118"/>
    </row>
    <row r="380" spans="2:13" x14ac:dyDescent="0.25">
      <c r="B380" s="116" t="s">
        <v>149</v>
      </c>
      <c r="C380" s="117">
        <v>16835</v>
      </c>
      <c r="D380" s="118">
        <v>7.8291814946619201E-2</v>
      </c>
      <c r="E380" s="117">
        <v>75</v>
      </c>
      <c r="F380" s="118">
        <v>0.99554499554499598</v>
      </c>
      <c r="G380" s="117">
        <v>7835</v>
      </c>
      <c r="H380" s="118">
        <v>103.46666666666667</v>
      </c>
      <c r="I380" s="117">
        <v>15096</v>
      </c>
      <c r="J380" s="118">
        <v>0.92673899170389284</v>
      </c>
      <c r="K380" s="117"/>
      <c r="L380" s="118"/>
      <c r="M380" s="118"/>
    </row>
    <row r="381" spans="2:13" x14ac:dyDescent="0.25">
      <c r="B381" s="116" t="s">
        <v>151</v>
      </c>
      <c r="C381" s="117">
        <v>18752</v>
      </c>
      <c r="D381" s="118">
        <v>8.1054591786729399E-2</v>
      </c>
      <c r="E381" s="117">
        <v>120</v>
      </c>
      <c r="F381" s="118">
        <v>0.99360068259385703</v>
      </c>
      <c r="G381" s="117">
        <v>11297</v>
      </c>
      <c r="H381" s="118">
        <v>93.141666666666666</v>
      </c>
      <c r="I381" s="117">
        <v>15934</v>
      </c>
      <c r="J381" s="118">
        <v>0.41046295476675221</v>
      </c>
      <c r="K381" s="117"/>
      <c r="L381" s="118"/>
      <c r="M381" s="118"/>
    </row>
    <row r="382" spans="2:13" ht="15.75" x14ac:dyDescent="0.25">
      <c r="B382" s="119" t="s">
        <v>111</v>
      </c>
      <c r="C382" s="120">
        <v>108822</v>
      </c>
      <c r="D382" s="121">
        <v>4.0835573575426297E-2</v>
      </c>
      <c r="E382" s="120">
        <v>40276</v>
      </c>
      <c r="F382" s="121">
        <v>0.62989101468453101</v>
      </c>
      <c r="G382" s="120">
        <v>24261</v>
      </c>
      <c r="H382" s="121">
        <v>0.39763134372827502</v>
      </c>
      <c r="I382" s="120">
        <v>72439</v>
      </c>
      <c r="J382" s="121">
        <v>1.9858208647623758</v>
      </c>
      <c r="K382" s="120">
        <v>27414</v>
      </c>
      <c r="L382" s="121">
        <v>0.41440511815086167</v>
      </c>
      <c r="M382" s="121">
        <v>-0.26995286410481745</v>
      </c>
    </row>
    <row r="383" spans="2:13" ht="6" customHeight="1" x14ac:dyDescent="0.25"/>
    <row r="384" spans="2:13" x14ac:dyDescent="0.25">
      <c r="B384" s="49" t="s">
        <v>275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4"/>
      <c r="E385" s="124"/>
      <c r="G385" s="124"/>
      <c r="I385" s="124"/>
      <c r="K385" s="124"/>
    </row>
    <row r="391" spans="2:14" ht="48.75" customHeight="1" thickBot="1" x14ac:dyDescent="0.3">
      <c r="B391" s="247" t="s">
        <v>292</v>
      </c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1" t="s">
        <v>526</v>
      </c>
    </row>
    <row r="392" spans="2:14" ht="10.5" customHeight="1" thickBot="1" x14ac:dyDescent="0.3">
      <c r="B392" s="109"/>
      <c r="C392" s="110"/>
      <c r="D392" s="109"/>
      <c r="E392" s="109"/>
      <c r="F392" s="109"/>
      <c r="G392" s="109"/>
      <c r="H392" s="109"/>
      <c r="I392" s="109"/>
      <c r="J392" s="109"/>
      <c r="K392" s="4"/>
      <c r="L392" s="4"/>
      <c r="N392" s="1" t="s">
        <v>202</v>
      </c>
    </row>
    <row r="393" spans="2:14" ht="22.5" thickTop="1" thickBot="1" x14ac:dyDescent="0.3">
      <c r="B393" s="125" t="s">
        <v>211</v>
      </c>
      <c r="C393" s="257" t="s">
        <v>211</v>
      </c>
      <c r="D393" s="258"/>
      <c r="E393" s="258"/>
      <c r="F393" s="258"/>
      <c r="G393" s="258"/>
      <c r="H393" s="258"/>
      <c r="I393" s="258"/>
      <c r="J393" s="258"/>
      <c r="K393" s="258"/>
      <c r="L393" s="258"/>
      <c r="M393" s="259"/>
    </row>
    <row r="394" spans="2:14" ht="22.5" thickTop="1" thickBot="1" x14ac:dyDescent="0.3">
      <c r="B394" s="13"/>
      <c r="C394" s="260">
        <v>2019</v>
      </c>
      <c r="D394" s="261"/>
      <c r="E394" s="262">
        <v>2020</v>
      </c>
      <c r="F394" s="261"/>
      <c r="G394" s="262">
        <v>2021</v>
      </c>
      <c r="H394" s="261"/>
      <c r="I394" s="262">
        <v>2022</v>
      </c>
      <c r="J394" s="261"/>
      <c r="K394" s="262">
        <v>2023</v>
      </c>
      <c r="L394" s="263"/>
      <c r="M394" s="264"/>
    </row>
    <row r="395" spans="2:14" ht="16.5" thickTop="1" thickBot="1" x14ac:dyDescent="0.3">
      <c r="B395" s="16"/>
      <c r="C395" s="112" t="s">
        <v>125</v>
      </c>
      <c r="D395" s="113" t="s">
        <v>509</v>
      </c>
      <c r="E395" s="114" t="s">
        <v>125</v>
      </c>
      <c r="F395" s="113" t="s">
        <v>499</v>
      </c>
      <c r="G395" s="114" t="s">
        <v>125</v>
      </c>
      <c r="H395" s="113" t="s">
        <v>500</v>
      </c>
      <c r="I395" s="114" t="s">
        <v>125</v>
      </c>
      <c r="J395" s="113" t="s">
        <v>126</v>
      </c>
      <c r="K395" s="114" t="s">
        <v>125</v>
      </c>
      <c r="L395" s="113" t="s">
        <v>511</v>
      </c>
      <c r="M395" s="113" t="s">
        <v>502</v>
      </c>
    </row>
    <row r="396" spans="2:14" x14ac:dyDescent="0.25">
      <c r="B396" s="116" t="s">
        <v>129</v>
      </c>
      <c r="C396" s="117">
        <v>31825</v>
      </c>
      <c r="D396" s="118">
        <v>8.1630090107065499E-4</v>
      </c>
      <c r="E396" s="117">
        <v>28446</v>
      </c>
      <c r="F396" s="118">
        <v>0.106174391201885</v>
      </c>
      <c r="G396" s="117">
        <v>312</v>
      </c>
      <c r="H396" s="118">
        <v>0.98903184982071302</v>
      </c>
      <c r="I396" s="117">
        <v>15652</v>
      </c>
      <c r="J396" s="118">
        <v>49.166666666666664</v>
      </c>
      <c r="K396" s="117">
        <v>24873</v>
      </c>
      <c r="L396" s="118">
        <v>0.58912599028878088</v>
      </c>
      <c r="M396" s="118">
        <v>-0.21844461901021206</v>
      </c>
    </row>
    <row r="397" spans="2:14" x14ac:dyDescent="0.25">
      <c r="B397" s="116" t="s">
        <v>131</v>
      </c>
      <c r="C397" s="117">
        <v>35327</v>
      </c>
      <c r="D397" s="118">
        <v>4.6477871911843049E-2</v>
      </c>
      <c r="E397" s="117">
        <v>37214</v>
      </c>
      <c r="F397" s="118">
        <v>5.3415234806238887E-2</v>
      </c>
      <c r="G397" s="117">
        <v>171</v>
      </c>
      <c r="H397" s="118">
        <v>0.99540495512441596</v>
      </c>
      <c r="I397" s="117">
        <v>18080</v>
      </c>
      <c r="J397" s="118">
        <v>104.73099415204679</v>
      </c>
      <c r="K397" s="117">
        <v>25871</v>
      </c>
      <c r="L397" s="118">
        <v>0.43091814159292041</v>
      </c>
      <c r="M397" s="118">
        <v>-0.26767062020550858</v>
      </c>
    </row>
    <row r="398" spans="2:14" x14ac:dyDescent="0.25">
      <c r="B398" s="116" t="s">
        <v>133</v>
      </c>
      <c r="C398" s="117">
        <v>37831</v>
      </c>
      <c r="D398" s="118">
        <v>2.8994968040255698E-2</v>
      </c>
      <c r="E398" s="117">
        <v>10199</v>
      </c>
      <c r="F398" s="118">
        <v>0.73040628056355905</v>
      </c>
      <c r="G398" s="117">
        <v>204</v>
      </c>
      <c r="H398" s="118">
        <v>0.97999803902343396</v>
      </c>
      <c r="I398" s="117">
        <v>18147</v>
      </c>
      <c r="J398" s="118">
        <v>87.955882352941174</v>
      </c>
      <c r="K398" s="117"/>
      <c r="L398" s="118"/>
      <c r="M398" s="118"/>
    </row>
    <row r="399" spans="2:14" x14ac:dyDescent="0.25">
      <c r="B399" s="116" t="s">
        <v>135</v>
      </c>
      <c r="C399" s="117">
        <v>13700</v>
      </c>
      <c r="D399" s="118">
        <v>0.33541280826591291</v>
      </c>
      <c r="E399" s="117">
        <v>0</v>
      </c>
      <c r="F399" s="118">
        <v>1</v>
      </c>
      <c r="G399" s="117">
        <v>102</v>
      </c>
      <c r="H399" s="118"/>
      <c r="I399" s="117">
        <v>9416</v>
      </c>
      <c r="J399" s="118">
        <v>91.313725490196077</v>
      </c>
      <c r="K399" s="117"/>
      <c r="L399" s="118"/>
      <c r="M399" s="118"/>
    </row>
    <row r="400" spans="2:14" x14ac:dyDescent="0.25">
      <c r="B400" s="116" t="s">
        <v>137</v>
      </c>
      <c r="C400" s="117">
        <v>5082</v>
      </c>
      <c r="D400" s="118">
        <v>0.112469437652812</v>
      </c>
      <c r="E400" s="117">
        <v>4</v>
      </c>
      <c r="F400" s="118">
        <v>0.99921290830381704</v>
      </c>
      <c r="G400" s="117">
        <v>101</v>
      </c>
      <c r="H400" s="118">
        <v>24.25</v>
      </c>
      <c r="I400" s="117">
        <v>3409</v>
      </c>
      <c r="J400" s="118">
        <v>32.75247524752475</v>
      </c>
      <c r="K400" s="117"/>
      <c r="L400" s="118"/>
      <c r="M400" s="118"/>
    </row>
    <row r="401" spans="2:13" x14ac:dyDescent="0.25">
      <c r="B401" s="116" t="s">
        <v>139</v>
      </c>
      <c r="C401" s="117">
        <v>6115</v>
      </c>
      <c r="D401" s="118">
        <v>0.11530671296296301</v>
      </c>
      <c r="E401" s="117">
        <v>31</v>
      </c>
      <c r="F401" s="118">
        <v>0.99493049877350803</v>
      </c>
      <c r="G401" s="117">
        <v>183</v>
      </c>
      <c r="H401" s="118">
        <v>4.903225806451613</v>
      </c>
      <c r="I401" s="117">
        <v>4710</v>
      </c>
      <c r="J401" s="118">
        <v>24.737704918032787</v>
      </c>
      <c r="K401" s="117"/>
      <c r="L401" s="118"/>
      <c r="M401" s="118"/>
    </row>
    <row r="402" spans="2:13" x14ac:dyDescent="0.25">
      <c r="B402" s="116" t="s">
        <v>141</v>
      </c>
      <c r="C402" s="117">
        <v>10418</v>
      </c>
      <c r="D402" s="118">
        <v>8.3164657220804405E-2</v>
      </c>
      <c r="E402" s="117">
        <v>285</v>
      </c>
      <c r="F402" s="118">
        <v>0.97264350163179103</v>
      </c>
      <c r="G402" s="117">
        <v>987</v>
      </c>
      <c r="H402" s="118">
        <v>2.4631578947368422</v>
      </c>
      <c r="I402" s="117">
        <v>6743</v>
      </c>
      <c r="J402" s="118">
        <v>5.8318135764944277</v>
      </c>
      <c r="K402" s="117"/>
      <c r="L402" s="118"/>
      <c r="M402" s="118"/>
    </row>
    <row r="403" spans="2:13" x14ac:dyDescent="0.25">
      <c r="B403" s="116" t="s">
        <v>143</v>
      </c>
      <c r="C403" s="117">
        <v>5480</v>
      </c>
      <c r="D403" s="118">
        <v>0.186943620178042</v>
      </c>
      <c r="E403" s="117">
        <v>117</v>
      </c>
      <c r="F403" s="118">
        <v>0.97864963503649605</v>
      </c>
      <c r="G403" s="117">
        <v>931</v>
      </c>
      <c r="H403" s="118">
        <v>6.9572649572649574</v>
      </c>
      <c r="I403" s="117">
        <v>3676</v>
      </c>
      <c r="J403" s="118">
        <v>2.9484425349087005</v>
      </c>
      <c r="K403" s="117"/>
      <c r="L403" s="118"/>
      <c r="M403" s="118"/>
    </row>
    <row r="404" spans="2:13" x14ac:dyDescent="0.25">
      <c r="B404" s="116" t="s">
        <v>145</v>
      </c>
      <c r="C404" s="117">
        <v>8056</v>
      </c>
      <c r="D404" s="118">
        <v>0.101594736255158</v>
      </c>
      <c r="E404" s="117">
        <v>112</v>
      </c>
      <c r="F404" s="118">
        <v>0.98609731876861995</v>
      </c>
      <c r="G404" s="117">
        <v>1778</v>
      </c>
      <c r="H404" s="118">
        <v>14.875</v>
      </c>
      <c r="I404" s="117">
        <v>3787</v>
      </c>
      <c r="J404" s="118">
        <v>1.1299212598425199</v>
      </c>
      <c r="K404" s="117"/>
      <c r="L404" s="118"/>
      <c r="M404" s="118"/>
    </row>
    <row r="405" spans="2:13" x14ac:dyDescent="0.25">
      <c r="B405" s="116" t="s">
        <v>147</v>
      </c>
      <c r="C405" s="117">
        <v>24960</v>
      </c>
      <c r="D405" s="118">
        <v>7.5589792970630704E-2</v>
      </c>
      <c r="E405" s="117">
        <v>196</v>
      </c>
      <c r="F405" s="118">
        <v>0.99214743589743604</v>
      </c>
      <c r="G405" s="117">
        <v>9731</v>
      </c>
      <c r="H405" s="118">
        <v>48.647959183673471</v>
      </c>
      <c r="I405" s="117">
        <v>18632</v>
      </c>
      <c r="J405" s="118">
        <v>0.91470558010481962</v>
      </c>
      <c r="K405" s="117"/>
      <c r="L405" s="118"/>
      <c r="M405" s="118"/>
    </row>
    <row r="406" spans="2:13" x14ac:dyDescent="0.25">
      <c r="B406" s="116" t="s">
        <v>149</v>
      </c>
      <c r="C406" s="117">
        <v>36593</v>
      </c>
      <c r="D406" s="118">
        <v>4.0194434179481986E-2</v>
      </c>
      <c r="E406" s="117">
        <v>170</v>
      </c>
      <c r="F406" s="118">
        <v>0.99535430273549597</v>
      </c>
      <c r="G406" s="117">
        <v>16628</v>
      </c>
      <c r="H406" s="118">
        <v>96.811764705882354</v>
      </c>
      <c r="I406" s="117">
        <v>26347</v>
      </c>
      <c r="J406" s="118">
        <v>0.58449603079143619</v>
      </c>
      <c r="K406" s="117"/>
      <c r="L406" s="118"/>
      <c r="M406" s="118"/>
    </row>
    <row r="407" spans="2:13" x14ac:dyDescent="0.25">
      <c r="B407" s="116" t="s">
        <v>151</v>
      </c>
      <c r="C407" s="117">
        <v>26672</v>
      </c>
      <c r="D407" s="118">
        <v>0.158718142821095</v>
      </c>
      <c r="E407" s="117">
        <v>213</v>
      </c>
      <c r="F407" s="118">
        <v>0.99201409718056399</v>
      </c>
      <c r="G407" s="117">
        <v>14669</v>
      </c>
      <c r="H407" s="118">
        <v>67.868544600938961</v>
      </c>
      <c r="I407" s="117">
        <v>25501</v>
      </c>
      <c r="J407" s="118">
        <v>0.73842797736723709</v>
      </c>
      <c r="K407" s="117"/>
      <c r="L407" s="118"/>
      <c r="M407" s="118"/>
    </row>
    <row r="408" spans="2:13" ht="15.75" x14ac:dyDescent="0.25">
      <c r="B408" s="119" t="s">
        <v>111</v>
      </c>
      <c r="C408" s="120">
        <v>242059</v>
      </c>
      <c r="D408" s="121">
        <v>1.6919484211595101E-2</v>
      </c>
      <c r="E408" s="120">
        <v>76987</v>
      </c>
      <c r="F408" s="121">
        <v>0.68194944207817099</v>
      </c>
      <c r="G408" s="120">
        <v>45797</v>
      </c>
      <c r="H408" s="121">
        <v>0.40513333419927999</v>
      </c>
      <c r="I408" s="120">
        <v>154100</v>
      </c>
      <c r="J408" s="121">
        <v>2.3648492259318297</v>
      </c>
      <c r="K408" s="120">
        <v>50744</v>
      </c>
      <c r="L408" s="121">
        <v>0.50432823431756191</v>
      </c>
      <c r="M408" s="121">
        <v>-0.24434119609244698</v>
      </c>
    </row>
    <row r="409" spans="2:13" ht="6" customHeight="1" x14ac:dyDescent="0.25"/>
    <row r="410" spans="2:13" x14ac:dyDescent="0.25">
      <c r="B410" s="49" t="s">
        <v>275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4"/>
      <c r="E411" s="124"/>
      <c r="G411" s="124"/>
      <c r="I411" s="124"/>
      <c r="K411" s="124"/>
    </row>
    <row r="417" spans="2:14" ht="48.75" customHeight="1" thickBot="1" x14ac:dyDescent="0.3">
      <c r="B417" s="247" t="s">
        <v>293</v>
      </c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1" t="s">
        <v>526</v>
      </c>
    </row>
    <row r="418" spans="2:14" ht="10.5" customHeight="1" thickBot="1" x14ac:dyDescent="0.3">
      <c r="B418" s="109"/>
      <c r="C418" s="110"/>
      <c r="D418" s="109"/>
      <c r="E418" s="109"/>
      <c r="F418" s="109"/>
      <c r="G418" s="109"/>
      <c r="H418" s="109"/>
      <c r="I418" s="109"/>
      <c r="J418" s="109"/>
      <c r="K418" s="4"/>
      <c r="L418" s="4"/>
      <c r="N418" s="1" t="s">
        <v>202</v>
      </c>
    </row>
    <row r="419" spans="2:14" ht="22.5" thickTop="1" thickBot="1" x14ac:dyDescent="0.3">
      <c r="B419" s="125" t="s">
        <v>213</v>
      </c>
      <c r="C419" s="257" t="s">
        <v>213</v>
      </c>
      <c r="D419" s="258"/>
      <c r="E419" s="258"/>
      <c r="F419" s="258"/>
      <c r="G419" s="258"/>
      <c r="H419" s="258"/>
      <c r="I419" s="258"/>
      <c r="J419" s="258"/>
      <c r="K419" s="258"/>
      <c r="L419" s="258"/>
      <c r="M419" s="259"/>
    </row>
    <row r="420" spans="2:14" ht="22.5" thickTop="1" thickBot="1" x14ac:dyDescent="0.3">
      <c r="B420" s="13"/>
      <c r="C420" s="260">
        <v>2019</v>
      </c>
      <c r="D420" s="261"/>
      <c r="E420" s="262">
        <v>2020</v>
      </c>
      <c r="F420" s="261"/>
      <c r="G420" s="262">
        <v>2021</v>
      </c>
      <c r="H420" s="261"/>
      <c r="I420" s="262">
        <v>2022</v>
      </c>
      <c r="J420" s="261"/>
      <c r="K420" s="262">
        <v>2023</v>
      </c>
      <c r="L420" s="263"/>
      <c r="M420" s="264"/>
    </row>
    <row r="421" spans="2:14" ht="16.5" thickTop="1" thickBot="1" x14ac:dyDescent="0.3">
      <c r="B421" s="16"/>
      <c r="C421" s="112" t="s">
        <v>125</v>
      </c>
      <c r="D421" s="113" t="s">
        <v>509</v>
      </c>
      <c r="E421" s="114" t="s">
        <v>125</v>
      </c>
      <c r="F421" s="113" t="s">
        <v>499</v>
      </c>
      <c r="G421" s="114" t="s">
        <v>125</v>
      </c>
      <c r="H421" s="113" t="s">
        <v>500</v>
      </c>
      <c r="I421" s="114" t="s">
        <v>125</v>
      </c>
      <c r="J421" s="113" t="s">
        <v>126</v>
      </c>
      <c r="K421" s="114" t="s">
        <v>125</v>
      </c>
      <c r="L421" s="113" t="s">
        <v>511</v>
      </c>
      <c r="M421" s="113" t="s">
        <v>502</v>
      </c>
    </row>
    <row r="422" spans="2:14" x14ac:dyDescent="0.25">
      <c r="B422" s="116" t="s">
        <v>129</v>
      </c>
      <c r="C422" s="117">
        <v>47535</v>
      </c>
      <c r="D422" s="118">
        <v>0.11331841074426401</v>
      </c>
      <c r="E422" s="117">
        <v>46733</v>
      </c>
      <c r="F422" s="118">
        <v>1.6871778689386701E-2</v>
      </c>
      <c r="G422" s="117">
        <v>2738</v>
      </c>
      <c r="H422" s="118">
        <v>0.94141185029850405</v>
      </c>
      <c r="I422" s="117">
        <v>23286</v>
      </c>
      <c r="J422" s="118">
        <v>7.5047479912344777</v>
      </c>
      <c r="K422" s="117">
        <v>32516</v>
      </c>
      <c r="L422" s="118">
        <v>0.39637550459503568</v>
      </c>
      <c r="M422" s="118">
        <v>-0.31595666351109708</v>
      </c>
    </row>
    <row r="423" spans="2:14" x14ac:dyDescent="0.25">
      <c r="B423" s="116" t="s">
        <v>131</v>
      </c>
      <c r="C423" s="117">
        <v>44192</v>
      </c>
      <c r="D423" s="118">
        <v>6.8013581626842706E-2</v>
      </c>
      <c r="E423" s="117">
        <v>42969</v>
      </c>
      <c r="F423" s="118">
        <v>2.76746922519913E-2</v>
      </c>
      <c r="G423" s="117">
        <v>1976</v>
      </c>
      <c r="H423" s="118">
        <v>0.95401335846773305</v>
      </c>
      <c r="I423" s="117">
        <v>19422</v>
      </c>
      <c r="J423" s="118">
        <v>8.8289473684210531</v>
      </c>
      <c r="K423" s="117">
        <v>25816</v>
      </c>
      <c r="L423" s="118">
        <v>0.32921429306971484</v>
      </c>
      <c r="M423" s="118">
        <v>-0.41582186821144096</v>
      </c>
    </row>
    <row r="424" spans="2:14" x14ac:dyDescent="0.25">
      <c r="B424" s="116" t="s">
        <v>133</v>
      </c>
      <c r="C424" s="117">
        <v>46142</v>
      </c>
      <c r="D424" s="118">
        <v>0.123192399049881</v>
      </c>
      <c r="E424" s="117">
        <v>14298</v>
      </c>
      <c r="F424" s="118">
        <v>0.69013046681981705</v>
      </c>
      <c r="G424" s="117">
        <v>2173</v>
      </c>
      <c r="H424" s="118">
        <v>0.84802070219611103</v>
      </c>
      <c r="I424" s="117">
        <v>19524</v>
      </c>
      <c r="J424" s="118">
        <v>7.9848136217211234</v>
      </c>
      <c r="K424" s="117"/>
      <c r="L424" s="118"/>
      <c r="M424" s="118"/>
    </row>
    <row r="425" spans="2:14" x14ac:dyDescent="0.25">
      <c r="B425" s="116" t="s">
        <v>135</v>
      </c>
      <c r="C425" s="117">
        <v>21331</v>
      </c>
      <c r="D425" s="118">
        <v>9.1155557829045053E-2</v>
      </c>
      <c r="E425" s="117">
        <v>0</v>
      </c>
      <c r="F425" s="118">
        <v>1</v>
      </c>
      <c r="G425" s="117">
        <v>815</v>
      </c>
      <c r="H425" s="118"/>
      <c r="I425" s="117">
        <v>10441</v>
      </c>
      <c r="J425" s="118">
        <v>11.811042944785276</v>
      </c>
      <c r="K425" s="117"/>
      <c r="L425" s="118"/>
      <c r="M425" s="118"/>
    </row>
    <row r="426" spans="2:14" x14ac:dyDescent="0.25">
      <c r="B426" s="116" t="s">
        <v>137</v>
      </c>
      <c r="C426" s="117">
        <v>7627</v>
      </c>
      <c r="D426" s="118">
        <v>5.9950475693991701E-3</v>
      </c>
      <c r="E426" s="117">
        <v>7</v>
      </c>
      <c r="F426" s="118">
        <v>0.99908220794545699</v>
      </c>
      <c r="G426" s="117">
        <v>915</v>
      </c>
      <c r="H426" s="118">
        <v>129.71428571428572</v>
      </c>
      <c r="I426" s="117">
        <v>2970</v>
      </c>
      <c r="J426" s="118">
        <v>2.2459016393442623</v>
      </c>
      <c r="K426" s="117"/>
      <c r="L426" s="118"/>
      <c r="M426" s="118"/>
    </row>
    <row r="427" spans="2:14" x14ac:dyDescent="0.25">
      <c r="B427" s="116" t="s">
        <v>139</v>
      </c>
      <c r="C427" s="117">
        <v>7171</v>
      </c>
      <c r="D427" s="118">
        <v>8.3232628398791642E-2</v>
      </c>
      <c r="E427" s="117">
        <v>22</v>
      </c>
      <c r="F427" s="118">
        <v>0.99693208757495499</v>
      </c>
      <c r="G427" s="117">
        <v>1294</v>
      </c>
      <c r="H427" s="118">
        <v>57.81818181818182</v>
      </c>
      <c r="I427" s="117">
        <v>3952</v>
      </c>
      <c r="J427" s="118">
        <v>2.054095826893354</v>
      </c>
      <c r="K427" s="117"/>
      <c r="L427" s="118"/>
      <c r="M427" s="118"/>
    </row>
    <row r="428" spans="2:14" x14ac:dyDescent="0.25">
      <c r="B428" s="116" t="s">
        <v>141</v>
      </c>
      <c r="C428" s="117">
        <v>8994</v>
      </c>
      <c r="D428" s="118">
        <v>0.36148955495004542</v>
      </c>
      <c r="E428" s="117">
        <v>123</v>
      </c>
      <c r="F428" s="118">
        <v>0.98632421614409604</v>
      </c>
      <c r="G428" s="117">
        <v>1828</v>
      </c>
      <c r="H428" s="118">
        <v>13.861788617886178</v>
      </c>
      <c r="I428" s="117">
        <v>3377</v>
      </c>
      <c r="J428" s="118">
        <v>0.84737417943107229</v>
      </c>
      <c r="K428" s="117"/>
      <c r="L428" s="118"/>
      <c r="M428" s="118"/>
    </row>
    <row r="429" spans="2:14" x14ac:dyDescent="0.25">
      <c r="B429" s="116" t="s">
        <v>143</v>
      </c>
      <c r="C429" s="117">
        <v>7933</v>
      </c>
      <c r="D429" s="118">
        <v>0.11465505128565412</v>
      </c>
      <c r="E429" s="117">
        <v>128</v>
      </c>
      <c r="F429" s="118">
        <v>0.98386486827177599</v>
      </c>
      <c r="G429" s="117">
        <v>1702</v>
      </c>
      <c r="H429" s="118">
        <v>12.296875</v>
      </c>
      <c r="I429" s="117">
        <v>3091</v>
      </c>
      <c r="J429" s="118">
        <v>0.81609870740305523</v>
      </c>
      <c r="K429" s="117"/>
      <c r="L429" s="118"/>
      <c r="M429" s="118"/>
    </row>
    <row r="430" spans="2:14" x14ac:dyDescent="0.25">
      <c r="B430" s="116" t="s">
        <v>145</v>
      </c>
      <c r="C430" s="117">
        <v>7887</v>
      </c>
      <c r="D430" s="118">
        <v>0.10199804387313116</v>
      </c>
      <c r="E430" s="117">
        <v>215</v>
      </c>
      <c r="F430" s="118">
        <v>0.97273995181945005</v>
      </c>
      <c r="G430" s="117">
        <v>2048</v>
      </c>
      <c r="H430" s="118">
        <v>8.5255813953488371</v>
      </c>
      <c r="I430" s="117">
        <v>2726</v>
      </c>
      <c r="J430" s="118">
        <v>0.3310546875</v>
      </c>
      <c r="K430" s="117"/>
      <c r="L430" s="118"/>
      <c r="M430" s="118"/>
    </row>
    <row r="431" spans="2:14" x14ac:dyDescent="0.25">
      <c r="B431" s="116" t="s">
        <v>147</v>
      </c>
      <c r="C431" s="117">
        <v>30243</v>
      </c>
      <c r="D431" s="118">
        <v>9.6009565087430901E-2</v>
      </c>
      <c r="E431" s="117">
        <v>1826</v>
      </c>
      <c r="F431" s="118">
        <v>0.93962239195846997</v>
      </c>
      <c r="G431" s="117">
        <v>12399</v>
      </c>
      <c r="H431" s="118">
        <v>5.7902519167579412</v>
      </c>
      <c r="I431" s="117">
        <v>16744</v>
      </c>
      <c r="J431" s="118">
        <v>0.35043148641019428</v>
      </c>
      <c r="K431" s="117"/>
      <c r="L431" s="118"/>
      <c r="M431" s="118"/>
    </row>
    <row r="432" spans="2:14" x14ac:dyDescent="0.25">
      <c r="B432" s="116" t="s">
        <v>149</v>
      </c>
      <c r="C432" s="117">
        <v>45744</v>
      </c>
      <c r="D432" s="118">
        <v>4.36327904497084E-2</v>
      </c>
      <c r="E432" s="117">
        <v>2030</v>
      </c>
      <c r="F432" s="118">
        <v>0.95562259531304605</v>
      </c>
      <c r="G432" s="117">
        <v>23156</v>
      </c>
      <c r="H432" s="118">
        <v>10.406896551724138</v>
      </c>
      <c r="I432" s="117">
        <v>31481</v>
      </c>
      <c r="J432" s="118">
        <v>0.35951805147693894</v>
      </c>
      <c r="K432" s="117"/>
      <c r="L432" s="118"/>
      <c r="M432" s="118"/>
    </row>
    <row r="433" spans="2:14" x14ac:dyDescent="0.25">
      <c r="B433" s="116" t="s">
        <v>151</v>
      </c>
      <c r="C433" s="117">
        <v>46662</v>
      </c>
      <c r="D433" s="118">
        <v>4.6176488624517099E-2</v>
      </c>
      <c r="E433" s="117">
        <v>3017</v>
      </c>
      <c r="F433" s="118">
        <v>0.93534353435343498</v>
      </c>
      <c r="G433" s="117">
        <v>27304</v>
      </c>
      <c r="H433" s="118">
        <v>8.0500497182631747</v>
      </c>
      <c r="I433" s="117">
        <v>35997</v>
      </c>
      <c r="J433" s="118">
        <v>0.31837825959566368</v>
      </c>
      <c r="K433" s="117"/>
      <c r="L433" s="118"/>
      <c r="M433" s="118"/>
    </row>
    <row r="434" spans="2:14" ht="15.75" x14ac:dyDescent="0.25">
      <c r="B434" s="119" t="s">
        <v>111</v>
      </c>
      <c r="C434" s="120">
        <v>321461</v>
      </c>
      <c r="D434" s="121">
        <v>5.0563971398276897E-2</v>
      </c>
      <c r="E434" s="120">
        <v>111368</v>
      </c>
      <c r="F434" s="121">
        <v>0.653556730054346</v>
      </c>
      <c r="G434" s="120">
        <v>78348</v>
      </c>
      <c r="H434" s="121">
        <v>0.29649450470512201</v>
      </c>
      <c r="I434" s="120">
        <v>173011</v>
      </c>
      <c r="J434" s="121">
        <v>1.20823760657579</v>
      </c>
      <c r="K434" s="120">
        <v>58332</v>
      </c>
      <c r="L434" s="121">
        <v>0.36583309918516438</v>
      </c>
      <c r="M434" s="121">
        <v>-0.36406946700535281</v>
      </c>
    </row>
    <row r="435" spans="2:14" ht="6" customHeight="1" x14ac:dyDescent="0.25"/>
    <row r="436" spans="2:14" x14ac:dyDescent="0.25">
      <c r="B436" s="49" t="s">
        <v>275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4"/>
      <c r="E437" s="124"/>
      <c r="G437" s="124"/>
      <c r="I437" s="124"/>
      <c r="K437" s="124"/>
    </row>
    <row r="443" spans="2:14" ht="48.75" customHeight="1" thickBot="1" x14ac:dyDescent="0.3">
      <c r="B443" s="247" t="s">
        <v>294</v>
      </c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1" t="s">
        <v>526</v>
      </c>
    </row>
    <row r="444" spans="2:14" ht="10.5" customHeight="1" thickBot="1" x14ac:dyDescent="0.3">
      <c r="B444" s="109"/>
      <c r="C444" s="110"/>
      <c r="D444" s="109"/>
      <c r="E444" s="109"/>
      <c r="F444" s="109"/>
      <c r="G444" s="109"/>
      <c r="H444" s="109"/>
      <c r="I444" s="109"/>
      <c r="J444" s="109"/>
      <c r="K444" s="4"/>
      <c r="L444" s="4"/>
      <c r="N444" s="1" t="s">
        <v>202</v>
      </c>
    </row>
    <row r="445" spans="2:14" ht="22.5" thickTop="1" thickBot="1" x14ac:dyDescent="0.3">
      <c r="B445" s="125" t="s">
        <v>215</v>
      </c>
      <c r="C445" s="257" t="s">
        <v>215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9"/>
    </row>
    <row r="446" spans="2:14" ht="22.5" thickTop="1" thickBot="1" x14ac:dyDescent="0.3">
      <c r="B446" s="13"/>
      <c r="C446" s="260">
        <v>2019</v>
      </c>
      <c r="D446" s="261"/>
      <c r="E446" s="262">
        <v>2020</v>
      </c>
      <c r="F446" s="261"/>
      <c r="G446" s="262">
        <v>2021</v>
      </c>
      <c r="H446" s="261"/>
      <c r="I446" s="262">
        <v>2022</v>
      </c>
      <c r="J446" s="261"/>
      <c r="K446" s="262">
        <v>2023</v>
      </c>
      <c r="L446" s="263"/>
      <c r="M446" s="264"/>
    </row>
    <row r="447" spans="2:14" ht="16.5" thickTop="1" thickBot="1" x14ac:dyDescent="0.3">
      <c r="B447" s="16"/>
      <c r="C447" s="112" t="s">
        <v>125</v>
      </c>
      <c r="D447" s="113" t="s">
        <v>509</v>
      </c>
      <c r="E447" s="114" t="s">
        <v>125</v>
      </c>
      <c r="F447" s="113" t="s">
        <v>499</v>
      </c>
      <c r="G447" s="114" t="s">
        <v>125</v>
      </c>
      <c r="H447" s="113" t="s">
        <v>500</v>
      </c>
      <c r="I447" s="114" t="s">
        <v>125</v>
      </c>
      <c r="J447" s="113" t="s">
        <v>126</v>
      </c>
      <c r="K447" s="114" t="s">
        <v>125</v>
      </c>
      <c r="L447" s="113" t="s">
        <v>511</v>
      </c>
      <c r="M447" s="113" t="s">
        <v>502</v>
      </c>
    </row>
    <row r="448" spans="2:14" x14ac:dyDescent="0.25">
      <c r="B448" s="116" t="s">
        <v>129</v>
      </c>
      <c r="C448" s="117">
        <v>383</v>
      </c>
      <c r="D448" s="118">
        <v>0.12316715542521983</v>
      </c>
      <c r="E448" s="117">
        <v>397</v>
      </c>
      <c r="F448" s="118">
        <v>3.6553524804177506E-2</v>
      </c>
      <c r="G448" s="117">
        <v>122</v>
      </c>
      <c r="H448" s="118">
        <v>0.69269521410579304</v>
      </c>
      <c r="I448" s="117">
        <v>295</v>
      </c>
      <c r="J448" s="118">
        <v>1.418032786885246</v>
      </c>
      <c r="K448" s="117">
        <v>584</v>
      </c>
      <c r="L448" s="118">
        <v>0.97966101694915264</v>
      </c>
      <c r="M448" s="118">
        <v>0.52480417754569197</v>
      </c>
    </row>
    <row r="449" spans="2:13" x14ac:dyDescent="0.25">
      <c r="B449" s="116" t="s">
        <v>131</v>
      </c>
      <c r="C449" s="117">
        <v>343</v>
      </c>
      <c r="D449" s="118">
        <v>9.935897435897445E-2</v>
      </c>
      <c r="E449" s="117">
        <v>453</v>
      </c>
      <c r="F449" s="118">
        <v>0.32069970845481044</v>
      </c>
      <c r="G449" s="117">
        <v>117</v>
      </c>
      <c r="H449" s="118">
        <v>0.741721854304636</v>
      </c>
      <c r="I449" s="117">
        <v>409</v>
      </c>
      <c r="J449" s="118">
        <v>2.4957264957264957</v>
      </c>
      <c r="K449" s="117">
        <v>736</v>
      </c>
      <c r="L449" s="118">
        <v>0.79951100244498785</v>
      </c>
      <c r="M449" s="118">
        <v>1.1457725947521866</v>
      </c>
    </row>
    <row r="450" spans="2:13" x14ac:dyDescent="0.25">
      <c r="B450" s="116" t="s">
        <v>133</v>
      </c>
      <c r="C450" s="117">
        <v>538</v>
      </c>
      <c r="D450" s="118">
        <v>1.7013232514177634E-2</v>
      </c>
      <c r="E450" s="117">
        <v>268</v>
      </c>
      <c r="F450" s="118">
        <v>0.50185873605947895</v>
      </c>
      <c r="G450" s="117">
        <v>147</v>
      </c>
      <c r="H450" s="118">
        <v>0.45149253731343297</v>
      </c>
      <c r="I450" s="117">
        <v>461</v>
      </c>
      <c r="J450" s="118">
        <v>2.1360544217687076</v>
      </c>
      <c r="K450" s="117"/>
      <c r="L450" s="118"/>
      <c r="M450" s="118"/>
    </row>
    <row r="451" spans="2:13" x14ac:dyDescent="0.25">
      <c r="B451" s="116" t="s">
        <v>135</v>
      </c>
      <c r="C451" s="117">
        <v>1365</v>
      </c>
      <c r="D451" s="118">
        <v>3.6016949152542402E-2</v>
      </c>
      <c r="E451" s="117">
        <v>0</v>
      </c>
      <c r="F451" s="118">
        <v>1</v>
      </c>
      <c r="G451" s="117">
        <v>212</v>
      </c>
      <c r="H451" s="118"/>
      <c r="I451" s="117">
        <v>1189</v>
      </c>
      <c r="J451" s="118">
        <v>4.6084905660377355</v>
      </c>
      <c r="K451" s="117"/>
      <c r="L451" s="118"/>
      <c r="M451" s="118"/>
    </row>
    <row r="452" spans="2:13" x14ac:dyDescent="0.25">
      <c r="B452" s="116" t="s">
        <v>137</v>
      </c>
      <c r="C452" s="117">
        <v>1302</v>
      </c>
      <c r="D452" s="118">
        <v>6.1068702290076899E-3</v>
      </c>
      <c r="E452" s="117">
        <v>1</v>
      </c>
      <c r="F452" s="118">
        <v>0.99923195084485394</v>
      </c>
      <c r="G452" s="117">
        <v>365</v>
      </c>
      <c r="H452" s="118">
        <v>364</v>
      </c>
      <c r="I452" s="117">
        <v>1385</v>
      </c>
      <c r="J452" s="118">
        <v>2.7945205479452055</v>
      </c>
      <c r="K452" s="117"/>
      <c r="L452" s="118"/>
      <c r="M452" s="118"/>
    </row>
    <row r="453" spans="2:13" x14ac:dyDescent="0.25">
      <c r="B453" s="116" t="s">
        <v>139</v>
      </c>
      <c r="C453" s="117">
        <v>2159</v>
      </c>
      <c r="D453" s="118">
        <v>0.21977401129943508</v>
      </c>
      <c r="E453" s="117">
        <v>10</v>
      </c>
      <c r="F453" s="118">
        <v>0.99536822603056996</v>
      </c>
      <c r="G453" s="117">
        <v>466</v>
      </c>
      <c r="H453" s="118">
        <v>45.6</v>
      </c>
      <c r="I453" s="117">
        <v>2072</v>
      </c>
      <c r="J453" s="118">
        <v>3.4463519313304722</v>
      </c>
      <c r="K453" s="117"/>
      <c r="L453" s="118"/>
      <c r="M453" s="118"/>
    </row>
    <row r="454" spans="2:13" x14ac:dyDescent="0.25">
      <c r="B454" s="116" t="s">
        <v>141</v>
      </c>
      <c r="C454" s="117">
        <v>2607</v>
      </c>
      <c r="D454" s="118">
        <v>3.781847133757954E-2</v>
      </c>
      <c r="E454" s="117">
        <v>116</v>
      </c>
      <c r="F454" s="118">
        <v>0.95550441120061402</v>
      </c>
      <c r="G454" s="117">
        <v>747</v>
      </c>
      <c r="H454" s="118">
        <v>5.4396551724137927</v>
      </c>
      <c r="I454" s="117">
        <v>3158</v>
      </c>
      <c r="J454" s="118">
        <v>3.2275769745649265</v>
      </c>
      <c r="K454" s="117"/>
      <c r="L454" s="118"/>
      <c r="M454" s="118"/>
    </row>
    <row r="455" spans="2:13" x14ac:dyDescent="0.25">
      <c r="B455" s="116" t="s">
        <v>143</v>
      </c>
      <c r="C455" s="117">
        <v>4298</v>
      </c>
      <c r="D455" s="118">
        <v>2.4308865586272654E-2</v>
      </c>
      <c r="E455" s="117">
        <v>304</v>
      </c>
      <c r="F455" s="118">
        <v>0.92926942764076303</v>
      </c>
      <c r="G455" s="117">
        <v>1270</v>
      </c>
      <c r="H455" s="118">
        <v>3.1776315789473681</v>
      </c>
      <c r="I455" s="117">
        <v>4233</v>
      </c>
      <c r="J455" s="118">
        <v>2.3330708661417323</v>
      </c>
      <c r="K455" s="117"/>
      <c r="L455" s="118"/>
      <c r="M455" s="118"/>
    </row>
    <row r="456" spans="2:13" x14ac:dyDescent="0.25">
      <c r="B456" s="116" t="s">
        <v>145</v>
      </c>
      <c r="C456" s="117">
        <v>2088</v>
      </c>
      <c r="D456" s="118">
        <v>3.5120147874306798E-2</v>
      </c>
      <c r="E456" s="117">
        <v>263</v>
      </c>
      <c r="F456" s="118">
        <v>0.87404214559386995</v>
      </c>
      <c r="G456" s="117">
        <v>1119</v>
      </c>
      <c r="H456" s="118">
        <v>3.2547528517110269</v>
      </c>
      <c r="I456" s="117">
        <v>2601</v>
      </c>
      <c r="J456" s="118">
        <v>1.3243967828418231</v>
      </c>
      <c r="K456" s="117"/>
      <c r="L456" s="118"/>
      <c r="M456" s="118"/>
    </row>
    <row r="457" spans="2:13" x14ac:dyDescent="0.25">
      <c r="B457" s="116" t="s">
        <v>147</v>
      </c>
      <c r="C457" s="117">
        <v>1253</v>
      </c>
      <c r="D457" s="118">
        <v>0.1655813953488372</v>
      </c>
      <c r="E457" s="117">
        <v>288</v>
      </c>
      <c r="F457" s="118">
        <v>0.77015163607342396</v>
      </c>
      <c r="G457" s="117">
        <v>618</v>
      </c>
      <c r="H457" s="118">
        <v>1.1458333333333335</v>
      </c>
      <c r="I457" s="117">
        <v>1343</v>
      </c>
      <c r="J457" s="118">
        <v>1.1731391585760518</v>
      </c>
      <c r="K457" s="117"/>
      <c r="L457" s="118"/>
      <c r="M457" s="118"/>
    </row>
    <row r="458" spans="2:13" x14ac:dyDescent="0.25">
      <c r="B458" s="116" t="s">
        <v>149</v>
      </c>
      <c r="C458" s="117">
        <v>577</v>
      </c>
      <c r="D458" s="118">
        <v>0.13582677165354329</v>
      </c>
      <c r="E458" s="117">
        <v>193</v>
      </c>
      <c r="F458" s="118">
        <v>0.66551126516464498</v>
      </c>
      <c r="G458" s="117">
        <v>551</v>
      </c>
      <c r="H458" s="118">
        <v>1.854922279792746</v>
      </c>
      <c r="I458" s="117">
        <v>885</v>
      </c>
      <c r="J458" s="118">
        <v>0.60617059891107083</v>
      </c>
      <c r="K458" s="117"/>
      <c r="L458" s="118"/>
      <c r="M458" s="118"/>
    </row>
    <row r="459" spans="2:13" x14ac:dyDescent="0.25">
      <c r="B459" s="116" t="s">
        <v>151</v>
      </c>
      <c r="C459" s="117">
        <v>485</v>
      </c>
      <c r="D459" s="118">
        <v>7.2657743785850895E-2</v>
      </c>
      <c r="E459" s="117">
        <v>167</v>
      </c>
      <c r="F459" s="118">
        <v>0.65567010309278295</v>
      </c>
      <c r="G459" s="117">
        <v>356</v>
      </c>
      <c r="H459" s="118">
        <v>1.1317365269461077</v>
      </c>
      <c r="I459" s="117">
        <v>756</v>
      </c>
      <c r="J459" s="118">
        <v>1.1235955056179776</v>
      </c>
      <c r="K459" s="117"/>
      <c r="L459" s="118"/>
      <c r="M459" s="118"/>
    </row>
    <row r="460" spans="2:13" ht="15.75" x14ac:dyDescent="0.25">
      <c r="B460" s="119" t="s">
        <v>111</v>
      </c>
      <c r="C460" s="120">
        <v>17398</v>
      </c>
      <c r="D460" s="121">
        <v>4.4548511047070027E-2</v>
      </c>
      <c r="E460" s="120">
        <v>2460</v>
      </c>
      <c r="F460" s="121">
        <v>0.85860443729164304</v>
      </c>
      <c r="G460" s="120">
        <v>6090</v>
      </c>
      <c r="H460" s="121">
        <v>1.475609756097561</v>
      </c>
      <c r="I460" s="120">
        <v>18787</v>
      </c>
      <c r="J460" s="121">
        <v>2.0848932676518883</v>
      </c>
      <c r="K460" s="120">
        <v>1320</v>
      </c>
      <c r="L460" s="121">
        <v>0.875</v>
      </c>
      <c r="M460" s="121">
        <v>0.81818181818181812</v>
      </c>
    </row>
    <row r="461" spans="2:13" ht="6" customHeight="1" x14ac:dyDescent="0.25"/>
    <row r="462" spans="2:13" x14ac:dyDescent="0.25">
      <c r="B462" s="49" t="s">
        <v>275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4"/>
      <c r="E463" s="124"/>
      <c r="G463" s="124"/>
      <c r="I463" s="124"/>
      <c r="K463" s="124"/>
    </row>
    <row r="466" spans="2:14" ht="48.75" customHeight="1" thickBot="1" x14ac:dyDescent="0.3">
      <c r="B466" s="247" t="s">
        <v>295</v>
      </c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M466" s="247"/>
      <c r="N466" s="1" t="s">
        <v>526</v>
      </c>
    </row>
    <row r="467" spans="2:14" ht="10.5" customHeight="1" thickBot="1" x14ac:dyDescent="0.3">
      <c r="B467" s="109"/>
      <c r="C467" s="110"/>
      <c r="D467" s="109"/>
      <c r="E467" s="109"/>
      <c r="F467" s="109"/>
      <c r="G467" s="109"/>
      <c r="H467" s="109"/>
      <c r="I467" s="109"/>
      <c r="J467" s="109"/>
      <c r="K467" s="4"/>
      <c r="L467" s="4"/>
      <c r="N467" s="1" t="s">
        <v>202</v>
      </c>
    </row>
    <row r="468" spans="2:14" ht="22.5" thickTop="1" thickBot="1" x14ac:dyDescent="0.3">
      <c r="B468" s="125" t="s">
        <v>217</v>
      </c>
      <c r="C468" s="257" t="s">
        <v>217</v>
      </c>
      <c r="D468" s="258"/>
      <c r="E468" s="258"/>
      <c r="F468" s="258"/>
      <c r="G468" s="258"/>
      <c r="H468" s="258"/>
      <c r="I468" s="258"/>
      <c r="J468" s="258"/>
      <c r="K468" s="258"/>
      <c r="L468" s="258"/>
      <c r="M468" s="259"/>
    </row>
    <row r="469" spans="2:14" ht="22.5" thickTop="1" thickBot="1" x14ac:dyDescent="0.3">
      <c r="B469" s="13"/>
      <c r="C469" s="260">
        <v>2019</v>
      </c>
      <c r="D469" s="261"/>
      <c r="E469" s="262">
        <v>2020</v>
      </c>
      <c r="F469" s="261"/>
      <c r="G469" s="262">
        <v>2021</v>
      </c>
      <c r="H469" s="261"/>
      <c r="I469" s="262">
        <v>2022</v>
      </c>
      <c r="J469" s="261"/>
      <c r="K469" s="262">
        <v>2023</v>
      </c>
      <c r="L469" s="263"/>
      <c r="M469" s="264"/>
    </row>
    <row r="470" spans="2:14" ht="16.5" thickTop="1" thickBot="1" x14ac:dyDescent="0.3">
      <c r="B470" s="16"/>
      <c r="C470" s="112" t="s">
        <v>125</v>
      </c>
      <c r="D470" s="113" t="s">
        <v>509</v>
      </c>
      <c r="E470" s="114" t="s">
        <v>125</v>
      </c>
      <c r="F470" s="113" t="s">
        <v>499</v>
      </c>
      <c r="G470" s="114" t="s">
        <v>125</v>
      </c>
      <c r="H470" s="113" t="s">
        <v>500</v>
      </c>
      <c r="I470" s="114" t="s">
        <v>125</v>
      </c>
      <c r="J470" s="113" t="s">
        <v>126</v>
      </c>
      <c r="K470" s="114" t="s">
        <v>125</v>
      </c>
      <c r="L470" s="113" t="s">
        <v>511</v>
      </c>
      <c r="M470" s="113" t="s">
        <v>502</v>
      </c>
    </row>
    <row r="471" spans="2:14" x14ac:dyDescent="0.25">
      <c r="B471" s="116" t="s">
        <v>129</v>
      </c>
      <c r="C471" s="117">
        <v>3335</v>
      </c>
      <c r="D471" s="118">
        <v>0.16567633694512418</v>
      </c>
      <c r="E471" s="117">
        <v>3715</v>
      </c>
      <c r="F471" s="118">
        <v>0.11394302848575721</v>
      </c>
      <c r="G471" s="117">
        <v>898</v>
      </c>
      <c r="H471" s="118">
        <v>0.75827725437415905</v>
      </c>
      <c r="I471" s="117">
        <v>3609</v>
      </c>
      <c r="J471" s="118">
        <v>3.0189309576837413</v>
      </c>
      <c r="K471" s="117">
        <v>5901</v>
      </c>
      <c r="L471" s="118">
        <v>0.63507896924355767</v>
      </c>
      <c r="M471" s="118">
        <v>0.76941529235382311</v>
      </c>
    </row>
    <row r="472" spans="2:14" x14ac:dyDescent="0.25">
      <c r="B472" s="116" t="s">
        <v>131</v>
      </c>
      <c r="C472" s="117">
        <v>2987</v>
      </c>
      <c r="D472" s="118">
        <v>0.29700390794615728</v>
      </c>
      <c r="E472" s="117">
        <v>3360</v>
      </c>
      <c r="F472" s="118">
        <v>0.12487445597589564</v>
      </c>
      <c r="G472" s="117">
        <v>651</v>
      </c>
      <c r="H472" s="118">
        <v>0.80625000000000002</v>
      </c>
      <c r="I472" s="117">
        <v>4157</v>
      </c>
      <c r="J472" s="118">
        <v>5.3855606758832568</v>
      </c>
      <c r="K472" s="117">
        <v>5390</v>
      </c>
      <c r="L472" s="118">
        <v>0.29660813086360349</v>
      </c>
      <c r="M472" s="118">
        <v>0.80448610646133245</v>
      </c>
    </row>
    <row r="473" spans="2:14" x14ac:dyDescent="0.25">
      <c r="B473" s="116" t="s">
        <v>133</v>
      </c>
      <c r="C473" s="117">
        <v>2819</v>
      </c>
      <c r="D473" s="118">
        <v>0.11422924901185771</v>
      </c>
      <c r="E473" s="117">
        <v>1063</v>
      </c>
      <c r="F473" s="118">
        <v>0.62291592763391301</v>
      </c>
      <c r="G473" s="117">
        <v>624</v>
      </c>
      <c r="H473" s="118">
        <v>0.41298212605832602</v>
      </c>
      <c r="I473" s="117">
        <v>4145</v>
      </c>
      <c r="J473" s="118">
        <v>5.6426282051282053</v>
      </c>
      <c r="K473" s="117"/>
      <c r="L473" s="118"/>
      <c r="M473" s="118"/>
    </row>
    <row r="474" spans="2:14" x14ac:dyDescent="0.25">
      <c r="B474" s="116" t="s">
        <v>135</v>
      </c>
      <c r="C474" s="117">
        <v>3144</v>
      </c>
      <c r="D474" s="118">
        <v>0.18927282104177401</v>
      </c>
      <c r="E474" s="117">
        <v>0</v>
      </c>
      <c r="F474" s="118">
        <v>1</v>
      </c>
      <c r="G474" s="117">
        <v>888</v>
      </c>
      <c r="H474" s="118"/>
      <c r="I474" s="117">
        <v>4022</v>
      </c>
      <c r="J474" s="118">
        <v>3.5292792792792795</v>
      </c>
      <c r="K474" s="117"/>
      <c r="L474" s="118"/>
      <c r="M474" s="118"/>
    </row>
    <row r="475" spans="2:14" x14ac:dyDescent="0.25">
      <c r="B475" s="116" t="s">
        <v>137</v>
      </c>
      <c r="C475" s="117">
        <v>3865</v>
      </c>
      <c r="D475" s="118">
        <v>0.20669129720853899</v>
      </c>
      <c r="E475" s="117">
        <v>0</v>
      </c>
      <c r="F475" s="118">
        <v>1</v>
      </c>
      <c r="G475" s="117">
        <v>1324</v>
      </c>
      <c r="H475" s="118"/>
      <c r="I475" s="117">
        <v>5183</v>
      </c>
      <c r="J475" s="118">
        <v>2.9146525679758306</v>
      </c>
      <c r="K475" s="117"/>
      <c r="L475" s="118"/>
      <c r="M475" s="118"/>
    </row>
    <row r="476" spans="2:14" x14ac:dyDescent="0.25">
      <c r="B476" s="116" t="s">
        <v>139</v>
      </c>
      <c r="C476" s="117">
        <v>3641</v>
      </c>
      <c r="D476" s="118">
        <v>0.22017562647247799</v>
      </c>
      <c r="E476" s="117">
        <v>28</v>
      </c>
      <c r="F476" s="118">
        <v>0.99230980499862698</v>
      </c>
      <c r="G476" s="117">
        <v>2522</v>
      </c>
      <c r="H476" s="118">
        <v>89.071428571428569</v>
      </c>
      <c r="I476" s="117">
        <v>5019</v>
      </c>
      <c r="J476" s="118">
        <v>0.99008723235527363</v>
      </c>
      <c r="K476" s="117"/>
      <c r="L476" s="118"/>
      <c r="M476" s="118"/>
    </row>
    <row r="477" spans="2:14" x14ac:dyDescent="0.25">
      <c r="B477" s="116" t="s">
        <v>141</v>
      </c>
      <c r="C477" s="117">
        <v>4701</v>
      </c>
      <c r="D477" s="118">
        <v>3.6832818703131931E-2</v>
      </c>
      <c r="E477" s="117">
        <v>715</v>
      </c>
      <c r="F477" s="118">
        <v>0.84790470112742</v>
      </c>
      <c r="G477" s="117">
        <v>3508</v>
      </c>
      <c r="H477" s="118">
        <v>3.906293706293706</v>
      </c>
      <c r="I477" s="117">
        <v>5861</v>
      </c>
      <c r="J477" s="118">
        <v>0.6707525655644242</v>
      </c>
      <c r="K477" s="117"/>
      <c r="L477" s="118"/>
      <c r="M477" s="118"/>
    </row>
    <row r="478" spans="2:14" x14ac:dyDescent="0.25">
      <c r="B478" s="116" t="s">
        <v>143</v>
      </c>
      <c r="C478" s="117">
        <v>4482</v>
      </c>
      <c r="D478" s="118">
        <v>1.1509817197020933E-2</v>
      </c>
      <c r="E478" s="117">
        <v>1295</v>
      </c>
      <c r="F478" s="118">
        <v>0.71106648817492202</v>
      </c>
      <c r="G478" s="117">
        <v>3638</v>
      </c>
      <c r="H478" s="118">
        <v>1.8092664092664092</v>
      </c>
      <c r="I478" s="117">
        <v>6001</v>
      </c>
      <c r="J478" s="118">
        <v>0.64953271028037385</v>
      </c>
      <c r="K478" s="117"/>
      <c r="L478" s="118"/>
      <c r="M478" s="118"/>
    </row>
    <row r="479" spans="2:14" x14ac:dyDescent="0.25">
      <c r="B479" s="116" t="s">
        <v>145</v>
      </c>
      <c r="C479" s="117">
        <v>4052</v>
      </c>
      <c r="D479" s="118">
        <v>0.176422764227642</v>
      </c>
      <c r="E479" s="117">
        <v>603</v>
      </c>
      <c r="F479" s="118">
        <v>0.85118460019743303</v>
      </c>
      <c r="G479" s="117">
        <v>2864</v>
      </c>
      <c r="H479" s="118">
        <v>3.7495854063018239</v>
      </c>
      <c r="I479" s="117">
        <v>5047</v>
      </c>
      <c r="J479" s="118">
        <v>0.76222067039106145</v>
      </c>
      <c r="K479" s="117"/>
      <c r="L479" s="118"/>
      <c r="M479" s="118"/>
    </row>
    <row r="480" spans="2:14" x14ac:dyDescent="0.25">
      <c r="B480" s="116" t="s">
        <v>147</v>
      </c>
      <c r="C480" s="117">
        <v>4136</v>
      </c>
      <c r="D480" s="118">
        <v>8.1297201243891601E-2</v>
      </c>
      <c r="E480" s="117">
        <v>549</v>
      </c>
      <c r="F480" s="118">
        <v>0.86726305609284304</v>
      </c>
      <c r="G480" s="117">
        <v>2948</v>
      </c>
      <c r="H480" s="118">
        <v>4.3697632058287796</v>
      </c>
      <c r="I480" s="117">
        <v>4103</v>
      </c>
      <c r="J480" s="118">
        <v>0.39179104477611948</v>
      </c>
      <c r="K480" s="117"/>
      <c r="L480" s="118"/>
      <c r="M480" s="118"/>
    </row>
    <row r="481" spans="2:14" x14ac:dyDescent="0.25">
      <c r="B481" s="116" t="s">
        <v>149</v>
      </c>
      <c r="C481" s="117">
        <v>2612</v>
      </c>
      <c r="D481" s="118">
        <v>5.4075867635189567E-2</v>
      </c>
      <c r="E481" s="117">
        <v>427</v>
      </c>
      <c r="F481" s="118">
        <v>0.83652373660030599</v>
      </c>
      <c r="G481" s="117">
        <v>2658</v>
      </c>
      <c r="H481" s="118">
        <v>5.2248243559718972</v>
      </c>
      <c r="I481" s="117">
        <v>4346</v>
      </c>
      <c r="J481" s="118">
        <v>0.63506395786305503</v>
      </c>
      <c r="K481" s="117"/>
      <c r="L481" s="118"/>
      <c r="M481" s="118"/>
    </row>
    <row r="482" spans="2:14" x14ac:dyDescent="0.25">
      <c r="B482" s="116" t="s">
        <v>151</v>
      </c>
      <c r="C482" s="117">
        <v>3172</v>
      </c>
      <c r="D482" s="118">
        <v>0.31128565522943363</v>
      </c>
      <c r="E482" s="117">
        <v>487</v>
      </c>
      <c r="F482" s="118">
        <v>0.84646910466582603</v>
      </c>
      <c r="G482" s="117">
        <v>3528</v>
      </c>
      <c r="H482" s="118">
        <v>6.2443531827515404</v>
      </c>
      <c r="I482" s="117">
        <v>5182</v>
      </c>
      <c r="J482" s="118">
        <v>0.46882086167800452</v>
      </c>
      <c r="K482" s="117"/>
      <c r="L482" s="118"/>
      <c r="M482" s="118"/>
    </row>
    <row r="483" spans="2:14" ht="15.75" x14ac:dyDescent="0.25">
      <c r="B483" s="119" t="s">
        <v>111</v>
      </c>
      <c r="C483" s="120">
        <v>42946</v>
      </c>
      <c r="D483" s="121">
        <v>3.2682388449670002E-2</v>
      </c>
      <c r="E483" s="120">
        <v>12242</v>
      </c>
      <c r="F483" s="121">
        <v>0.71494434871699297</v>
      </c>
      <c r="G483" s="120">
        <v>26051</v>
      </c>
      <c r="H483" s="121">
        <v>1.1280019604639766</v>
      </c>
      <c r="I483" s="120">
        <v>56675</v>
      </c>
      <c r="J483" s="121">
        <v>1.1755402863613682</v>
      </c>
      <c r="K483" s="120">
        <v>11291</v>
      </c>
      <c r="L483" s="121">
        <v>0.45390162245686327</v>
      </c>
      <c r="M483" s="121">
        <v>0.78598544764315093</v>
      </c>
    </row>
    <row r="484" spans="2:14" ht="6" customHeight="1" x14ac:dyDescent="0.25"/>
    <row r="485" spans="2:14" x14ac:dyDescent="0.25">
      <c r="B485" s="49" t="s">
        <v>275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4"/>
      <c r="E486" s="124"/>
      <c r="G486" s="124"/>
      <c r="I486" s="124"/>
      <c r="K486" s="124"/>
    </row>
    <row r="493" spans="2:14" ht="48.75" customHeight="1" thickBot="1" x14ac:dyDescent="0.3">
      <c r="B493" s="247" t="s">
        <v>296</v>
      </c>
      <c r="C493" s="247"/>
      <c r="D493" s="247"/>
      <c r="E493" s="247"/>
      <c r="F493" s="247"/>
      <c r="G493" s="247"/>
      <c r="H493" s="247"/>
      <c r="I493" s="247"/>
      <c r="J493" s="247"/>
      <c r="K493" s="247"/>
      <c r="L493" s="247"/>
      <c r="M493" s="247"/>
      <c r="N493" s="1" t="s">
        <v>526</v>
      </c>
    </row>
    <row r="494" spans="2:14" ht="10.5" customHeight="1" thickBot="1" x14ac:dyDescent="0.3">
      <c r="B494" s="109"/>
      <c r="C494" s="110"/>
      <c r="D494" s="109"/>
      <c r="E494" s="109"/>
      <c r="F494" s="109"/>
      <c r="G494" s="109"/>
      <c r="H494" s="109"/>
      <c r="I494" s="109"/>
      <c r="J494" s="109"/>
      <c r="K494" s="4"/>
      <c r="L494" s="4"/>
      <c r="N494" s="1" t="s">
        <v>202</v>
      </c>
    </row>
    <row r="495" spans="2:14" ht="22.5" thickTop="1" thickBot="1" x14ac:dyDescent="0.3">
      <c r="B495" s="125" t="s">
        <v>219</v>
      </c>
      <c r="C495" s="257" t="s">
        <v>219</v>
      </c>
      <c r="D495" s="258"/>
      <c r="E495" s="258"/>
      <c r="F495" s="258"/>
      <c r="G495" s="258"/>
      <c r="H495" s="258"/>
      <c r="I495" s="258"/>
      <c r="J495" s="258"/>
      <c r="K495" s="258"/>
      <c r="L495" s="258"/>
      <c r="M495" s="259"/>
    </row>
    <row r="496" spans="2:14" ht="22.5" thickTop="1" thickBot="1" x14ac:dyDescent="0.3">
      <c r="B496" s="13"/>
      <c r="C496" s="260">
        <v>2019</v>
      </c>
      <c r="D496" s="261"/>
      <c r="E496" s="262">
        <v>2020</v>
      </c>
      <c r="F496" s="261"/>
      <c r="G496" s="262">
        <v>2021</v>
      </c>
      <c r="H496" s="261"/>
      <c r="I496" s="262">
        <v>2022</v>
      </c>
      <c r="J496" s="261"/>
      <c r="K496" s="262">
        <v>2023</v>
      </c>
      <c r="L496" s="263"/>
      <c r="M496" s="264"/>
    </row>
    <row r="497" spans="2:13" ht="16.5" thickTop="1" thickBot="1" x14ac:dyDescent="0.3">
      <c r="B497" s="16"/>
      <c r="C497" s="112" t="s">
        <v>125</v>
      </c>
      <c r="D497" s="113" t="s">
        <v>509</v>
      </c>
      <c r="E497" s="114" t="s">
        <v>125</v>
      </c>
      <c r="F497" s="113" t="s">
        <v>499</v>
      </c>
      <c r="G497" s="114" t="s">
        <v>125</v>
      </c>
      <c r="H497" s="113" t="s">
        <v>500</v>
      </c>
      <c r="I497" s="114" t="s">
        <v>125</v>
      </c>
      <c r="J497" s="113" t="s">
        <v>126</v>
      </c>
      <c r="K497" s="114" t="s">
        <v>125</v>
      </c>
      <c r="L497" s="113" t="s">
        <v>511</v>
      </c>
      <c r="M497" s="113" t="s">
        <v>502</v>
      </c>
    </row>
    <row r="498" spans="2:13" x14ac:dyDescent="0.25">
      <c r="B498" s="116" t="s">
        <v>129</v>
      </c>
      <c r="C498" s="117">
        <v>1019</v>
      </c>
      <c r="D498" s="118">
        <v>0.47467438494934866</v>
      </c>
      <c r="E498" s="117">
        <v>1166</v>
      </c>
      <c r="F498" s="118">
        <v>0.14425907752698719</v>
      </c>
      <c r="G498" s="117">
        <v>64</v>
      </c>
      <c r="H498" s="118">
        <v>0.94511149228130398</v>
      </c>
      <c r="I498" s="117">
        <v>498</v>
      </c>
      <c r="J498" s="118">
        <v>6.78125</v>
      </c>
      <c r="K498" s="117">
        <v>1059</v>
      </c>
      <c r="L498" s="118">
        <v>1.1265060240963853</v>
      </c>
      <c r="M498" s="118">
        <v>3.9254170755642859E-2</v>
      </c>
    </row>
    <row r="499" spans="2:13" x14ac:dyDescent="0.25">
      <c r="B499" s="116" t="s">
        <v>131</v>
      </c>
      <c r="C499" s="117">
        <v>1346</v>
      </c>
      <c r="D499" s="118">
        <v>0.42133051742344252</v>
      </c>
      <c r="E499" s="117">
        <v>1517</v>
      </c>
      <c r="F499" s="118">
        <v>0.12704309063893016</v>
      </c>
      <c r="G499" s="117">
        <v>108</v>
      </c>
      <c r="H499" s="118">
        <v>0.92880685563612397</v>
      </c>
      <c r="I499" s="117">
        <v>1024</v>
      </c>
      <c r="J499" s="118">
        <v>8.481481481481481</v>
      </c>
      <c r="K499" s="117">
        <v>1708</v>
      </c>
      <c r="L499" s="118">
        <v>0.66796875</v>
      </c>
      <c r="M499" s="118">
        <v>0.26894502228826145</v>
      </c>
    </row>
    <row r="500" spans="2:13" x14ac:dyDescent="0.25">
      <c r="B500" s="116" t="s">
        <v>133</v>
      </c>
      <c r="C500" s="117">
        <v>948</v>
      </c>
      <c r="D500" s="118">
        <v>0.53896103896103886</v>
      </c>
      <c r="E500" s="117">
        <v>434</v>
      </c>
      <c r="F500" s="118">
        <v>0.54219409282700404</v>
      </c>
      <c r="G500" s="117">
        <v>92</v>
      </c>
      <c r="H500" s="118">
        <v>0.78801843317972398</v>
      </c>
      <c r="I500" s="117">
        <v>1255</v>
      </c>
      <c r="J500" s="118">
        <v>12.641304347826088</v>
      </c>
      <c r="K500" s="117"/>
      <c r="L500" s="118"/>
      <c r="M500" s="118"/>
    </row>
    <row r="501" spans="2:13" x14ac:dyDescent="0.25">
      <c r="B501" s="116" t="s">
        <v>135</v>
      </c>
      <c r="C501" s="117">
        <v>526</v>
      </c>
      <c r="D501" s="118">
        <v>6.8507462686567164</v>
      </c>
      <c r="E501" s="117">
        <v>0</v>
      </c>
      <c r="F501" s="118">
        <v>1</v>
      </c>
      <c r="G501" s="117">
        <v>44</v>
      </c>
      <c r="H501" s="118"/>
      <c r="I501" s="117">
        <v>554</v>
      </c>
      <c r="J501" s="118">
        <v>11.590909090909092</v>
      </c>
      <c r="K501" s="117"/>
      <c r="L501" s="118"/>
      <c r="M501" s="118"/>
    </row>
    <row r="502" spans="2:13" x14ac:dyDescent="0.25">
      <c r="B502" s="116" t="s">
        <v>137</v>
      </c>
      <c r="C502" s="117">
        <v>65</v>
      </c>
      <c r="D502" s="118">
        <v>0.54761904761904767</v>
      </c>
      <c r="E502" s="117">
        <v>0</v>
      </c>
      <c r="F502" s="118">
        <v>1</v>
      </c>
      <c r="G502" s="117">
        <v>41</v>
      </c>
      <c r="H502" s="118"/>
      <c r="I502" s="117">
        <v>40</v>
      </c>
      <c r="J502" s="118">
        <v>2.4390243902439001E-2</v>
      </c>
      <c r="K502" s="117"/>
      <c r="L502" s="118"/>
      <c r="M502" s="118"/>
    </row>
    <row r="503" spans="2:13" x14ac:dyDescent="0.25">
      <c r="B503" s="116" t="s">
        <v>139</v>
      </c>
      <c r="C503" s="117">
        <v>274</v>
      </c>
      <c r="D503" s="118">
        <v>0.29245283018867929</v>
      </c>
      <c r="E503" s="117">
        <v>15</v>
      </c>
      <c r="F503" s="118">
        <v>0.94525547445255498</v>
      </c>
      <c r="G503" s="117">
        <v>25</v>
      </c>
      <c r="H503" s="118">
        <v>0.66666666666666674</v>
      </c>
      <c r="I503" s="117">
        <v>60</v>
      </c>
      <c r="J503" s="118">
        <v>1.4</v>
      </c>
      <c r="K503" s="117"/>
      <c r="L503" s="118"/>
      <c r="M503" s="118"/>
    </row>
    <row r="504" spans="2:13" x14ac:dyDescent="0.25">
      <c r="B504" s="116" t="s">
        <v>141</v>
      </c>
      <c r="C504" s="117">
        <v>339</v>
      </c>
      <c r="D504" s="118">
        <v>0.51362984218077501</v>
      </c>
      <c r="E504" s="117">
        <v>4</v>
      </c>
      <c r="F504" s="118">
        <v>0.98820058997050197</v>
      </c>
      <c r="G504" s="117">
        <v>73</v>
      </c>
      <c r="H504" s="118">
        <v>17.25</v>
      </c>
      <c r="I504" s="117">
        <v>81</v>
      </c>
      <c r="J504" s="118">
        <v>0.1095890410958904</v>
      </c>
      <c r="K504" s="117"/>
      <c r="L504" s="118"/>
      <c r="M504" s="118"/>
    </row>
    <row r="505" spans="2:13" x14ac:dyDescent="0.25">
      <c r="B505" s="116" t="s">
        <v>143</v>
      </c>
      <c r="C505" s="117">
        <v>274</v>
      </c>
      <c r="D505" s="118">
        <v>3.007518796992481E-2</v>
      </c>
      <c r="E505" s="117">
        <v>3</v>
      </c>
      <c r="F505" s="118">
        <v>0.98905109489051102</v>
      </c>
      <c r="G505" s="117">
        <v>24</v>
      </c>
      <c r="H505" s="118">
        <v>7</v>
      </c>
      <c r="I505" s="117">
        <v>22</v>
      </c>
      <c r="J505" s="118">
        <v>8.3333333333333398E-2</v>
      </c>
      <c r="K505" s="117"/>
      <c r="L505" s="118"/>
      <c r="M505" s="118"/>
    </row>
    <row r="506" spans="2:13" x14ac:dyDescent="0.25">
      <c r="B506" s="116" t="s">
        <v>145</v>
      </c>
      <c r="C506" s="117">
        <v>519</v>
      </c>
      <c r="D506" s="118">
        <v>0.80208333333333326</v>
      </c>
      <c r="E506" s="117">
        <v>21</v>
      </c>
      <c r="F506" s="118">
        <v>0.959537572254335</v>
      </c>
      <c r="G506" s="117">
        <v>34</v>
      </c>
      <c r="H506" s="118">
        <v>0.61904761904761907</v>
      </c>
      <c r="I506" s="117">
        <v>37</v>
      </c>
      <c r="J506" s="118">
        <v>8.8235294117646967E-2</v>
      </c>
      <c r="K506" s="117"/>
      <c r="L506" s="118"/>
      <c r="M506" s="118"/>
    </row>
    <row r="507" spans="2:13" x14ac:dyDescent="0.25">
      <c r="B507" s="116" t="s">
        <v>147</v>
      </c>
      <c r="C507" s="117">
        <v>792</v>
      </c>
      <c r="D507" s="118">
        <v>0.70322580645161281</v>
      </c>
      <c r="E507" s="117">
        <v>36</v>
      </c>
      <c r="F507" s="118">
        <v>0.95454545454545503</v>
      </c>
      <c r="G507" s="117">
        <v>384</v>
      </c>
      <c r="H507" s="118">
        <v>9.6666666666666661</v>
      </c>
      <c r="I507" s="117">
        <v>383</v>
      </c>
      <c r="J507" s="118">
        <v>2.6041666666666301E-3</v>
      </c>
      <c r="K507" s="117"/>
      <c r="L507" s="118"/>
      <c r="M507" s="118"/>
    </row>
    <row r="508" spans="2:13" x14ac:dyDescent="0.25">
      <c r="B508" s="116" t="s">
        <v>149</v>
      </c>
      <c r="C508" s="117">
        <v>478</v>
      </c>
      <c r="D508" s="118">
        <v>1.7953216374269005</v>
      </c>
      <c r="E508" s="117">
        <v>11</v>
      </c>
      <c r="F508" s="118">
        <v>0.97698744769874502</v>
      </c>
      <c r="G508" s="117">
        <v>235</v>
      </c>
      <c r="H508" s="118">
        <v>20.363636363636363</v>
      </c>
      <c r="I508" s="117">
        <v>488</v>
      </c>
      <c r="J508" s="118">
        <v>1.076595744680851</v>
      </c>
      <c r="K508" s="117"/>
      <c r="L508" s="118"/>
      <c r="M508" s="118"/>
    </row>
    <row r="509" spans="2:13" x14ac:dyDescent="0.25">
      <c r="B509" s="116" t="s">
        <v>151</v>
      </c>
      <c r="C509" s="117">
        <v>834</v>
      </c>
      <c r="D509" s="118">
        <v>0.13778990450204631</v>
      </c>
      <c r="E509" s="117">
        <v>22</v>
      </c>
      <c r="F509" s="118">
        <v>0.97362110311750605</v>
      </c>
      <c r="G509" s="117">
        <v>357</v>
      </c>
      <c r="H509" s="118">
        <v>15.227272727272727</v>
      </c>
      <c r="I509" s="117">
        <v>730</v>
      </c>
      <c r="J509" s="118">
        <v>1.0448179271708682</v>
      </c>
      <c r="K509" s="117"/>
      <c r="L509" s="118"/>
      <c r="M509" s="118"/>
    </row>
    <row r="510" spans="2:13" ht="15.75" x14ac:dyDescent="0.25">
      <c r="B510" s="119" t="s">
        <v>111</v>
      </c>
      <c r="C510" s="120">
        <v>7414</v>
      </c>
      <c r="D510" s="121">
        <v>0.42714148219441772</v>
      </c>
      <c r="E510" s="120">
        <v>3229</v>
      </c>
      <c r="F510" s="121">
        <v>0.56447261936876203</v>
      </c>
      <c r="G510" s="120">
        <v>1481</v>
      </c>
      <c r="H510" s="121">
        <v>0.54134406937132196</v>
      </c>
      <c r="I510" s="120">
        <v>5172</v>
      </c>
      <c r="J510" s="121">
        <v>2.4922349763673193</v>
      </c>
      <c r="K510" s="120">
        <v>2767</v>
      </c>
      <c r="L510" s="121">
        <v>0.81800262812089364</v>
      </c>
      <c r="M510" s="121">
        <v>0.16997885835095139</v>
      </c>
    </row>
    <row r="511" spans="2:13" ht="6" customHeight="1" x14ac:dyDescent="0.25"/>
    <row r="512" spans="2:13" x14ac:dyDescent="0.25">
      <c r="B512" s="49" t="s">
        <v>275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4"/>
      <c r="E513" s="124"/>
      <c r="G513" s="124"/>
      <c r="I513" s="115">
        <v>3371</v>
      </c>
      <c r="L513">
        <v>31.613111726685133</v>
      </c>
    </row>
    <row r="516" spans="2:14" ht="48.75" customHeight="1" thickBot="1" x14ac:dyDescent="0.3">
      <c r="B516" s="247" t="s">
        <v>297</v>
      </c>
      <c r="C516" s="247"/>
      <c r="D516" s="247"/>
      <c r="E516" s="247"/>
      <c r="F516" s="247"/>
      <c r="G516" s="247"/>
      <c r="H516" s="247"/>
      <c r="I516" s="247"/>
      <c r="J516" s="247"/>
      <c r="K516" s="247"/>
      <c r="L516" s="247"/>
      <c r="M516" s="247"/>
      <c r="N516" s="1" t="s">
        <v>526</v>
      </c>
    </row>
    <row r="517" spans="2:14" ht="10.5" customHeight="1" thickBot="1" x14ac:dyDescent="0.3">
      <c r="B517" s="109"/>
      <c r="C517" s="110"/>
      <c r="D517" s="109"/>
      <c r="E517" s="109"/>
      <c r="F517" s="109"/>
      <c r="G517" s="109"/>
      <c r="H517" s="109"/>
      <c r="I517" s="109"/>
      <c r="J517" s="109"/>
      <c r="K517" s="4"/>
      <c r="L517" s="4"/>
      <c r="N517" s="1" t="s">
        <v>202</v>
      </c>
    </row>
    <row r="518" spans="2:14" ht="22.5" thickTop="1" thickBot="1" x14ac:dyDescent="0.3">
      <c r="B518" s="125" t="s">
        <v>221</v>
      </c>
      <c r="C518" s="257" t="s">
        <v>221</v>
      </c>
      <c r="D518" s="258"/>
      <c r="E518" s="258"/>
      <c r="F518" s="258"/>
      <c r="G518" s="258"/>
      <c r="H518" s="258"/>
      <c r="I518" s="258"/>
      <c r="J518" s="258"/>
      <c r="K518" s="258"/>
      <c r="L518" s="258"/>
      <c r="M518" s="259"/>
    </row>
    <row r="519" spans="2:14" ht="22.5" thickTop="1" thickBot="1" x14ac:dyDescent="0.3">
      <c r="B519" s="13"/>
      <c r="C519" s="260">
        <v>2019</v>
      </c>
      <c r="D519" s="261"/>
      <c r="E519" s="262">
        <v>2020</v>
      </c>
      <c r="F519" s="261"/>
      <c r="G519" s="262">
        <v>2021</v>
      </c>
      <c r="H519" s="261"/>
      <c r="I519" s="262">
        <v>2022</v>
      </c>
      <c r="J519" s="261"/>
      <c r="K519" s="262">
        <v>2023</v>
      </c>
      <c r="L519" s="263"/>
      <c r="M519" s="264"/>
    </row>
    <row r="520" spans="2:14" ht="16.5" thickTop="1" thickBot="1" x14ac:dyDescent="0.3">
      <c r="B520" s="16"/>
      <c r="C520" s="112" t="s">
        <v>125</v>
      </c>
      <c r="D520" s="113" t="s">
        <v>509</v>
      </c>
      <c r="E520" s="114" t="s">
        <v>125</v>
      </c>
      <c r="F520" s="113" t="s">
        <v>499</v>
      </c>
      <c r="G520" s="114" t="s">
        <v>125</v>
      </c>
      <c r="H520" s="113" t="s">
        <v>500</v>
      </c>
      <c r="I520" s="114" t="s">
        <v>125</v>
      </c>
      <c r="J520" s="113" t="s">
        <v>126</v>
      </c>
      <c r="K520" s="114" t="s">
        <v>125</v>
      </c>
      <c r="L520" s="113" t="s">
        <v>511</v>
      </c>
      <c r="M520" s="113" t="s">
        <v>502</v>
      </c>
    </row>
    <row r="521" spans="2:14" x14ac:dyDescent="0.25">
      <c r="B521" s="116" t="s">
        <v>129</v>
      </c>
      <c r="C521" s="117">
        <v>384</v>
      </c>
      <c r="D521" s="118">
        <v>0.23658051689860801</v>
      </c>
      <c r="E521" s="117">
        <v>365</v>
      </c>
      <c r="F521" s="118">
        <v>4.9479166666666602E-2</v>
      </c>
      <c r="G521" s="117">
        <v>161</v>
      </c>
      <c r="H521" s="118">
        <v>0.55890410958904102</v>
      </c>
      <c r="I521" s="117">
        <v>417</v>
      </c>
      <c r="J521" s="118">
        <v>1.5900621118012421</v>
      </c>
      <c r="K521" s="117">
        <v>746</v>
      </c>
      <c r="L521" s="118">
        <v>0.78896882494004794</v>
      </c>
      <c r="M521" s="118">
        <v>0.94270833333333326</v>
      </c>
    </row>
    <row r="522" spans="2:14" x14ac:dyDescent="0.25">
      <c r="B522" s="116" t="s">
        <v>131</v>
      </c>
      <c r="C522" s="117">
        <v>342</v>
      </c>
      <c r="D522" s="118">
        <v>0.204651162790698</v>
      </c>
      <c r="E522" s="117">
        <v>378</v>
      </c>
      <c r="F522" s="118">
        <v>0.10526315789473695</v>
      </c>
      <c r="G522" s="117">
        <v>289</v>
      </c>
      <c r="H522" s="118">
        <v>0.23544973544973499</v>
      </c>
      <c r="I522" s="117">
        <v>608</v>
      </c>
      <c r="J522" s="118">
        <v>1.1038062283737022</v>
      </c>
      <c r="K522" s="117">
        <v>505</v>
      </c>
      <c r="L522" s="118">
        <v>-0.16940789473684215</v>
      </c>
      <c r="M522" s="118">
        <v>0.47660818713450293</v>
      </c>
    </row>
    <row r="523" spans="2:14" x14ac:dyDescent="0.25">
      <c r="B523" s="116" t="s">
        <v>133</v>
      </c>
      <c r="C523" s="117">
        <v>378</v>
      </c>
      <c r="D523" s="118">
        <v>4.3037974683544297E-2</v>
      </c>
      <c r="E523" s="117">
        <v>132</v>
      </c>
      <c r="F523" s="118">
        <v>0.65079365079365104</v>
      </c>
      <c r="G523" s="117">
        <v>338</v>
      </c>
      <c r="H523" s="118">
        <v>1.5606060606060606</v>
      </c>
      <c r="I523" s="117">
        <v>508</v>
      </c>
      <c r="J523" s="118">
        <v>0.50295857988165671</v>
      </c>
      <c r="K523" s="117"/>
      <c r="L523" s="118"/>
      <c r="M523" s="118"/>
    </row>
    <row r="524" spans="2:14" x14ac:dyDescent="0.25">
      <c r="B524" s="116" t="s">
        <v>135</v>
      </c>
      <c r="C524" s="117">
        <v>379</v>
      </c>
      <c r="D524" s="118">
        <v>0.45545977011494299</v>
      </c>
      <c r="E524" s="117">
        <v>0</v>
      </c>
      <c r="F524" s="118">
        <v>1</v>
      </c>
      <c r="G524" s="117">
        <v>796</v>
      </c>
      <c r="H524" s="118"/>
      <c r="I524" s="117">
        <v>739</v>
      </c>
      <c r="J524" s="118">
        <v>7.1608040201005002E-2</v>
      </c>
      <c r="K524" s="117"/>
      <c r="L524" s="118"/>
      <c r="M524" s="118"/>
    </row>
    <row r="525" spans="2:14" x14ac:dyDescent="0.25">
      <c r="B525" s="116" t="s">
        <v>137</v>
      </c>
      <c r="C525" s="117">
        <v>318</v>
      </c>
      <c r="D525" s="118">
        <v>2.1538461538461499E-2</v>
      </c>
      <c r="E525" s="117">
        <v>0</v>
      </c>
      <c r="F525" s="118">
        <v>1</v>
      </c>
      <c r="G525" s="117">
        <v>483</v>
      </c>
      <c r="H525" s="118"/>
      <c r="I525" s="117">
        <v>422</v>
      </c>
      <c r="J525" s="118">
        <v>0.126293995859213</v>
      </c>
      <c r="K525" s="117"/>
      <c r="L525" s="118"/>
      <c r="M525" s="118"/>
    </row>
    <row r="526" spans="2:14" x14ac:dyDescent="0.25">
      <c r="B526" s="116" t="s">
        <v>139</v>
      </c>
      <c r="C526" s="117">
        <v>284</v>
      </c>
      <c r="D526" s="118">
        <v>0.10077519379844957</v>
      </c>
      <c r="E526" s="117">
        <v>0</v>
      </c>
      <c r="F526" s="118">
        <v>1</v>
      </c>
      <c r="G526" s="117">
        <v>314</v>
      </c>
      <c r="H526" s="118"/>
      <c r="I526" s="117">
        <v>295</v>
      </c>
      <c r="J526" s="118">
        <v>6.0509554140127403E-2</v>
      </c>
      <c r="K526" s="117"/>
      <c r="L526" s="118"/>
      <c r="M526" s="118"/>
    </row>
    <row r="527" spans="2:14" x14ac:dyDescent="0.25">
      <c r="B527" s="116" t="s">
        <v>141</v>
      </c>
      <c r="C527" s="117">
        <v>201</v>
      </c>
      <c r="D527" s="118">
        <v>3.82775119617225E-2</v>
      </c>
      <c r="E527" s="117">
        <v>119</v>
      </c>
      <c r="F527" s="118">
        <v>0.40796019900497499</v>
      </c>
      <c r="G527" s="117">
        <v>319</v>
      </c>
      <c r="H527" s="118">
        <v>1.6806722689075628</v>
      </c>
      <c r="I527" s="117">
        <v>357</v>
      </c>
      <c r="J527" s="118">
        <v>0.11912225705329149</v>
      </c>
      <c r="K527" s="117"/>
      <c r="L527" s="118"/>
      <c r="M527" s="118"/>
    </row>
    <row r="528" spans="2:14" x14ac:dyDescent="0.25">
      <c r="B528" s="116" t="s">
        <v>143</v>
      </c>
      <c r="C528" s="117">
        <v>306</v>
      </c>
      <c r="D528" s="118">
        <v>0.22531645569620301</v>
      </c>
      <c r="E528" s="117">
        <v>124</v>
      </c>
      <c r="F528" s="118">
        <v>0.59477124183006502</v>
      </c>
      <c r="G528" s="117">
        <v>517</v>
      </c>
      <c r="H528" s="118">
        <v>3.169354838709677</v>
      </c>
      <c r="I528" s="117">
        <v>635</v>
      </c>
      <c r="J528" s="118">
        <v>0.22823984526112184</v>
      </c>
      <c r="K528" s="117"/>
      <c r="L528" s="118"/>
      <c r="M528" s="118"/>
    </row>
    <row r="529" spans="2:14" x14ac:dyDescent="0.25">
      <c r="B529" s="116" t="s">
        <v>145</v>
      </c>
      <c r="C529" s="117">
        <v>382</v>
      </c>
      <c r="D529" s="118">
        <v>6.8292682926829204E-2</v>
      </c>
      <c r="E529" s="117">
        <v>123</v>
      </c>
      <c r="F529" s="118">
        <v>0.678010471204189</v>
      </c>
      <c r="G529" s="117">
        <v>470</v>
      </c>
      <c r="H529" s="118">
        <v>2.821138211382114</v>
      </c>
      <c r="I529" s="117">
        <v>392</v>
      </c>
      <c r="J529" s="118">
        <v>0.16595744680851099</v>
      </c>
      <c r="K529" s="117"/>
      <c r="L529" s="118"/>
      <c r="M529" s="118"/>
    </row>
    <row r="530" spans="2:14" x14ac:dyDescent="0.25">
      <c r="B530" s="116" t="s">
        <v>147</v>
      </c>
      <c r="C530" s="117">
        <v>340</v>
      </c>
      <c r="D530" s="118">
        <v>0.139240506329114</v>
      </c>
      <c r="E530" s="117">
        <v>104</v>
      </c>
      <c r="F530" s="118">
        <v>0.69411764705882295</v>
      </c>
      <c r="G530" s="117">
        <v>514</v>
      </c>
      <c r="H530" s="118">
        <v>3.9423076923076925</v>
      </c>
      <c r="I530" s="117">
        <v>474</v>
      </c>
      <c r="J530" s="118">
        <v>7.7821011673151697E-2</v>
      </c>
      <c r="K530" s="117"/>
      <c r="L530" s="118"/>
      <c r="M530" s="118"/>
    </row>
    <row r="531" spans="2:14" x14ac:dyDescent="0.25">
      <c r="B531" s="116" t="s">
        <v>149</v>
      </c>
      <c r="C531" s="117">
        <v>330</v>
      </c>
      <c r="D531" s="118">
        <v>0.112903225806452</v>
      </c>
      <c r="E531" s="117">
        <v>145</v>
      </c>
      <c r="F531" s="118">
        <v>0.560606060606061</v>
      </c>
      <c r="G531" s="117">
        <v>426</v>
      </c>
      <c r="H531" s="118">
        <v>1.9379310344827587</v>
      </c>
      <c r="I531" s="117">
        <v>475</v>
      </c>
      <c r="J531" s="118">
        <v>0.11502347417840375</v>
      </c>
      <c r="K531" s="117"/>
      <c r="L531" s="118"/>
      <c r="M531" s="118"/>
    </row>
    <row r="532" spans="2:14" x14ac:dyDescent="0.25">
      <c r="B532" s="116" t="s">
        <v>151</v>
      </c>
      <c r="C532" s="117">
        <v>413</v>
      </c>
      <c r="D532" s="118">
        <v>0.21333333333333299</v>
      </c>
      <c r="E532" s="117">
        <v>324</v>
      </c>
      <c r="F532" s="118">
        <v>0.215496368038741</v>
      </c>
      <c r="G532" s="117">
        <v>842</v>
      </c>
      <c r="H532" s="118">
        <v>1.5987654320987654</v>
      </c>
      <c r="I532" s="117">
        <v>545</v>
      </c>
      <c r="J532" s="118">
        <v>0.35273159144893101</v>
      </c>
      <c r="K532" s="117"/>
      <c r="L532" s="118"/>
      <c r="M532" s="118"/>
    </row>
    <row r="533" spans="2:14" ht="15.75" x14ac:dyDescent="0.25">
      <c r="B533" s="119" t="s">
        <v>111</v>
      </c>
      <c r="C533" s="120">
        <v>4057</v>
      </c>
      <c r="D533" s="121">
        <v>0.17423163036841</v>
      </c>
      <c r="E533" s="120">
        <v>1814</v>
      </c>
      <c r="F533" s="121">
        <v>0.55287157998521097</v>
      </c>
      <c r="G533" s="120">
        <v>5469</v>
      </c>
      <c r="H533" s="121">
        <v>2.0148842337375963</v>
      </c>
      <c r="I533" s="120">
        <v>5867</v>
      </c>
      <c r="J533" s="121">
        <v>7.2773816054123142E-2</v>
      </c>
      <c r="K533" s="120">
        <v>1251</v>
      </c>
      <c r="L533" s="121">
        <v>0.22048780487804875</v>
      </c>
      <c r="M533" s="121">
        <v>0.72314049586776852</v>
      </c>
    </row>
    <row r="534" spans="2:14" ht="6" customHeight="1" x14ac:dyDescent="0.25"/>
    <row r="535" spans="2:14" x14ac:dyDescent="0.25">
      <c r="B535" s="49" t="s">
        <v>275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4"/>
      <c r="E536" s="124"/>
      <c r="G536" s="124"/>
      <c r="I536" s="124"/>
      <c r="K536" s="124"/>
    </row>
    <row r="539" spans="2:14" ht="48.75" customHeight="1" thickBot="1" x14ac:dyDescent="0.3">
      <c r="B539" s="247" t="s">
        <v>298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1" t="s">
        <v>526</v>
      </c>
    </row>
    <row r="540" spans="2:14" ht="10.5" customHeight="1" thickBot="1" x14ac:dyDescent="0.3">
      <c r="B540" s="109"/>
      <c r="C540" s="110"/>
      <c r="D540" s="109"/>
      <c r="E540" s="109"/>
      <c r="F540" s="109"/>
      <c r="G540" s="109"/>
      <c r="H540" s="109"/>
      <c r="I540" s="109"/>
      <c r="J540" s="109"/>
      <c r="K540" s="4"/>
      <c r="L540" s="4"/>
      <c r="N540" s="1" t="s">
        <v>202</v>
      </c>
    </row>
    <row r="541" spans="2:14" ht="22.5" thickTop="1" thickBot="1" x14ac:dyDescent="0.3">
      <c r="B541" s="125" t="s">
        <v>223</v>
      </c>
      <c r="C541" s="257" t="s">
        <v>223</v>
      </c>
      <c r="D541" s="258"/>
      <c r="E541" s="258"/>
      <c r="F541" s="258"/>
      <c r="G541" s="258"/>
      <c r="H541" s="258"/>
      <c r="I541" s="258"/>
      <c r="J541" s="258"/>
      <c r="K541" s="258"/>
      <c r="L541" s="258"/>
      <c r="M541" s="259"/>
    </row>
    <row r="542" spans="2:14" ht="22.5" thickTop="1" thickBot="1" x14ac:dyDescent="0.3">
      <c r="B542" s="13"/>
      <c r="C542" s="260">
        <v>2019</v>
      </c>
      <c r="D542" s="261"/>
      <c r="E542" s="262">
        <v>2020</v>
      </c>
      <c r="F542" s="261"/>
      <c r="G542" s="262">
        <v>2021</v>
      </c>
      <c r="H542" s="261"/>
      <c r="I542" s="262">
        <v>2022</v>
      </c>
      <c r="J542" s="261"/>
      <c r="K542" s="262">
        <v>2023</v>
      </c>
      <c r="L542" s="263"/>
      <c r="M542" s="264"/>
    </row>
    <row r="543" spans="2:14" ht="16.5" thickTop="1" thickBot="1" x14ac:dyDescent="0.3">
      <c r="B543" s="16"/>
      <c r="C543" s="112" t="s">
        <v>125</v>
      </c>
      <c r="D543" s="113" t="s">
        <v>509</v>
      </c>
      <c r="E543" s="114" t="s">
        <v>125</v>
      </c>
      <c r="F543" s="113" t="s">
        <v>499</v>
      </c>
      <c r="G543" s="114" t="s">
        <v>125</v>
      </c>
      <c r="H543" s="113" t="s">
        <v>500</v>
      </c>
      <c r="I543" s="114" t="s">
        <v>125</v>
      </c>
      <c r="J543" s="113" t="s">
        <v>126</v>
      </c>
      <c r="K543" s="114" t="s">
        <v>125</v>
      </c>
      <c r="L543" s="113" t="s">
        <v>511</v>
      </c>
      <c r="M543" s="113" t="s">
        <v>502</v>
      </c>
    </row>
    <row r="544" spans="2:14" x14ac:dyDescent="0.25">
      <c r="B544" s="116" t="s">
        <v>129</v>
      </c>
      <c r="C544" s="117">
        <v>394</v>
      </c>
      <c r="D544" s="118">
        <v>0.4701492537313432</v>
      </c>
      <c r="E544" s="117">
        <v>230</v>
      </c>
      <c r="F544" s="118">
        <v>0.416243654822335</v>
      </c>
      <c r="G544" s="117">
        <v>105</v>
      </c>
      <c r="H544" s="118">
        <v>0.54347826086956497</v>
      </c>
      <c r="I544" s="117">
        <v>402</v>
      </c>
      <c r="J544" s="118">
        <v>2.8285714285714287</v>
      </c>
      <c r="K544" s="117">
        <v>653</v>
      </c>
      <c r="L544" s="118">
        <v>0.62437810945273631</v>
      </c>
      <c r="M544" s="118">
        <v>0.65736040609137047</v>
      </c>
    </row>
    <row r="545" spans="2:13" x14ac:dyDescent="0.25">
      <c r="B545" s="116" t="s">
        <v>131</v>
      </c>
      <c r="C545" s="117">
        <v>281</v>
      </c>
      <c r="D545" s="118">
        <v>2.0905923344947799E-2</v>
      </c>
      <c r="E545" s="117">
        <v>302</v>
      </c>
      <c r="F545" s="118">
        <v>7.4733096085409345E-2</v>
      </c>
      <c r="G545" s="117">
        <v>108</v>
      </c>
      <c r="H545" s="118">
        <v>0.64238410596026496</v>
      </c>
      <c r="I545" s="117">
        <v>475</v>
      </c>
      <c r="J545" s="118">
        <v>3.3981481481481479</v>
      </c>
      <c r="K545" s="117">
        <v>806</v>
      </c>
      <c r="L545" s="118">
        <v>0.69684210526315793</v>
      </c>
      <c r="M545" s="118">
        <v>1.8683274021352312</v>
      </c>
    </row>
    <row r="546" spans="2:13" x14ac:dyDescent="0.25">
      <c r="B546" s="116" t="s">
        <v>133</v>
      </c>
      <c r="C546" s="117">
        <v>325</v>
      </c>
      <c r="D546" s="118">
        <v>0.16487455197132617</v>
      </c>
      <c r="E546" s="117">
        <v>114</v>
      </c>
      <c r="F546" s="118">
        <v>0.64923076923076894</v>
      </c>
      <c r="G546" s="117">
        <v>129</v>
      </c>
      <c r="H546" s="118">
        <v>0.13157894736842102</v>
      </c>
      <c r="I546" s="117">
        <v>432</v>
      </c>
      <c r="J546" s="118">
        <v>2.3488372093023258</v>
      </c>
      <c r="K546" s="117"/>
      <c r="L546" s="118"/>
      <c r="M546" s="118"/>
    </row>
    <row r="547" spans="2:13" x14ac:dyDescent="0.25">
      <c r="B547" s="116" t="s">
        <v>135</v>
      </c>
      <c r="C547" s="117">
        <v>477</v>
      </c>
      <c r="D547" s="118">
        <v>6.0000000000000053E-2</v>
      </c>
      <c r="E547" s="117">
        <v>0</v>
      </c>
      <c r="F547" s="118">
        <v>1</v>
      </c>
      <c r="G547" s="117">
        <v>105</v>
      </c>
      <c r="H547" s="118"/>
      <c r="I547" s="117">
        <v>536</v>
      </c>
      <c r="J547" s="118">
        <v>4.1047619047619044</v>
      </c>
      <c r="K547" s="117"/>
      <c r="L547" s="118"/>
      <c r="M547" s="118"/>
    </row>
    <row r="548" spans="2:13" x14ac:dyDescent="0.25">
      <c r="B548" s="116" t="s">
        <v>137</v>
      </c>
      <c r="C548" s="117">
        <v>273</v>
      </c>
      <c r="D548" s="118">
        <v>7.4576271186440696E-2</v>
      </c>
      <c r="E548" s="117">
        <v>0</v>
      </c>
      <c r="F548" s="118">
        <v>1</v>
      </c>
      <c r="G548" s="117">
        <v>73</v>
      </c>
      <c r="H548" s="118"/>
      <c r="I548" s="117">
        <v>393</v>
      </c>
      <c r="J548" s="118">
        <v>4.3835616438356162</v>
      </c>
      <c r="K548" s="117"/>
      <c r="L548" s="118"/>
      <c r="M548" s="118"/>
    </row>
    <row r="549" spans="2:13" x14ac:dyDescent="0.25">
      <c r="B549" s="116" t="s">
        <v>139</v>
      </c>
      <c r="C549" s="117">
        <v>220</v>
      </c>
      <c r="D549" s="118">
        <v>0.24914675767918101</v>
      </c>
      <c r="E549" s="117">
        <v>39</v>
      </c>
      <c r="F549" s="118">
        <v>0.82272727272727297</v>
      </c>
      <c r="G549" s="117">
        <v>98</v>
      </c>
      <c r="H549" s="118">
        <v>1.5128205128205128</v>
      </c>
      <c r="I549" s="117">
        <v>336</v>
      </c>
      <c r="J549" s="118">
        <v>2.4285714285714284</v>
      </c>
      <c r="K549" s="117"/>
      <c r="L549" s="118"/>
      <c r="M549" s="118"/>
    </row>
    <row r="550" spans="2:13" x14ac:dyDescent="0.25">
      <c r="B550" s="116" t="s">
        <v>141</v>
      </c>
      <c r="C550" s="117">
        <v>137</v>
      </c>
      <c r="D550" s="118">
        <v>0.17469879518072301</v>
      </c>
      <c r="E550" s="117">
        <v>50</v>
      </c>
      <c r="F550" s="118">
        <v>0.63503649635036497</v>
      </c>
      <c r="G550" s="117">
        <v>118</v>
      </c>
      <c r="H550" s="118">
        <v>1.3599999999999999</v>
      </c>
      <c r="I550" s="117">
        <v>220</v>
      </c>
      <c r="J550" s="118">
        <v>0.86440677966101687</v>
      </c>
      <c r="K550" s="117"/>
      <c r="L550" s="118"/>
      <c r="M550" s="118"/>
    </row>
    <row r="551" spans="2:13" x14ac:dyDescent="0.25">
      <c r="B551" s="116" t="s">
        <v>143</v>
      </c>
      <c r="C551" s="117">
        <v>179</v>
      </c>
      <c r="D551" s="118">
        <v>0.143540669856459</v>
      </c>
      <c r="E551" s="117">
        <v>52</v>
      </c>
      <c r="F551" s="118">
        <v>0.70949720670391103</v>
      </c>
      <c r="G551" s="117">
        <v>115</v>
      </c>
      <c r="H551" s="118">
        <v>1.2115384615384617</v>
      </c>
      <c r="I551" s="117">
        <v>255</v>
      </c>
      <c r="J551" s="118">
        <v>1.2173913043478262</v>
      </c>
      <c r="K551" s="117"/>
      <c r="L551" s="118"/>
      <c r="M551" s="118"/>
    </row>
    <row r="552" spans="2:13" x14ac:dyDescent="0.25">
      <c r="B552" s="116" t="s">
        <v>145</v>
      </c>
      <c r="C552" s="117">
        <v>118</v>
      </c>
      <c r="D552" s="118">
        <v>0.60927152317880795</v>
      </c>
      <c r="E552" s="117">
        <v>28</v>
      </c>
      <c r="F552" s="118">
        <v>0.76271186440677996</v>
      </c>
      <c r="G552" s="117">
        <v>157</v>
      </c>
      <c r="H552" s="118">
        <v>4.6071428571428568</v>
      </c>
      <c r="I552" s="117">
        <v>225</v>
      </c>
      <c r="J552" s="118">
        <v>0.43312101910828016</v>
      </c>
      <c r="K552" s="117"/>
      <c r="L552" s="118"/>
      <c r="M552" s="118"/>
    </row>
    <row r="553" spans="2:13" x14ac:dyDescent="0.25">
      <c r="B553" s="116" t="s">
        <v>147</v>
      </c>
      <c r="C553" s="117">
        <v>331</v>
      </c>
      <c r="D553" s="118">
        <v>2.7950310559006208E-2</v>
      </c>
      <c r="E553" s="117">
        <v>96</v>
      </c>
      <c r="F553" s="118">
        <v>0.70996978851963699</v>
      </c>
      <c r="G553" s="117">
        <v>351</v>
      </c>
      <c r="H553" s="118">
        <v>2.65625</v>
      </c>
      <c r="I553" s="117">
        <v>490</v>
      </c>
      <c r="J553" s="118">
        <v>0.39601139601139601</v>
      </c>
      <c r="K553" s="117"/>
      <c r="L553" s="118"/>
      <c r="M553" s="118"/>
    </row>
    <row r="554" spans="2:13" x14ac:dyDescent="0.25">
      <c r="B554" s="116" t="s">
        <v>149</v>
      </c>
      <c r="C554" s="117">
        <v>246</v>
      </c>
      <c r="D554" s="118">
        <v>1.20481927710844E-2</v>
      </c>
      <c r="E554" s="117">
        <v>42</v>
      </c>
      <c r="F554" s="118">
        <v>0.82926829268292701</v>
      </c>
      <c r="G554" s="117">
        <v>248</v>
      </c>
      <c r="H554" s="118">
        <v>4.9047619047619051</v>
      </c>
      <c r="I554" s="117">
        <v>487</v>
      </c>
      <c r="J554" s="118">
        <v>0.96370967741935476</v>
      </c>
      <c r="K554" s="117"/>
      <c r="L554" s="118"/>
      <c r="M554" s="118"/>
    </row>
    <row r="555" spans="2:13" x14ac:dyDescent="0.25">
      <c r="B555" s="116" t="s">
        <v>151</v>
      </c>
      <c r="C555" s="117">
        <v>445</v>
      </c>
      <c r="D555" s="118">
        <v>0.23539518900343601</v>
      </c>
      <c r="E555" s="117">
        <v>97</v>
      </c>
      <c r="F555" s="118">
        <v>0.78202247191011198</v>
      </c>
      <c r="G555" s="117">
        <v>442</v>
      </c>
      <c r="H555" s="118">
        <v>3.5567010309278349</v>
      </c>
      <c r="I555" s="117">
        <v>921</v>
      </c>
      <c r="J555" s="118">
        <v>1.0837104072398192</v>
      </c>
      <c r="K555" s="117"/>
      <c r="L555" s="118"/>
      <c r="M555" s="118"/>
    </row>
    <row r="556" spans="2:13" ht="15.75" x14ac:dyDescent="0.25">
      <c r="B556" s="119" t="s">
        <v>111</v>
      </c>
      <c r="C556" s="120">
        <v>3426</v>
      </c>
      <c r="D556" s="121">
        <v>7.4554294975688801E-2</v>
      </c>
      <c r="E556" s="120">
        <v>1050</v>
      </c>
      <c r="F556" s="121">
        <v>0.69352014010507901</v>
      </c>
      <c r="G556" s="120">
        <v>2049</v>
      </c>
      <c r="H556" s="121">
        <v>0.95142857142857151</v>
      </c>
      <c r="I556" s="120">
        <v>5172</v>
      </c>
      <c r="J556" s="121">
        <v>1.5241581259150805</v>
      </c>
      <c r="K556" s="120">
        <v>1459</v>
      </c>
      <c r="L556" s="121">
        <v>0.66362599771949826</v>
      </c>
      <c r="M556" s="121">
        <v>1.1614814814814816</v>
      </c>
    </row>
    <row r="557" spans="2:13" ht="6" customHeight="1" x14ac:dyDescent="0.25"/>
    <row r="558" spans="2:13" x14ac:dyDescent="0.25">
      <c r="B558" s="49" t="s">
        <v>275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4"/>
      <c r="E559" s="124"/>
      <c r="G559" s="124"/>
      <c r="I559" s="124"/>
      <c r="K559" s="124"/>
    </row>
    <row r="562" spans="2:14" ht="48.75" customHeight="1" thickBot="1" x14ac:dyDescent="0.3">
      <c r="B562" s="247" t="s">
        <v>299</v>
      </c>
      <c r="C562" s="247"/>
      <c r="D562" s="247"/>
      <c r="E562" s="247"/>
      <c r="F562" s="247"/>
      <c r="G562" s="247"/>
      <c r="H562" s="247"/>
      <c r="I562" s="247"/>
      <c r="J562" s="247"/>
      <c r="K562" s="247"/>
      <c r="L562" s="247"/>
      <c r="M562" s="247"/>
      <c r="N562" s="1" t="s">
        <v>526</v>
      </c>
    </row>
    <row r="563" spans="2:14" ht="10.5" customHeight="1" thickBot="1" x14ac:dyDescent="0.3">
      <c r="B563" s="109"/>
      <c r="C563" s="110"/>
      <c r="D563" s="109"/>
      <c r="E563" s="109"/>
      <c r="F563" s="109"/>
      <c r="G563" s="109"/>
      <c r="H563" s="109"/>
      <c r="I563" s="109"/>
      <c r="J563" s="109"/>
      <c r="K563" s="4"/>
      <c r="L563" s="4"/>
      <c r="N563" s="1" t="s">
        <v>202</v>
      </c>
    </row>
    <row r="564" spans="2:14" ht="22.5" thickTop="1" thickBot="1" x14ac:dyDescent="0.3">
      <c r="B564" s="125" t="s">
        <v>225</v>
      </c>
      <c r="C564" s="257" t="s">
        <v>225</v>
      </c>
      <c r="D564" s="258"/>
      <c r="E564" s="258"/>
      <c r="F564" s="258"/>
      <c r="G564" s="258"/>
      <c r="H564" s="258"/>
      <c r="I564" s="258"/>
      <c r="J564" s="258"/>
      <c r="K564" s="258"/>
      <c r="L564" s="258"/>
      <c r="M564" s="259"/>
    </row>
    <row r="565" spans="2:14" ht="22.5" thickTop="1" thickBot="1" x14ac:dyDescent="0.3">
      <c r="B565" s="13"/>
      <c r="C565" s="260">
        <v>2019</v>
      </c>
      <c r="D565" s="261"/>
      <c r="E565" s="262">
        <v>2020</v>
      </c>
      <c r="F565" s="261"/>
      <c r="G565" s="262">
        <v>2021</v>
      </c>
      <c r="H565" s="261"/>
      <c r="I565" s="262">
        <v>2022</v>
      </c>
      <c r="J565" s="261"/>
      <c r="K565" s="262">
        <v>2023</v>
      </c>
      <c r="L565" s="263"/>
      <c r="M565" s="264"/>
    </row>
    <row r="566" spans="2:14" ht="16.5" thickTop="1" thickBot="1" x14ac:dyDescent="0.3">
      <c r="B566" s="16"/>
      <c r="C566" s="112" t="s">
        <v>125</v>
      </c>
      <c r="D566" s="113" t="s">
        <v>509</v>
      </c>
      <c r="E566" s="114" t="s">
        <v>125</v>
      </c>
      <c r="F566" s="113" t="s">
        <v>499</v>
      </c>
      <c r="G566" s="114" t="s">
        <v>125</v>
      </c>
      <c r="H566" s="113" t="s">
        <v>500</v>
      </c>
      <c r="I566" s="114" t="s">
        <v>125</v>
      </c>
      <c r="J566" s="113" t="s">
        <v>126</v>
      </c>
      <c r="K566" s="114" t="s">
        <v>125</v>
      </c>
      <c r="L566" s="113" t="s">
        <v>511</v>
      </c>
      <c r="M566" s="113" t="s">
        <v>502</v>
      </c>
    </row>
    <row r="567" spans="2:14" x14ac:dyDescent="0.25">
      <c r="B567" s="116" t="s">
        <v>129</v>
      </c>
      <c r="C567" s="117">
        <v>430</v>
      </c>
      <c r="D567" s="118">
        <v>2.9345372460496601E-2</v>
      </c>
      <c r="E567" s="117">
        <v>410</v>
      </c>
      <c r="F567" s="118">
        <v>4.6511627906976702E-2</v>
      </c>
      <c r="G567" s="117">
        <v>61</v>
      </c>
      <c r="H567" s="118">
        <v>0.85121951219512204</v>
      </c>
      <c r="I567" s="117">
        <v>478</v>
      </c>
      <c r="J567" s="118">
        <v>6.8360655737704921</v>
      </c>
      <c r="K567" s="117">
        <v>672</v>
      </c>
      <c r="L567" s="118">
        <v>0.40585774058577395</v>
      </c>
      <c r="M567" s="118">
        <v>0.56279069767441858</v>
      </c>
    </row>
    <row r="568" spans="2:14" x14ac:dyDescent="0.25">
      <c r="B568" s="116" t="s">
        <v>131</v>
      </c>
      <c r="C568" s="117">
        <v>339</v>
      </c>
      <c r="D568" s="118">
        <v>4.7752808988764002E-2</v>
      </c>
      <c r="E568" s="117">
        <v>388</v>
      </c>
      <c r="F568" s="118">
        <v>0.14454277286135686</v>
      </c>
      <c r="G568" s="117">
        <v>102</v>
      </c>
      <c r="H568" s="118">
        <v>0.73711340206185605</v>
      </c>
      <c r="I568" s="117">
        <v>399</v>
      </c>
      <c r="J568" s="118">
        <v>2.9117647058823528</v>
      </c>
      <c r="K568" s="117">
        <v>481</v>
      </c>
      <c r="L568" s="118">
        <v>0.20551378446115298</v>
      </c>
      <c r="M568" s="118">
        <v>0.41887905604719755</v>
      </c>
    </row>
    <row r="569" spans="2:14" x14ac:dyDescent="0.25">
      <c r="B569" s="116" t="s">
        <v>133</v>
      </c>
      <c r="C569" s="117">
        <v>457</v>
      </c>
      <c r="D569" s="118">
        <v>1.0772727272727272</v>
      </c>
      <c r="E569" s="117">
        <v>174</v>
      </c>
      <c r="F569" s="118">
        <v>0.61925601750546999</v>
      </c>
      <c r="G569" s="117">
        <v>115</v>
      </c>
      <c r="H569" s="118">
        <v>0.33908045977011497</v>
      </c>
      <c r="I569" s="117">
        <v>574</v>
      </c>
      <c r="J569" s="118">
        <v>3.9913043478260866</v>
      </c>
      <c r="K569" s="117"/>
      <c r="L569" s="118"/>
      <c r="M569" s="118"/>
    </row>
    <row r="570" spans="2:14" x14ac:dyDescent="0.25">
      <c r="B570" s="116" t="s">
        <v>135</v>
      </c>
      <c r="C570" s="117">
        <v>339</v>
      </c>
      <c r="D570" s="118">
        <v>0.1225165562913908</v>
      </c>
      <c r="E570" s="117">
        <v>0</v>
      </c>
      <c r="F570" s="118">
        <v>1</v>
      </c>
      <c r="G570" s="117">
        <v>69</v>
      </c>
      <c r="H570" s="118"/>
      <c r="I570" s="117">
        <v>460</v>
      </c>
      <c r="J570" s="118">
        <v>5.666666666666667</v>
      </c>
      <c r="K570" s="117"/>
      <c r="L570" s="118"/>
      <c r="M570" s="118"/>
    </row>
    <row r="571" spans="2:14" x14ac:dyDescent="0.25">
      <c r="B571" s="116" t="s">
        <v>137</v>
      </c>
      <c r="C571" s="117">
        <v>512</v>
      </c>
      <c r="D571" s="118">
        <v>0.23671497584541057</v>
      </c>
      <c r="E571" s="117">
        <v>0</v>
      </c>
      <c r="F571" s="118">
        <v>1</v>
      </c>
      <c r="G571" s="117">
        <v>114</v>
      </c>
      <c r="H571" s="118"/>
      <c r="I571" s="117">
        <v>564</v>
      </c>
      <c r="J571" s="118">
        <v>3.9473684210526319</v>
      </c>
      <c r="K571" s="117"/>
      <c r="L571" s="118"/>
      <c r="M571" s="118"/>
    </row>
    <row r="572" spans="2:14" x14ac:dyDescent="0.25">
      <c r="B572" s="116" t="s">
        <v>139</v>
      </c>
      <c r="C572" s="117">
        <v>451</v>
      </c>
      <c r="D572" s="118">
        <v>8.4134615384615419E-2</v>
      </c>
      <c r="E572" s="117">
        <v>5</v>
      </c>
      <c r="F572" s="118">
        <v>0.988913525498891</v>
      </c>
      <c r="G572" s="117">
        <v>253</v>
      </c>
      <c r="H572" s="118">
        <v>49.6</v>
      </c>
      <c r="I572" s="117">
        <v>659</v>
      </c>
      <c r="J572" s="118">
        <v>1.6047430830039526</v>
      </c>
      <c r="K572" s="117"/>
      <c r="L572" s="118"/>
      <c r="M572" s="118"/>
    </row>
    <row r="573" spans="2:14" x14ac:dyDescent="0.25">
      <c r="B573" s="116" t="s">
        <v>141</v>
      </c>
      <c r="C573" s="117">
        <v>481</v>
      </c>
      <c r="D573" s="118">
        <v>0.19651741293532332</v>
      </c>
      <c r="E573" s="117">
        <v>29</v>
      </c>
      <c r="F573" s="118">
        <v>0.93970893970893998</v>
      </c>
      <c r="G573" s="117">
        <v>476</v>
      </c>
      <c r="H573" s="118">
        <v>15.413793103448278</v>
      </c>
      <c r="I573" s="117">
        <v>600</v>
      </c>
      <c r="J573" s="118">
        <v>0.26050420168067223</v>
      </c>
      <c r="K573" s="117"/>
      <c r="L573" s="118"/>
      <c r="M573" s="118"/>
    </row>
    <row r="574" spans="2:14" x14ac:dyDescent="0.25">
      <c r="B574" s="116" t="s">
        <v>143</v>
      </c>
      <c r="C574" s="117">
        <v>364</v>
      </c>
      <c r="D574" s="118">
        <v>4.4619422572178401E-2</v>
      </c>
      <c r="E574" s="117">
        <v>48</v>
      </c>
      <c r="F574" s="118">
        <v>0.86813186813186805</v>
      </c>
      <c r="G574" s="117">
        <v>293</v>
      </c>
      <c r="H574" s="118">
        <v>5.104166666666667</v>
      </c>
      <c r="I574" s="117">
        <v>650</v>
      </c>
      <c r="J574" s="118">
        <v>1.218430034129693</v>
      </c>
      <c r="K574" s="117"/>
      <c r="L574" s="118"/>
      <c r="M574" s="118"/>
    </row>
    <row r="575" spans="2:14" x14ac:dyDescent="0.25">
      <c r="B575" s="116" t="s">
        <v>145</v>
      </c>
      <c r="C575" s="117">
        <v>412</v>
      </c>
      <c r="D575" s="118">
        <v>7.8299776286353401E-2</v>
      </c>
      <c r="E575" s="117">
        <v>10</v>
      </c>
      <c r="F575" s="118">
        <v>0.97572815533980595</v>
      </c>
      <c r="G575" s="117">
        <v>294</v>
      </c>
      <c r="H575" s="118">
        <v>28.4</v>
      </c>
      <c r="I575" s="117">
        <v>546</v>
      </c>
      <c r="J575" s="118">
        <v>0.85714285714285721</v>
      </c>
      <c r="K575" s="117"/>
      <c r="L575" s="118"/>
      <c r="M575" s="118"/>
    </row>
    <row r="576" spans="2:14" x14ac:dyDescent="0.25">
      <c r="B576" s="116" t="s">
        <v>147</v>
      </c>
      <c r="C576" s="117">
        <v>696</v>
      </c>
      <c r="D576" s="118">
        <v>0.62997658079625296</v>
      </c>
      <c r="E576" s="117">
        <v>46</v>
      </c>
      <c r="F576" s="118">
        <v>0.93390804597701105</v>
      </c>
      <c r="G576" s="117">
        <v>306</v>
      </c>
      <c r="H576" s="118">
        <v>5.6521739130434785</v>
      </c>
      <c r="I576" s="117">
        <v>597</v>
      </c>
      <c r="J576" s="118">
        <v>0.9509803921568627</v>
      </c>
      <c r="K576" s="117"/>
      <c r="L576" s="118"/>
      <c r="M576" s="118"/>
    </row>
    <row r="577" spans="2:14" x14ac:dyDescent="0.25">
      <c r="B577" s="116" t="s">
        <v>149</v>
      </c>
      <c r="C577" s="117">
        <v>356</v>
      </c>
      <c r="D577" s="118">
        <v>0.10327455919395501</v>
      </c>
      <c r="E577" s="117">
        <v>84</v>
      </c>
      <c r="F577" s="118">
        <v>0.76404494382022503</v>
      </c>
      <c r="G577" s="117">
        <v>294</v>
      </c>
      <c r="H577" s="118">
        <v>2.5</v>
      </c>
      <c r="I577" s="117">
        <v>439</v>
      </c>
      <c r="J577" s="118">
        <v>0.49319727891156462</v>
      </c>
      <c r="K577" s="117"/>
      <c r="L577" s="118"/>
      <c r="M577" s="118"/>
    </row>
    <row r="578" spans="2:14" x14ac:dyDescent="0.25">
      <c r="B578" s="116" t="s">
        <v>151</v>
      </c>
      <c r="C578" s="117">
        <v>349</v>
      </c>
      <c r="D578" s="118">
        <v>7.9155672823219003E-2</v>
      </c>
      <c r="E578" s="117">
        <v>83</v>
      </c>
      <c r="F578" s="118">
        <v>0.76217765042979901</v>
      </c>
      <c r="G578" s="117">
        <v>364</v>
      </c>
      <c r="H578" s="118">
        <v>3.3855421686746991</v>
      </c>
      <c r="I578" s="117">
        <v>584</v>
      </c>
      <c r="J578" s="118">
        <v>0.60439560439560447</v>
      </c>
      <c r="K578" s="117"/>
      <c r="L578" s="118"/>
      <c r="M578" s="118"/>
    </row>
    <row r="579" spans="2:14" ht="15.75" x14ac:dyDescent="0.25">
      <c r="B579" s="119" t="s">
        <v>111</v>
      </c>
      <c r="C579" s="120">
        <v>5186</v>
      </c>
      <c r="D579" s="121">
        <v>0.13132635253054104</v>
      </c>
      <c r="E579" s="120">
        <v>1277</v>
      </c>
      <c r="F579" s="121">
        <v>0.75376012340917897</v>
      </c>
      <c r="G579" s="120">
        <v>2741</v>
      </c>
      <c r="H579" s="121">
        <v>1.1464369616288175</v>
      </c>
      <c r="I579" s="120">
        <v>6550</v>
      </c>
      <c r="J579" s="121">
        <v>1.3896388179496535</v>
      </c>
      <c r="K579" s="120">
        <v>1153</v>
      </c>
      <c r="L579" s="121">
        <v>0.31470923603192702</v>
      </c>
      <c r="M579" s="121">
        <v>0.4993498049414824</v>
      </c>
    </row>
    <row r="580" spans="2:14" ht="6" customHeight="1" x14ac:dyDescent="0.25"/>
    <row r="581" spans="2:14" x14ac:dyDescent="0.25">
      <c r="B581" s="49" t="s">
        <v>275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4"/>
      <c r="E582" s="124"/>
      <c r="G582" s="124"/>
      <c r="I582" s="124"/>
      <c r="K582" s="124"/>
    </row>
    <row r="585" spans="2:14" ht="48.75" customHeight="1" thickBot="1" x14ac:dyDescent="0.3">
      <c r="B585" s="247" t="s">
        <v>300</v>
      </c>
      <c r="C585" s="247"/>
      <c r="D585" s="247"/>
      <c r="E585" s="247"/>
      <c r="F585" s="247"/>
      <c r="G585" s="247"/>
      <c r="H585" s="247"/>
      <c r="I585" s="247"/>
      <c r="J585" s="247"/>
      <c r="K585" s="247"/>
      <c r="L585" s="247"/>
      <c r="M585" s="247"/>
      <c r="N585" s="1" t="s">
        <v>526</v>
      </c>
    </row>
    <row r="586" spans="2:14" ht="10.5" customHeight="1" thickBot="1" x14ac:dyDescent="0.3">
      <c r="B586" s="109"/>
      <c r="C586" s="110"/>
      <c r="D586" s="109"/>
      <c r="E586" s="109"/>
      <c r="F586" s="109"/>
      <c r="G586" s="109"/>
      <c r="H586" s="109"/>
      <c r="I586" s="109"/>
      <c r="J586" s="109"/>
      <c r="K586" s="4"/>
      <c r="L586" s="4"/>
      <c r="N586" s="1" t="s">
        <v>202</v>
      </c>
    </row>
    <row r="587" spans="2:14" ht="22.5" thickTop="1" thickBot="1" x14ac:dyDescent="0.3">
      <c r="B587" s="125" t="s">
        <v>227</v>
      </c>
      <c r="C587" s="257" t="s">
        <v>227</v>
      </c>
      <c r="D587" s="258"/>
      <c r="E587" s="258"/>
      <c r="F587" s="258"/>
      <c r="G587" s="258"/>
      <c r="H587" s="258"/>
      <c r="I587" s="258"/>
      <c r="J587" s="258"/>
      <c r="K587" s="258"/>
      <c r="L587" s="258"/>
      <c r="M587" s="259"/>
    </row>
    <row r="588" spans="2:14" ht="22.5" thickTop="1" thickBot="1" x14ac:dyDescent="0.3">
      <c r="B588" s="13"/>
      <c r="C588" s="260">
        <v>2019</v>
      </c>
      <c r="D588" s="261"/>
      <c r="E588" s="262">
        <v>2020</v>
      </c>
      <c r="F588" s="261"/>
      <c r="G588" s="262">
        <v>2021</v>
      </c>
      <c r="H588" s="261"/>
      <c r="I588" s="262">
        <v>2022</v>
      </c>
      <c r="J588" s="261"/>
      <c r="K588" s="262">
        <v>2023</v>
      </c>
      <c r="L588" s="263"/>
      <c r="M588" s="264"/>
    </row>
    <row r="589" spans="2:14" ht="16.5" thickTop="1" thickBot="1" x14ac:dyDescent="0.3">
      <c r="B589" s="16"/>
      <c r="C589" s="112" t="s">
        <v>125</v>
      </c>
      <c r="D589" s="113" t="s">
        <v>509</v>
      </c>
      <c r="E589" s="114" t="s">
        <v>125</v>
      </c>
      <c r="F589" s="113" t="s">
        <v>499</v>
      </c>
      <c r="G589" s="114" t="s">
        <v>125</v>
      </c>
      <c r="H589" s="113" t="s">
        <v>500</v>
      </c>
      <c r="I589" s="114" t="s">
        <v>125</v>
      </c>
      <c r="J589" s="113" t="s">
        <v>126</v>
      </c>
      <c r="K589" s="114" t="s">
        <v>125</v>
      </c>
      <c r="L589" s="113" t="s">
        <v>511</v>
      </c>
      <c r="M589" s="113" t="s">
        <v>502</v>
      </c>
    </row>
    <row r="590" spans="2:14" x14ac:dyDescent="0.25">
      <c r="B590" s="116" t="s">
        <v>129</v>
      </c>
      <c r="C590" s="117">
        <v>974</v>
      </c>
      <c r="D590" s="118">
        <v>7.3263558515699295E-2</v>
      </c>
      <c r="E590" s="117">
        <v>940</v>
      </c>
      <c r="F590" s="118">
        <v>3.4907597535934302E-2</v>
      </c>
      <c r="G590" s="117">
        <v>173</v>
      </c>
      <c r="H590" s="118">
        <v>0.81595744680851101</v>
      </c>
      <c r="I590" s="117">
        <v>337</v>
      </c>
      <c r="J590" s="118">
        <v>0.94797687861271673</v>
      </c>
      <c r="K590" s="117">
        <v>404</v>
      </c>
      <c r="L590" s="118">
        <v>0.19881305637982205</v>
      </c>
      <c r="M590" s="118">
        <v>-0.58521560574948661</v>
      </c>
    </row>
    <row r="591" spans="2:14" x14ac:dyDescent="0.25">
      <c r="B591" s="116" t="s">
        <v>131</v>
      </c>
      <c r="C591" s="117">
        <v>315</v>
      </c>
      <c r="D591" s="118">
        <v>3.9634146341463401E-2</v>
      </c>
      <c r="E591" s="117">
        <v>390</v>
      </c>
      <c r="F591" s="118">
        <v>0.23809523809523814</v>
      </c>
      <c r="G591" s="117">
        <v>101</v>
      </c>
      <c r="H591" s="118">
        <v>0.74102564102564095</v>
      </c>
      <c r="I591" s="117">
        <v>287</v>
      </c>
      <c r="J591" s="118">
        <v>1.8415841584158414</v>
      </c>
      <c r="K591" s="117">
        <v>238</v>
      </c>
      <c r="L591" s="118">
        <v>-0.17073170731707321</v>
      </c>
      <c r="M591" s="118">
        <v>-0.24444444444444446</v>
      </c>
    </row>
    <row r="592" spans="2:14" x14ac:dyDescent="0.25">
      <c r="B592" s="116" t="s">
        <v>133</v>
      </c>
      <c r="C592" s="117">
        <v>357</v>
      </c>
      <c r="D592" s="118">
        <v>0.129268292682927</v>
      </c>
      <c r="E592" s="117">
        <v>233</v>
      </c>
      <c r="F592" s="118">
        <v>0.34733893557423001</v>
      </c>
      <c r="G592" s="117">
        <v>140</v>
      </c>
      <c r="H592" s="118">
        <v>0.39914163090128801</v>
      </c>
      <c r="I592" s="117">
        <v>182</v>
      </c>
      <c r="J592" s="118">
        <v>0.30000000000000004</v>
      </c>
      <c r="K592" s="117"/>
      <c r="L592" s="118"/>
      <c r="M592" s="118"/>
    </row>
    <row r="593" spans="2:14" x14ac:dyDescent="0.25">
      <c r="B593" s="116" t="s">
        <v>135</v>
      </c>
      <c r="C593" s="117">
        <v>369</v>
      </c>
      <c r="D593" s="118">
        <v>0.34224598930481298</v>
      </c>
      <c r="E593" s="117">
        <v>0</v>
      </c>
      <c r="F593" s="118">
        <v>1</v>
      </c>
      <c r="G593" s="117">
        <v>184</v>
      </c>
      <c r="H593" s="118"/>
      <c r="I593" s="117">
        <v>258</v>
      </c>
      <c r="J593" s="118">
        <v>0.40217391304347827</v>
      </c>
      <c r="K593" s="117"/>
      <c r="L593" s="118"/>
      <c r="M593" s="118"/>
    </row>
    <row r="594" spans="2:14" x14ac:dyDescent="0.25">
      <c r="B594" s="116" t="s">
        <v>137</v>
      </c>
      <c r="C594" s="117">
        <v>678</v>
      </c>
      <c r="D594" s="118">
        <v>0.15699658703071662</v>
      </c>
      <c r="E594" s="117">
        <v>1</v>
      </c>
      <c r="F594" s="118">
        <v>0.99852507374631305</v>
      </c>
      <c r="G594" s="117">
        <v>161</v>
      </c>
      <c r="H594" s="118">
        <v>160</v>
      </c>
      <c r="I594" s="117">
        <v>184</v>
      </c>
      <c r="J594" s="118">
        <v>0.14285714285714279</v>
      </c>
      <c r="K594" s="117"/>
      <c r="L594" s="118"/>
      <c r="M594" s="118"/>
    </row>
    <row r="595" spans="2:14" x14ac:dyDescent="0.25">
      <c r="B595" s="116" t="s">
        <v>139</v>
      </c>
      <c r="C595" s="117">
        <v>352</v>
      </c>
      <c r="D595" s="118">
        <v>0.11392405063291133</v>
      </c>
      <c r="E595" s="117">
        <v>116</v>
      </c>
      <c r="F595" s="118">
        <v>0.67045454545454497</v>
      </c>
      <c r="G595" s="117">
        <v>141</v>
      </c>
      <c r="H595" s="118">
        <v>0.21551724137931028</v>
      </c>
      <c r="I595" s="117">
        <v>199</v>
      </c>
      <c r="J595" s="118">
        <v>0.41134751773049638</v>
      </c>
      <c r="K595" s="117"/>
      <c r="L595" s="118"/>
      <c r="M595" s="118"/>
    </row>
    <row r="596" spans="2:14" x14ac:dyDescent="0.25">
      <c r="B596" s="116" t="s">
        <v>141</v>
      </c>
      <c r="C596" s="117">
        <v>554</v>
      </c>
      <c r="D596" s="118">
        <v>0.30969267139479895</v>
      </c>
      <c r="E596" s="117">
        <v>178</v>
      </c>
      <c r="F596" s="118">
        <v>0.67870036101082998</v>
      </c>
      <c r="G596" s="117">
        <v>237</v>
      </c>
      <c r="H596" s="118">
        <v>0.3314606741573034</v>
      </c>
      <c r="I596" s="117">
        <v>307</v>
      </c>
      <c r="J596" s="118">
        <v>0.29535864978902948</v>
      </c>
      <c r="K596" s="117"/>
      <c r="L596" s="118"/>
      <c r="M596" s="118"/>
    </row>
    <row r="597" spans="2:14" x14ac:dyDescent="0.25">
      <c r="B597" s="116" t="s">
        <v>143</v>
      </c>
      <c r="C597" s="117">
        <v>388</v>
      </c>
      <c r="D597" s="118">
        <v>7.8384798099762495E-2</v>
      </c>
      <c r="E597" s="117">
        <v>135</v>
      </c>
      <c r="F597" s="118">
        <v>0.652061855670103</v>
      </c>
      <c r="G597" s="117">
        <v>192</v>
      </c>
      <c r="H597" s="118">
        <v>0.42222222222222228</v>
      </c>
      <c r="I597" s="117">
        <v>267</v>
      </c>
      <c r="J597" s="118">
        <v>0.390625</v>
      </c>
      <c r="K597" s="117"/>
      <c r="L597" s="118"/>
      <c r="M597" s="118"/>
    </row>
    <row r="598" spans="2:14" x14ac:dyDescent="0.25">
      <c r="B598" s="116" t="s">
        <v>145</v>
      </c>
      <c r="C598" s="117">
        <v>345</v>
      </c>
      <c r="D598" s="118">
        <v>1.7699115044247815E-2</v>
      </c>
      <c r="E598" s="117">
        <v>50</v>
      </c>
      <c r="F598" s="118">
        <v>0.85507246376811596</v>
      </c>
      <c r="G598" s="117">
        <v>222</v>
      </c>
      <c r="H598" s="118">
        <v>3.4400000000000004</v>
      </c>
      <c r="I598" s="117">
        <v>241</v>
      </c>
      <c r="J598" s="118">
        <v>8.55855855855856E-2</v>
      </c>
      <c r="K598" s="117"/>
      <c r="L598" s="118"/>
      <c r="M598" s="118"/>
    </row>
    <row r="599" spans="2:14" x14ac:dyDescent="0.25">
      <c r="B599" s="116" t="s">
        <v>147</v>
      </c>
      <c r="C599" s="117">
        <v>675</v>
      </c>
      <c r="D599" s="118">
        <v>0.6148325358851674</v>
      </c>
      <c r="E599" s="117">
        <v>63</v>
      </c>
      <c r="F599" s="118">
        <v>0.90666666666666695</v>
      </c>
      <c r="G599" s="117">
        <v>266</v>
      </c>
      <c r="H599" s="118">
        <v>3.2222222222222223</v>
      </c>
      <c r="I599" s="117">
        <v>244</v>
      </c>
      <c r="J599" s="118">
        <v>8.2706766917293298E-2</v>
      </c>
      <c r="K599" s="117"/>
      <c r="L599" s="118"/>
      <c r="M599" s="118"/>
    </row>
    <row r="600" spans="2:14" x14ac:dyDescent="0.25">
      <c r="B600" s="116" t="s">
        <v>149</v>
      </c>
      <c r="C600" s="117">
        <v>472</v>
      </c>
      <c r="D600" s="118">
        <v>0.242375601926164</v>
      </c>
      <c r="E600" s="117">
        <v>106</v>
      </c>
      <c r="F600" s="118">
        <v>0.77542372881355903</v>
      </c>
      <c r="G600" s="117">
        <v>319</v>
      </c>
      <c r="H600" s="118">
        <v>2.0094339622641511</v>
      </c>
      <c r="I600" s="117">
        <v>253</v>
      </c>
      <c r="J600" s="118">
        <v>0.20689655172413801</v>
      </c>
      <c r="K600" s="117"/>
      <c r="L600" s="118"/>
      <c r="M600" s="118"/>
    </row>
    <row r="601" spans="2:14" x14ac:dyDescent="0.25">
      <c r="B601" s="116" t="s">
        <v>151</v>
      </c>
      <c r="C601" s="117">
        <v>613</v>
      </c>
      <c r="D601" s="118">
        <v>1.6339869281045694E-3</v>
      </c>
      <c r="E601" s="117">
        <v>234</v>
      </c>
      <c r="F601" s="118">
        <v>0.61827079934747098</v>
      </c>
      <c r="G601" s="117">
        <v>328</v>
      </c>
      <c r="H601" s="118">
        <v>0.40170940170940161</v>
      </c>
      <c r="I601" s="117">
        <v>440</v>
      </c>
      <c r="J601" s="118">
        <v>0.34146341463414642</v>
      </c>
      <c r="K601" s="117"/>
      <c r="L601" s="118"/>
      <c r="M601" s="118"/>
    </row>
    <row r="602" spans="2:14" ht="15.75" x14ac:dyDescent="0.25">
      <c r="B602" s="119" t="s">
        <v>111</v>
      </c>
      <c r="C602" s="120">
        <v>6092</v>
      </c>
      <c r="D602" s="121">
        <v>6.5703022339036465E-4</v>
      </c>
      <c r="E602" s="120">
        <v>2446</v>
      </c>
      <c r="F602" s="121">
        <v>0.59848982271831896</v>
      </c>
      <c r="G602" s="120">
        <v>2464</v>
      </c>
      <c r="H602" s="121">
        <v>7.3589533932951756E-3</v>
      </c>
      <c r="I602" s="120">
        <v>3199</v>
      </c>
      <c r="J602" s="121">
        <v>0.29829545454545459</v>
      </c>
      <c r="K602" s="120">
        <v>642</v>
      </c>
      <c r="L602" s="121">
        <v>2.8846153846153744E-2</v>
      </c>
      <c r="M602" s="121">
        <v>-0.50193948797517463</v>
      </c>
    </row>
    <row r="603" spans="2:14" ht="6" customHeight="1" x14ac:dyDescent="0.25"/>
    <row r="604" spans="2:14" x14ac:dyDescent="0.25">
      <c r="B604" s="49" t="s">
        <v>275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4"/>
      <c r="E605" s="124"/>
      <c r="G605" s="124"/>
      <c r="I605" s="124"/>
      <c r="K605" s="124"/>
    </row>
    <row r="608" spans="2:14" ht="48.75" customHeight="1" thickBot="1" x14ac:dyDescent="0.3">
      <c r="B608" s="247" t="s">
        <v>301</v>
      </c>
      <c r="C608" s="247"/>
      <c r="D608" s="247"/>
      <c r="E608" s="247"/>
      <c r="F608" s="247"/>
      <c r="G608" s="247"/>
      <c r="H608" s="247"/>
      <c r="I608" s="247"/>
      <c r="J608" s="247"/>
      <c r="K608" s="247"/>
      <c r="L608" s="247"/>
      <c r="M608" s="247"/>
      <c r="N608" s="1" t="s">
        <v>526</v>
      </c>
    </row>
    <row r="609" spans="2:14" ht="10.5" customHeight="1" thickBot="1" x14ac:dyDescent="0.3">
      <c r="B609" s="109"/>
      <c r="C609" s="110"/>
      <c r="D609" s="109"/>
      <c r="E609" s="109"/>
      <c r="F609" s="109"/>
      <c r="G609" s="109"/>
      <c r="H609" s="109"/>
      <c r="I609" s="109"/>
      <c r="J609" s="109"/>
      <c r="K609" s="4"/>
      <c r="L609" s="4"/>
      <c r="N609" s="1" t="s">
        <v>202</v>
      </c>
    </row>
    <row r="610" spans="2:14" ht="22.5" thickTop="1" thickBot="1" x14ac:dyDescent="0.3">
      <c r="B610" s="125" t="s">
        <v>229</v>
      </c>
      <c r="C610" s="257" t="s">
        <v>229</v>
      </c>
      <c r="D610" s="258"/>
      <c r="E610" s="258"/>
      <c r="F610" s="258"/>
      <c r="G610" s="258"/>
      <c r="H610" s="258"/>
      <c r="I610" s="258"/>
      <c r="J610" s="258"/>
      <c r="K610" s="258"/>
      <c r="L610" s="258"/>
      <c r="M610" s="259"/>
    </row>
    <row r="611" spans="2:14" ht="22.5" thickTop="1" thickBot="1" x14ac:dyDescent="0.3">
      <c r="B611" s="13"/>
      <c r="C611" s="260">
        <v>2019</v>
      </c>
      <c r="D611" s="261"/>
      <c r="E611" s="262">
        <v>2020</v>
      </c>
      <c r="F611" s="261"/>
      <c r="G611" s="262">
        <v>2021</v>
      </c>
      <c r="H611" s="261"/>
      <c r="I611" s="262">
        <v>2022</v>
      </c>
      <c r="J611" s="261"/>
      <c r="K611" s="262">
        <v>2023</v>
      </c>
      <c r="L611" s="263"/>
      <c r="M611" s="264"/>
    </row>
    <row r="612" spans="2:14" ht="16.5" thickTop="1" thickBot="1" x14ac:dyDescent="0.3">
      <c r="B612" s="16"/>
      <c r="C612" s="112" t="s">
        <v>125</v>
      </c>
      <c r="D612" s="113" t="s">
        <v>509</v>
      </c>
      <c r="E612" s="114" t="s">
        <v>125</v>
      </c>
      <c r="F612" s="113" t="s">
        <v>499</v>
      </c>
      <c r="G612" s="114" t="s">
        <v>125</v>
      </c>
      <c r="H612" s="113" t="s">
        <v>500</v>
      </c>
      <c r="I612" s="114" t="s">
        <v>125</v>
      </c>
      <c r="J612" s="113" t="s">
        <v>126</v>
      </c>
      <c r="K612" s="114" t="s">
        <v>125</v>
      </c>
      <c r="L612" s="113" t="s">
        <v>511</v>
      </c>
      <c r="M612" s="113" t="s">
        <v>502</v>
      </c>
    </row>
    <row r="613" spans="2:14" x14ac:dyDescent="0.25">
      <c r="B613" s="116" t="s">
        <v>129</v>
      </c>
      <c r="C613" s="117">
        <v>441</v>
      </c>
      <c r="D613" s="118">
        <v>0.13698630136986301</v>
      </c>
      <c r="E613" s="117">
        <v>441</v>
      </c>
      <c r="F613" s="118">
        <v>0</v>
      </c>
      <c r="G613" s="117">
        <v>413</v>
      </c>
      <c r="H613" s="118">
        <v>6.3492063492063502E-2</v>
      </c>
      <c r="I613" s="117">
        <v>668</v>
      </c>
      <c r="J613" s="118">
        <v>0.61743341404358354</v>
      </c>
      <c r="K613" s="117">
        <v>736</v>
      </c>
      <c r="L613" s="118">
        <v>0.10179640718562877</v>
      </c>
      <c r="M613" s="118">
        <v>0.66893424036281179</v>
      </c>
    </row>
    <row r="614" spans="2:14" x14ac:dyDescent="0.25">
      <c r="B614" s="116" t="s">
        <v>131</v>
      </c>
      <c r="C614" s="117">
        <v>589</v>
      </c>
      <c r="D614" s="118">
        <v>0.18989898989898979</v>
      </c>
      <c r="E614" s="117">
        <v>654</v>
      </c>
      <c r="F614" s="118">
        <v>0.11035653650254673</v>
      </c>
      <c r="G614" s="117">
        <v>645</v>
      </c>
      <c r="H614" s="118">
        <v>1.3761467889908299E-2</v>
      </c>
      <c r="I614" s="117">
        <v>818</v>
      </c>
      <c r="J614" s="118">
        <v>0.26821705426356579</v>
      </c>
      <c r="K614" s="117">
        <v>1112</v>
      </c>
      <c r="L614" s="118">
        <v>0.35941320293398538</v>
      </c>
      <c r="M614" s="118">
        <v>0.88794567062818341</v>
      </c>
    </row>
    <row r="615" spans="2:14" x14ac:dyDescent="0.25">
      <c r="B615" s="116" t="s">
        <v>133</v>
      </c>
      <c r="C615" s="117">
        <v>449</v>
      </c>
      <c r="D615" s="118">
        <v>0.17158671586715901</v>
      </c>
      <c r="E615" s="117">
        <v>317</v>
      </c>
      <c r="F615" s="118">
        <v>0.29398663697104699</v>
      </c>
      <c r="G615" s="117">
        <v>773</v>
      </c>
      <c r="H615" s="118">
        <v>1.4384858044164037</v>
      </c>
      <c r="I615" s="117">
        <v>1187</v>
      </c>
      <c r="J615" s="118">
        <v>0.53557567917205695</v>
      </c>
      <c r="K615" s="117"/>
      <c r="L615" s="118"/>
      <c r="M615" s="118"/>
    </row>
    <row r="616" spans="2:14" x14ac:dyDescent="0.25">
      <c r="B616" s="116" t="s">
        <v>135</v>
      </c>
      <c r="C616" s="117">
        <v>472</v>
      </c>
      <c r="D616" s="118">
        <v>6.5462753950338515E-2</v>
      </c>
      <c r="E616" s="117">
        <v>0</v>
      </c>
      <c r="F616" s="118">
        <v>1</v>
      </c>
      <c r="G616" s="117">
        <v>609</v>
      </c>
      <c r="H616" s="118"/>
      <c r="I616" s="117">
        <v>1034</v>
      </c>
      <c r="J616" s="118">
        <v>0.69786535303776676</v>
      </c>
      <c r="K616" s="117"/>
      <c r="L616" s="118"/>
      <c r="M616" s="118"/>
    </row>
    <row r="617" spans="2:14" x14ac:dyDescent="0.25">
      <c r="B617" s="116" t="s">
        <v>137</v>
      </c>
      <c r="C617" s="117">
        <v>687</v>
      </c>
      <c r="D617" s="118">
        <v>0.17636986301369872</v>
      </c>
      <c r="E617" s="117">
        <v>30</v>
      </c>
      <c r="F617" s="118">
        <v>0.95633187772925798</v>
      </c>
      <c r="G617" s="117">
        <v>510</v>
      </c>
      <c r="H617" s="118">
        <v>16</v>
      </c>
      <c r="I617" s="117">
        <v>1065</v>
      </c>
      <c r="J617" s="118">
        <v>1.0882352941176472</v>
      </c>
      <c r="K617" s="117"/>
      <c r="L617" s="118"/>
      <c r="M617" s="118"/>
    </row>
    <row r="618" spans="2:14" x14ac:dyDescent="0.25">
      <c r="B618" s="116" t="s">
        <v>139</v>
      </c>
      <c r="C618" s="117">
        <v>737</v>
      </c>
      <c r="D618" s="118">
        <v>0.13036809815950923</v>
      </c>
      <c r="E618" s="117">
        <v>5</v>
      </c>
      <c r="F618" s="118">
        <v>0.99321573948439601</v>
      </c>
      <c r="G618" s="117">
        <v>467</v>
      </c>
      <c r="H618" s="118">
        <v>92.4</v>
      </c>
      <c r="I618" s="117">
        <v>1001</v>
      </c>
      <c r="J618" s="118">
        <v>1.1434689507494649</v>
      </c>
      <c r="K618" s="117"/>
      <c r="L618" s="118"/>
      <c r="M618" s="118"/>
    </row>
    <row r="619" spans="2:14" x14ac:dyDescent="0.25">
      <c r="B619" s="116" t="s">
        <v>141</v>
      </c>
      <c r="C619" s="117">
        <v>652</v>
      </c>
      <c r="D619" s="118">
        <v>4.11764705882353E-2</v>
      </c>
      <c r="E619" s="117">
        <v>90</v>
      </c>
      <c r="F619" s="118">
        <v>0.86196319018404899</v>
      </c>
      <c r="G619" s="117">
        <v>853</v>
      </c>
      <c r="H619" s="118">
        <v>8.4777777777777779</v>
      </c>
      <c r="I619" s="117">
        <v>1169</v>
      </c>
      <c r="J619" s="118">
        <v>0.37045720984759667</v>
      </c>
      <c r="K619" s="117"/>
      <c r="L619" s="118"/>
      <c r="M619" s="118"/>
    </row>
    <row r="620" spans="2:14" x14ac:dyDescent="0.25">
      <c r="B620" s="116" t="s">
        <v>143</v>
      </c>
      <c r="C620" s="117">
        <v>816</v>
      </c>
      <c r="D620" s="118">
        <v>0.28706624605678233</v>
      </c>
      <c r="E620" s="117">
        <v>151</v>
      </c>
      <c r="F620" s="118">
        <v>0.81495098039215697</v>
      </c>
      <c r="G620" s="117">
        <v>567</v>
      </c>
      <c r="H620" s="118">
        <v>2.7549668874172184</v>
      </c>
      <c r="I620" s="117">
        <v>815</v>
      </c>
      <c r="J620" s="118">
        <v>0.43738977072310403</v>
      </c>
      <c r="K620" s="117"/>
      <c r="L620" s="118"/>
      <c r="M620" s="118"/>
    </row>
    <row r="621" spans="2:14" x14ac:dyDescent="0.25">
      <c r="B621" s="116" t="s">
        <v>145</v>
      </c>
      <c r="C621" s="117">
        <v>694</v>
      </c>
      <c r="D621" s="118">
        <v>5.5782312925170101E-2</v>
      </c>
      <c r="E621" s="117">
        <v>87</v>
      </c>
      <c r="F621" s="118">
        <v>0.87463976945245003</v>
      </c>
      <c r="G621" s="117">
        <v>728</v>
      </c>
      <c r="H621" s="118">
        <v>7.3678160919540225</v>
      </c>
      <c r="I621" s="117">
        <v>872</v>
      </c>
      <c r="J621" s="118">
        <v>0.19780219780219777</v>
      </c>
      <c r="K621" s="117"/>
      <c r="L621" s="118"/>
      <c r="M621" s="118"/>
    </row>
    <row r="622" spans="2:14" x14ac:dyDescent="0.25">
      <c r="B622" s="116" t="s">
        <v>147</v>
      </c>
      <c r="C622" s="117">
        <v>955</v>
      </c>
      <c r="D622" s="118">
        <v>8.2612872238232396E-2</v>
      </c>
      <c r="E622" s="117">
        <v>233</v>
      </c>
      <c r="F622" s="118">
        <v>0.75602094240837703</v>
      </c>
      <c r="G622" s="117">
        <v>1015</v>
      </c>
      <c r="H622" s="118">
        <v>3.3562231759656651</v>
      </c>
      <c r="I622" s="117">
        <v>1318</v>
      </c>
      <c r="J622" s="118">
        <v>0.29852216748768479</v>
      </c>
      <c r="K622" s="117"/>
      <c r="L622" s="118"/>
      <c r="M622" s="118"/>
    </row>
    <row r="623" spans="2:14" x14ac:dyDescent="0.25">
      <c r="B623" s="116" t="s">
        <v>149</v>
      </c>
      <c r="C623" s="117">
        <v>678</v>
      </c>
      <c r="D623" s="118">
        <v>8.828250401284099E-2</v>
      </c>
      <c r="E623" s="117">
        <v>289</v>
      </c>
      <c r="F623" s="118">
        <v>0.57374631268436604</v>
      </c>
      <c r="G623" s="117">
        <v>904</v>
      </c>
      <c r="H623" s="118">
        <v>2.1280276816608996</v>
      </c>
      <c r="I623" s="117">
        <v>890</v>
      </c>
      <c r="J623" s="118">
        <v>1.54867256637168E-2</v>
      </c>
      <c r="K623" s="117"/>
      <c r="L623" s="118"/>
      <c r="M623" s="118"/>
    </row>
    <row r="624" spans="2:14" x14ac:dyDescent="0.25">
      <c r="B624" s="116" t="s">
        <v>151</v>
      </c>
      <c r="C624" s="117">
        <v>754</v>
      </c>
      <c r="D624" s="118">
        <v>0.16178736517719572</v>
      </c>
      <c r="E624" s="117">
        <v>481</v>
      </c>
      <c r="F624" s="118">
        <v>0.36206896551724099</v>
      </c>
      <c r="G624" s="117">
        <v>1001</v>
      </c>
      <c r="H624" s="118">
        <v>1.0810810810810811</v>
      </c>
      <c r="I624" s="117">
        <v>1035</v>
      </c>
      <c r="J624" s="118">
        <v>3.3966033966033926E-2</v>
      </c>
      <c r="K624" s="117"/>
      <c r="L624" s="118"/>
      <c r="M624" s="118"/>
    </row>
    <row r="625" spans="2:14" ht="15.75" x14ac:dyDescent="0.25">
      <c r="B625" s="119" t="s">
        <v>111</v>
      </c>
      <c r="C625" s="120">
        <v>7924</v>
      </c>
      <c r="D625" s="121">
        <v>4.4142838318619093E-2</v>
      </c>
      <c r="E625" s="120">
        <v>2785</v>
      </c>
      <c r="F625" s="121">
        <v>0.64853609288238301</v>
      </c>
      <c r="G625" s="120">
        <v>8485</v>
      </c>
      <c r="H625" s="121">
        <v>2.0466786355475763</v>
      </c>
      <c r="I625" s="120">
        <v>11872</v>
      </c>
      <c r="J625" s="121">
        <v>0.39917501473187977</v>
      </c>
      <c r="K625" s="120">
        <v>1848</v>
      </c>
      <c r="L625" s="121">
        <v>0.24360699865410496</v>
      </c>
      <c r="M625" s="121">
        <v>0.7941747572815534</v>
      </c>
    </row>
    <row r="626" spans="2:14" ht="6" customHeight="1" x14ac:dyDescent="0.25"/>
    <row r="627" spans="2:14" x14ac:dyDescent="0.25">
      <c r="B627" s="49" t="s">
        <v>275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4"/>
      <c r="E628" s="124"/>
      <c r="G628" s="124"/>
      <c r="I628" s="124"/>
      <c r="K628" s="124"/>
    </row>
    <row r="630" spans="2:14" ht="48.75" customHeight="1" thickBot="1" x14ac:dyDescent="0.3">
      <c r="B630" s="247" t="s">
        <v>302</v>
      </c>
      <c r="C630" s="247"/>
      <c r="D630" s="247"/>
      <c r="E630" s="247"/>
      <c r="F630" s="247"/>
      <c r="G630" s="247"/>
      <c r="H630" s="247"/>
      <c r="I630" s="247"/>
      <c r="J630" s="247"/>
      <c r="K630" s="247"/>
      <c r="L630" s="247"/>
      <c r="M630" s="247"/>
      <c r="N630" s="1" t="s">
        <v>526</v>
      </c>
    </row>
    <row r="631" spans="2:14" ht="10.5" customHeight="1" thickBot="1" x14ac:dyDescent="0.3">
      <c r="B631" s="109"/>
      <c r="C631" s="110"/>
      <c r="D631" s="109"/>
      <c r="E631" s="109"/>
      <c r="F631" s="109"/>
      <c r="G631" s="109"/>
      <c r="H631" s="109"/>
      <c r="I631" s="109"/>
      <c r="J631" s="109"/>
      <c r="K631" s="4"/>
      <c r="L631" s="4"/>
      <c r="N631" s="1" t="s">
        <v>202</v>
      </c>
    </row>
    <row r="632" spans="2:14" ht="22.5" thickTop="1" thickBot="1" x14ac:dyDescent="0.3">
      <c r="B632" s="125" t="s">
        <v>231</v>
      </c>
      <c r="C632" s="257" t="s">
        <v>232</v>
      </c>
      <c r="D632" s="258"/>
      <c r="E632" s="258"/>
      <c r="F632" s="258"/>
      <c r="G632" s="258"/>
      <c r="H632" s="258"/>
      <c r="I632" s="258"/>
      <c r="J632" s="258"/>
      <c r="K632" s="258"/>
      <c r="L632" s="258"/>
      <c r="M632" s="259"/>
    </row>
    <row r="633" spans="2:14" ht="22.5" thickTop="1" thickBot="1" x14ac:dyDescent="0.3">
      <c r="B633" s="13"/>
      <c r="C633" s="260">
        <v>2019</v>
      </c>
      <c r="D633" s="261"/>
      <c r="E633" s="262">
        <v>2020</v>
      </c>
      <c r="F633" s="261"/>
      <c r="G633" s="262">
        <v>2021</v>
      </c>
      <c r="H633" s="261"/>
      <c r="I633" s="262">
        <v>2022</v>
      </c>
      <c r="J633" s="261"/>
      <c r="K633" s="262">
        <v>2023</v>
      </c>
      <c r="L633" s="263"/>
      <c r="M633" s="264"/>
    </row>
    <row r="634" spans="2:14" ht="16.5" thickTop="1" thickBot="1" x14ac:dyDescent="0.3">
      <c r="B634" s="16"/>
      <c r="C634" s="112" t="s">
        <v>125</v>
      </c>
      <c r="D634" s="113" t="s">
        <v>509</v>
      </c>
      <c r="E634" s="114" t="s">
        <v>125</v>
      </c>
      <c r="F634" s="113" t="s">
        <v>499</v>
      </c>
      <c r="G634" s="114" t="s">
        <v>125</v>
      </c>
      <c r="H634" s="113" t="s">
        <v>500</v>
      </c>
      <c r="I634" s="114" t="s">
        <v>125</v>
      </c>
      <c r="J634" s="113" t="s">
        <v>126</v>
      </c>
      <c r="K634" s="114" t="s">
        <v>125</v>
      </c>
      <c r="L634" s="113" t="s">
        <v>511</v>
      </c>
      <c r="M634" s="113" t="s">
        <v>502</v>
      </c>
    </row>
    <row r="635" spans="2:14" x14ac:dyDescent="0.25">
      <c r="B635" s="116" t="s">
        <v>129</v>
      </c>
      <c r="C635" s="117">
        <v>386</v>
      </c>
      <c r="D635" s="118">
        <v>0.75454545454545463</v>
      </c>
      <c r="E635" s="117">
        <v>422</v>
      </c>
      <c r="F635" s="118">
        <v>9.3264248704663322E-2</v>
      </c>
      <c r="G635" s="117">
        <v>138</v>
      </c>
      <c r="H635" s="118">
        <v>0.67298578199052095</v>
      </c>
      <c r="I635" s="117">
        <v>594</v>
      </c>
      <c r="J635" s="118">
        <v>3.3043478260869561</v>
      </c>
      <c r="K635" s="117">
        <v>860</v>
      </c>
      <c r="L635" s="118">
        <v>0.44781144781144788</v>
      </c>
      <c r="M635" s="118">
        <v>1.2279792746113989</v>
      </c>
    </row>
    <row r="636" spans="2:14" x14ac:dyDescent="0.25">
      <c r="B636" s="116" t="s">
        <v>131</v>
      </c>
      <c r="C636" s="117">
        <v>352</v>
      </c>
      <c r="D636" s="118">
        <v>0.66824644549763024</v>
      </c>
      <c r="E636" s="117">
        <v>283</v>
      </c>
      <c r="F636" s="118">
        <v>0.19602272727272699</v>
      </c>
      <c r="G636" s="117">
        <v>107</v>
      </c>
      <c r="H636" s="118">
        <v>0.62190812720848099</v>
      </c>
      <c r="I636" s="117">
        <v>799</v>
      </c>
      <c r="J636" s="118">
        <v>6.4672897196261685</v>
      </c>
      <c r="K636" s="117">
        <v>958</v>
      </c>
      <c r="L636" s="118">
        <v>0.19899874843554444</v>
      </c>
      <c r="M636" s="118">
        <v>1.7215909090909092</v>
      </c>
    </row>
    <row r="637" spans="2:14" x14ac:dyDescent="0.25">
      <c r="B637" s="116" t="s">
        <v>133</v>
      </c>
      <c r="C637" s="117">
        <v>343</v>
      </c>
      <c r="D637" s="118">
        <v>0.84408602150537626</v>
      </c>
      <c r="E637" s="117">
        <v>172</v>
      </c>
      <c r="F637" s="118">
        <v>0.49854227405247797</v>
      </c>
      <c r="G637" s="117">
        <v>92</v>
      </c>
      <c r="H637" s="118">
        <v>0.46511627906976699</v>
      </c>
      <c r="I637" s="117">
        <v>663</v>
      </c>
      <c r="J637" s="118">
        <v>6.2065217391304346</v>
      </c>
      <c r="K637" s="117"/>
      <c r="L637" s="118"/>
      <c r="M637" s="118"/>
    </row>
    <row r="638" spans="2:14" x14ac:dyDescent="0.25">
      <c r="B638" s="116" t="s">
        <v>135</v>
      </c>
      <c r="C638" s="117">
        <v>584</v>
      </c>
      <c r="D638" s="118">
        <v>0.2807017543859649</v>
      </c>
      <c r="E638" s="117">
        <v>0</v>
      </c>
      <c r="F638" s="118">
        <v>1</v>
      </c>
      <c r="G638" s="117">
        <v>148</v>
      </c>
      <c r="H638" s="118"/>
      <c r="I638" s="117">
        <v>692</v>
      </c>
      <c r="J638" s="118">
        <v>3.6756756756756754</v>
      </c>
      <c r="K638" s="117"/>
      <c r="L638" s="118"/>
      <c r="M638" s="118"/>
    </row>
    <row r="639" spans="2:14" x14ac:dyDescent="0.25">
      <c r="B639" s="116" t="s">
        <v>137</v>
      </c>
      <c r="C639" s="117">
        <v>483</v>
      </c>
      <c r="D639" s="118">
        <v>1.2578616352201255E-2</v>
      </c>
      <c r="E639" s="117">
        <v>1</v>
      </c>
      <c r="F639" s="118">
        <v>0.99792960662525898</v>
      </c>
      <c r="G639" s="117">
        <v>201</v>
      </c>
      <c r="H639" s="118">
        <v>200</v>
      </c>
      <c r="I639" s="117">
        <v>706</v>
      </c>
      <c r="J639" s="118">
        <v>2.5124378109452739</v>
      </c>
      <c r="K639" s="117"/>
      <c r="L639" s="118"/>
      <c r="M639" s="118"/>
    </row>
    <row r="640" spans="2:14" x14ac:dyDescent="0.25">
      <c r="B640" s="116" t="s">
        <v>139</v>
      </c>
      <c r="C640" s="117">
        <v>605</v>
      </c>
      <c r="D640" s="118">
        <v>0.13295880149812733</v>
      </c>
      <c r="E640" s="117">
        <v>71</v>
      </c>
      <c r="F640" s="118">
        <v>0.88264462809917299</v>
      </c>
      <c r="G640" s="117">
        <v>274</v>
      </c>
      <c r="H640" s="118">
        <v>2.859154929577465</v>
      </c>
      <c r="I640" s="117">
        <v>768</v>
      </c>
      <c r="J640" s="118">
        <v>1.8029197080291972</v>
      </c>
      <c r="K640" s="117"/>
      <c r="L640" s="118"/>
      <c r="M640" s="118"/>
    </row>
    <row r="641" spans="2:14" x14ac:dyDescent="0.25">
      <c r="B641" s="116" t="s">
        <v>141</v>
      </c>
      <c r="C641" s="117">
        <v>690</v>
      </c>
      <c r="D641" s="118">
        <v>3.1390134529148073E-2</v>
      </c>
      <c r="E641" s="117">
        <v>187</v>
      </c>
      <c r="F641" s="118">
        <v>0.72898550724637701</v>
      </c>
      <c r="G641" s="117">
        <v>398</v>
      </c>
      <c r="H641" s="118">
        <v>1.1283422459893049</v>
      </c>
      <c r="I641" s="117">
        <v>836</v>
      </c>
      <c r="J641" s="118">
        <v>1.1005025125628141</v>
      </c>
      <c r="K641" s="117"/>
      <c r="L641" s="118"/>
      <c r="M641" s="118"/>
    </row>
    <row r="642" spans="2:14" x14ac:dyDescent="0.25">
      <c r="B642" s="116" t="s">
        <v>143</v>
      </c>
      <c r="C642" s="117">
        <v>545</v>
      </c>
      <c r="D642" s="118">
        <v>0.239888423988842</v>
      </c>
      <c r="E642" s="117">
        <v>347</v>
      </c>
      <c r="F642" s="118">
        <v>0.363302752293578</v>
      </c>
      <c r="G642" s="117">
        <v>503</v>
      </c>
      <c r="H642" s="118">
        <v>0.44956772334293937</v>
      </c>
      <c r="I642" s="117">
        <v>759</v>
      </c>
      <c r="J642" s="118">
        <v>0.50894632206759449</v>
      </c>
      <c r="K642" s="117"/>
      <c r="L642" s="118"/>
      <c r="M642" s="118"/>
    </row>
    <row r="643" spans="2:14" x14ac:dyDescent="0.25">
      <c r="B643" s="116" t="s">
        <v>145</v>
      </c>
      <c r="C643" s="117">
        <v>544</v>
      </c>
      <c r="D643" s="118">
        <v>0.141955835962145</v>
      </c>
      <c r="E643" s="117">
        <v>190</v>
      </c>
      <c r="F643" s="118">
        <v>0.65073529411764697</v>
      </c>
      <c r="G643" s="117">
        <v>353</v>
      </c>
      <c r="H643" s="118">
        <v>0.85789473684210527</v>
      </c>
      <c r="I643" s="117">
        <v>604</v>
      </c>
      <c r="J643" s="118">
        <v>0.71104815864022664</v>
      </c>
      <c r="K643" s="117"/>
      <c r="L643" s="118"/>
      <c r="M643" s="118"/>
    </row>
    <row r="644" spans="2:14" x14ac:dyDescent="0.25">
      <c r="B644" s="116" t="s">
        <v>147</v>
      </c>
      <c r="C644" s="117">
        <v>500</v>
      </c>
      <c r="D644" s="118">
        <v>0.17370892018779349</v>
      </c>
      <c r="E644" s="117">
        <v>127</v>
      </c>
      <c r="F644" s="118">
        <v>0.746</v>
      </c>
      <c r="G644" s="117">
        <v>317</v>
      </c>
      <c r="H644" s="118">
        <v>1.4960629921259843</v>
      </c>
      <c r="I644" s="117">
        <v>639</v>
      </c>
      <c r="J644" s="118">
        <v>1.0157728706624605</v>
      </c>
      <c r="K644" s="117"/>
      <c r="L644" s="118"/>
      <c r="M644" s="118"/>
    </row>
    <row r="645" spans="2:14" x14ac:dyDescent="0.25">
      <c r="B645" s="116" t="s">
        <v>149</v>
      </c>
      <c r="C645" s="117">
        <v>335</v>
      </c>
      <c r="D645" s="118">
        <v>0.13945578231292521</v>
      </c>
      <c r="E645" s="117">
        <v>153</v>
      </c>
      <c r="F645" s="118">
        <v>0.54328358208955196</v>
      </c>
      <c r="G645" s="117">
        <v>483</v>
      </c>
      <c r="H645" s="118">
        <v>2.1568627450980391</v>
      </c>
      <c r="I645" s="117">
        <v>739</v>
      </c>
      <c r="J645" s="118">
        <v>0.53002070393374745</v>
      </c>
      <c r="K645" s="117"/>
      <c r="L645" s="118"/>
      <c r="M645" s="118"/>
    </row>
    <row r="646" spans="2:14" x14ac:dyDescent="0.25">
      <c r="B646" s="116" t="s">
        <v>151</v>
      </c>
      <c r="C646" s="117">
        <v>371</v>
      </c>
      <c r="D646" s="118">
        <v>0.14318706697459599</v>
      </c>
      <c r="E646" s="117">
        <v>240</v>
      </c>
      <c r="F646" s="118">
        <v>0.35309973045822102</v>
      </c>
      <c r="G646" s="117">
        <v>608</v>
      </c>
      <c r="H646" s="118">
        <v>1.5333333333333332</v>
      </c>
      <c r="I646" s="117">
        <v>1087</v>
      </c>
      <c r="J646" s="118">
        <v>0.78782894736842102</v>
      </c>
      <c r="K646" s="117"/>
      <c r="L646" s="118"/>
      <c r="M646" s="118"/>
    </row>
    <row r="647" spans="2:14" ht="15.75" x14ac:dyDescent="0.25">
      <c r="B647" s="119" t="s">
        <v>111</v>
      </c>
      <c r="C647" s="120">
        <v>5738</v>
      </c>
      <c r="D647" s="121">
        <v>9.1497051550313957E-2</v>
      </c>
      <c r="E647" s="120">
        <v>2193</v>
      </c>
      <c r="F647" s="121">
        <v>0.61781108400139395</v>
      </c>
      <c r="G647" s="120">
        <v>3622</v>
      </c>
      <c r="H647" s="121">
        <v>0.65161878704970366</v>
      </c>
      <c r="I647" s="120">
        <v>8886</v>
      </c>
      <c r="J647" s="121">
        <v>1.4533406957482056</v>
      </c>
      <c r="K647" s="120">
        <v>1818</v>
      </c>
      <c r="L647" s="121">
        <v>0.30509691313711418</v>
      </c>
      <c r="M647" s="121">
        <v>1.4634146341463414</v>
      </c>
    </row>
    <row r="648" spans="2:14" ht="6" customHeight="1" x14ac:dyDescent="0.25"/>
    <row r="649" spans="2:14" x14ac:dyDescent="0.25">
      <c r="B649" s="49" t="s">
        <v>275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4"/>
      <c r="E650" s="124"/>
      <c r="G650" s="124"/>
      <c r="I650" s="124"/>
      <c r="K650" s="124"/>
    </row>
    <row r="655" spans="2:14" ht="48.75" customHeight="1" thickBot="1" x14ac:dyDescent="0.3">
      <c r="B655" s="247" t="s">
        <v>303</v>
      </c>
      <c r="C655" s="247"/>
      <c r="D655" s="247"/>
      <c r="E655" s="247"/>
      <c r="F655" s="247"/>
      <c r="G655" s="247"/>
      <c r="H655" s="247"/>
      <c r="I655" s="247"/>
      <c r="J655" s="247"/>
      <c r="K655" s="247"/>
      <c r="L655" s="247"/>
      <c r="M655" s="247"/>
      <c r="N655" s="1" t="s">
        <v>526</v>
      </c>
    </row>
    <row r="656" spans="2:14" ht="10.5" customHeight="1" thickBot="1" x14ac:dyDescent="0.3">
      <c r="B656" s="109"/>
      <c r="C656" s="110"/>
      <c r="D656" s="109"/>
      <c r="E656" s="109"/>
      <c r="F656" s="109"/>
      <c r="G656" s="109"/>
      <c r="H656" s="109"/>
      <c r="I656" s="109"/>
      <c r="J656" s="109"/>
      <c r="K656" s="4"/>
      <c r="L656" s="4"/>
      <c r="N656" s="1" t="s">
        <v>202</v>
      </c>
    </row>
    <row r="657" spans="2:13" ht="22.5" thickTop="1" thickBot="1" x14ac:dyDescent="0.3">
      <c r="B657" s="125" t="s">
        <v>234</v>
      </c>
      <c r="C657" s="257" t="s">
        <v>234</v>
      </c>
      <c r="D657" s="258"/>
      <c r="E657" s="258"/>
      <c r="F657" s="258"/>
      <c r="G657" s="258"/>
      <c r="H657" s="258"/>
      <c r="I657" s="258"/>
      <c r="J657" s="258"/>
      <c r="K657" s="258"/>
      <c r="L657" s="258"/>
      <c r="M657" s="259"/>
    </row>
    <row r="658" spans="2:13" ht="22.5" thickTop="1" thickBot="1" x14ac:dyDescent="0.3">
      <c r="B658" s="13"/>
      <c r="C658" s="260">
        <v>2019</v>
      </c>
      <c r="D658" s="261"/>
      <c r="E658" s="262">
        <v>2020</v>
      </c>
      <c r="F658" s="261"/>
      <c r="G658" s="262">
        <v>2021</v>
      </c>
      <c r="H658" s="261"/>
      <c r="I658" s="262">
        <v>2022</v>
      </c>
      <c r="J658" s="261"/>
      <c r="K658" s="262">
        <v>2023</v>
      </c>
      <c r="L658" s="263"/>
      <c r="M658" s="264"/>
    </row>
    <row r="659" spans="2:13" ht="16.5" thickTop="1" thickBot="1" x14ac:dyDescent="0.3">
      <c r="B659" s="16"/>
      <c r="C659" s="112" t="s">
        <v>125</v>
      </c>
      <c r="D659" s="113" t="s">
        <v>509</v>
      </c>
      <c r="E659" s="114" t="s">
        <v>125</v>
      </c>
      <c r="F659" s="113" t="s">
        <v>499</v>
      </c>
      <c r="G659" s="114" t="s">
        <v>125</v>
      </c>
      <c r="H659" s="113" t="s">
        <v>500</v>
      </c>
      <c r="I659" s="114" t="s">
        <v>125</v>
      </c>
      <c r="J659" s="113" t="s">
        <v>126</v>
      </c>
      <c r="K659" s="114" t="s">
        <v>125</v>
      </c>
      <c r="L659" s="113" t="s">
        <v>511</v>
      </c>
      <c r="M659" s="113" t="s">
        <v>502</v>
      </c>
    </row>
    <row r="660" spans="2:13" x14ac:dyDescent="0.25">
      <c r="B660" s="116" t="s">
        <v>129</v>
      </c>
      <c r="C660" s="117">
        <v>1222</v>
      </c>
      <c r="D660" s="118">
        <v>0.56066411238825031</v>
      </c>
      <c r="E660" s="117">
        <v>694</v>
      </c>
      <c r="F660" s="118">
        <v>0.43207855973813403</v>
      </c>
      <c r="G660" s="117">
        <v>136</v>
      </c>
      <c r="H660" s="118">
        <v>0.80403458213256496</v>
      </c>
      <c r="I660" s="117">
        <v>673</v>
      </c>
      <c r="J660" s="118">
        <v>3.9485294117647056</v>
      </c>
      <c r="K660" s="117">
        <v>1126</v>
      </c>
      <c r="L660" s="118">
        <v>0.6731054977711739</v>
      </c>
      <c r="M660" s="118">
        <v>-7.8559738134206247E-2</v>
      </c>
    </row>
    <row r="661" spans="2:13" x14ac:dyDescent="0.25">
      <c r="B661" s="116" t="s">
        <v>131</v>
      </c>
      <c r="C661" s="117">
        <v>831</v>
      </c>
      <c r="D661" s="118">
        <v>5.9808612440190902E-3</v>
      </c>
      <c r="E661" s="117">
        <v>883</v>
      </c>
      <c r="F661" s="118">
        <v>6.2575210589651098E-2</v>
      </c>
      <c r="G661" s="117">
        <v>151</v>
      </c>
      <c r="H661" s="118">
        <v>0.82899207248018103</v>
      </c>
      <c r="I661" s="117">
        <v>885</v>
      </c>
      <c r="J661" s="118">
        <v>4.8609271523178812</v>
      </c>
      <c r="K661" s="117">
        <v>1517</v>
      </c>
      <c r="L661" s="118">
        <v>0.71412429378531073</v>
      </c>
      <c r="M661" s="118">
        <v>0.82551143200962707</v>
      </c>
    </row>
    <row r="662" spans="2:13" x14ac:dyDescent="0.25">
      <c r="B662" s="116" t="s">
        <v>133</v>
      </c>
      <c r="C662" s="117">
        <v>1039</v>
      </c>
      <c r="D662" s="118">
        <v>0.19700460829493083</v>
      </c>
      <c r="E662" s="117">
        <v>371</v>
      </c>
      <c r="F662" s="118">
        <v>0.64292589027911395</v>
      </c>
      <c r="G662" s="117">
        <v>114</v>
      </c>
      <c r="H662" s="118">
        <v>0.69272237196765496</v>
      </c>
      <c r="I662" s="117">
        <v>974</v>
      </c>
      <c r="J662" s="118">
        <v>7.5438596491228065</v>
      </c>
      <c r="K662" s="117"/>
      <c r="L662" s="118"/>
      <c r="M662" s="118"/>
    </row>
    <row r="663" spans="2:13" x14ac:dyDescent="0.25">
      <c r="B663" s="116" t="s">
        <v>135</v>
      </c>
      <c r="C663" s="117">
        <v>830</v>
      </c>
      <c r="D663" s="118">
        <v>0.20345489443378101</v>
      </c>
      <c r="E663" s="117">
        <v>0</v>
      </c>
      <c r="F663" s="118">
        <v>1</v>
      </c>
      <c r="G663" s="117">
        <v>193</v>
      </c>
      <c r="H663" s="118"/>
      <c r="I663" s="117">
        <v>857</v>
      </c>
      <c r="J663" s="118">
        <v>3.4404145077720205</v>
      </c>
      <c r="K663" s="117"/>
      <c r="L663" s="118"/>
      <c r="M663" s="118"/>
    </row>
    <row r="664" spans="2:13" x14ac:dyDescent="0.25">
      <c r="B664" s="116" t="s">
        <v>137</v>
      </c>
      <c r="C664" s="117">
        <v>1055</v>
      </c>
      <c r="D664" s="118">
        <v>9.3642611683848798E-2</v>
      </c>
      <c r="E664" s="117">
        <v>4</v>
      </c>
      <c r="F664" s="118">
        <v>0.99620853080568705</v>
      </c>
      <c r="G664" s="117">
        <v>189</v>
      </c>
      <c r="H664" s="118">
        <v>46.25</v>
      </c>
      <c r="I664" s="117">
        <v>1117</v>
      </c>
      <c r="J664" s="118">
        <v>4.9100529100529098</v>
      </c>
      <c r="K664" s="117"/>
      <c r="L664" s="118"/>
      <c r="M664" s="118"/>
    </row>
    <row r="665" spans="2:13" x14ac:dyDescent="0.25">
      <c r="B665" s="116" t="s">
        <v>139</v>
      </c>
      <c r="C665" s="117">
        <v>862</v>
      </c>
      <c r="D665" s="118">
        <v>0.15407262021589799</v>
      </c>
      <c r="E665" s="117">
        <v>215</v>
      </c>
      <c r="F665" s="118">
        <v>0.75058004640371201</v>
      </c>
      <c r="G665" s="117">
        <v>358</v>
      </c>
      <c r="H665" s="118">
        <v>0.66511627906976734</v>
      </c>
      <c r="I665" s="117">
        <v>1022</v>
      </c>
      <c r="J665" s="118">
        <v>1.8547486033519553</v>
      </c>
      <c r="K665" s="117"/>
      <c r="L665" s="118"/>
      <c r="M665" s="118"/>
    </row>
    <row r="666" spans="2:13" x14ac:dyDescent="0.25">
      <c r="B666" s="116" t="s">
        <v>141</v>
      </c>
      <c r="C666" s="117">
        <v>985</v>
      </c>
      <c r="D666" s="118">
        <v>4.5542635658914699E-2</v>
      </c>
      <c r="E666" s="117">
        <v>70</v>
      </c>
      <c r="F666" s="118">
        <v>0.92893401015228405</v>
      </c>
      <c r="G666" s="117">
        <v>701</v>
      </c>
      <c r="H666" s="118">
        <v>9.0142857142857142</v>
      </c>
      <c r="I666" s="117">
        <v>996</v>
      </c>
      <c r="J666" s="118">
        <v>0.42082738944365183</v>
      </c>
      <c r="K666" s="117"/>
      <c r="L666" s="118"/>
      <c r="M666" s="118"/>
    </row>
    <row r="667" spans="2:13" x14ac:dyDescent="0.25">
      <c r="B667" s="116" t="s">
        <v>143</v>
      </c>
      <c r="C667" s="117">
        <v>744</v>
      </c>
      <c r="D667" s="118">
        <v>3.6211699164345301E-2</v>
      </c>
      <c r="E667" s="117">
        <v>165</v>
      </c>
      <c r="F667" s="118">
        <v>0.77822580645161299</v>
      </c>
      <c r="G667" s="117">
        <v>665</v>
      </c>
      <c r="H667" s="118">
        <v>3.0303030303030303</v>
      </c>
      <c r="I667" s="117">
        <v>901</v>
      </c>
      <c r="J667" s="118">
        <v>0.35488721804511281</v>
      </c>
      <c r="K667" s="117"/>
      <c r="L667" s="118"/>
      <c r="M667" s="118"/>
    </row>
    <row r="668" spans="2:13" x14ac:dyDescent="0.25">
      <c r="B668" s="116" t="s">
        <v>145</v>
      </c>
      <c r="C668" s="117">
        <v>869</v>
      </c>
      <c r="D668" s="118">
        <v>0.18231292517006792</v>
      </c>
      <c r="E668" s="117">
        <v>172</v>
      </c>
      <c r="F668" s="118">
        <v>0.80207134637514399</v>
      </c>
      <c r="G668" s="117">
        <v>505</v>
      </c>
      <c r="H668" s="118">
        <v>1.9360465116279069</v>
      </c>
      <c r="I668" s="117">
        <v>838</v>
      </c>
      <c r="J668" s="118">
        <v>0.65940594059405933</v>
      </c>
      <c r="K668" s="117"/>
      <c r="L668" s="118"/>
      <c r="M668" s="118"/>
    </row>
    <row r="669" spans="2:13" x14ac:dyDescent="0.25">
      <c r="B669" s="116" t="s">
        <v>147</v>
      </c>
      <c r="C669" s="117">
        <v>941</v>
      </c>
      <c r="D669" s="118">
        <v>0.18315972222222199</v>
      </c>
      <c r="E669" s="117">
        <v>175</v>
      </c>
      <c r="F669" s="118">
        <v>0.81402763018065905</v>
      </c>
      <c r="G669" s="117">
        <v>747</v>
      </c>
      <c r="H669" s="118">
        <v>3.2685714285714287</v>
      </c>
      <c r="I669" s="117">
        <v>933</v>
      </c>
      <c r="J669" s="118">
        <v>0.24899598393574296</v>
      </c>
      <c r="K669" s="117"/>
      <c r="L669" s="118"/>
      <c r="M669" s="118"/>
    </row>
    <row r="670" spans="2:13" x14ac:dyDescent="0.25">
      <c r="B670" s="116" t="s">
        <v>149</v>
      </c>
      <c r="C670" s="117">
        <v>1050</v>
      </c>
      <c r="D670" s="118">
        <v>2.2395326192794496E-2</v>
      </c>
      <c r="E670" s="117">
        <v>136</v>
      </c>
      <c r="F670" s="118">
        <v>0.87047619047619096</v>
      </c>
      <c r="G670" s="117">
        <v>720</v>
      </c>
      <c r="H670" s="118">
        <v>4.2941176470588234</v>
      </c>
      <c r="I670" s="117">
        <v>1064</v>
      </c>
      <c r="J670" s="118">
        <v>0.47777777777777786</v>
      </c>
      <c r="K670" s="117"/>
      <c r="L670" s="118"/>
      <c r="M670" s="118"/>
    </row>
    <row r="671" spans="2:13" x14ac:dyDescent="0.25">
      <c r="B671" s="116" t="s">
        <v>151</v>
      </c>
      <c r="C671" s="117">
        <v>883</v>
      </c>
      <c r="D671" s="118">
        <v>0.31284046692606998</v>
      </c>
      <c r="E671" s="117">
        <v>261</v>
      </c>
      <c r="F671" s="118">
        <v>0.70441676104190298</v>
      </c>
      <c r="G671" s="117">
        <v>937</v>
      </c>
      <c r="H671" s="118">
        <v>2.5900383141762453</v>
      </c>
      <c r="I671" s="117">
        <v>1351</v>
      </c>
      <c r="J671" s="118">
        <v>0.44183564567769484</v>
      </c>
      <c r="K671" s="117"/>
      <c r="L671" s="118"/>
      <c r="M671" s="118"/>
    </row>
    <row r="672" spans="2:13" ht="15.75" x14ac:dyDescent="0.25">
      <c r="B672" s="119" t="s">
        <v>111</v>
      </c>
      <c r="C672" s="120">
        <v>11311</v>
      </c>
      <c r="D672" s="121">
        <v>3.0014578509561799E-2</v>
      </c>
      <c r="E672" s="120">
        <v>3146</v>
      </c>
      <c r="F672" s="121">
        <v>0.72186367253116401</v>
      </c>
      <c r="G672" s="120">
        <v>5416</v>
      </c>
      <c r="H672" s="121">
        <v>0.72155117609663066</v>
      </c>
      <c r="I672" s="120">
        <v>11611</v>
      </c>
      <c r="J672" s="121">
        <v>1.1438330871491877</v>
      </c>
      <c r="K672" s="120">
        <v>2643</v>
      </c>
      <c r="L672" s="121">
        <v>0.6964056482670089</v>
      </c>
      <c r="M672" s="121">
        <v>0.28738431563565503</v>
      </c>
    </row>
    <row r="673" spans="2:14" ht="6" customHeight="1" x14ac:dyDescent="0.25"/>
    <row r="674" spans="2:14" x14ac:dyDescent="0.25">
      <c r="B674" s="49" t="s">
        <v>275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4"/>
      <c r="E675" s="124"/>
      <c r="G675" s="124"/>
      <c r="I675" s="124"/>
      <c r="K675" s="124"/>
    </row>
    <row r="679" spans="2:14" ht="48.75" customHeight="1" thickBot="1" x14ac:dyDescent="0.3">
      <c r="B679" s="247" t="s">
        <v>304</v>
      </c>
      <c r="C679" s="247"/>
      <c r="D679" s="247"/>
      <c r="E679" s="247"/>
      <c r="F679" s="247"/>
      <c r="G679" s="247"/>
      <c r="H679" s="247"/>
      <c r="I679" s="247"/>
      <c r="J679" s="247"/>
      <c r="K679" s="247"/>
      <c r="L679" s="247"/>
      <c r="M679" s="247"/>
      <c r="N679" s="1" t="s">
        <v>526</v>
      </c>
    </row>
    <row r="680" spans="2:14" ht="10.5" customHeight="1" thickBot="1" x14ac:dyDescent="0.3">
      <c r="B680" s="109"/>
      <c r="C680" s="110"/>
      <c r="D680" s="109"/>
      <c r="E680" s="109"/>
      <c r="F680" s="109"/>
      <c r="G680" s="109"/>
      <c r="H680" s="109"/>
      <c r="I680" s="109"/>
      <c r="J680" s="109"/>
      <c r="K680" s="4"/>
      <c r="L680" s="4"/>
      <c r="N680" s="1" t="s">
        <v>202</v>
      </c>
    </row>
    <row r="681" spans="2:14" ht="22.5" thickTop="1" thickBot="1" x14ac:dyDescent="0.3">
      <c r="B681" s="125" t="s">
        <v>236</v>
      </c>
      <c r="C681" s="257" t="s">
        <v>236</v>
      </c>
      <c r="D681" s="258"/>
      <c r="E681" s="258"/>
      <c r="F681" s="258"/>
      <c r="G681" s="258"/>
      <c r="H681" s="258"/>
      <c r="I681" s="258"/>
      <c r="J681" s="258"/>
      <c r="K681" s="258"/>
      <c r="L681" s="258"/>
      <c r="M681" s="259"/>
    </row>
    <row r="682" spans="2:14" ht="22.5" thickTop="1" thickBot="1" x14ac:dyDescent="0.3">
      <c r="B682" s="13"/>
      <c r="C682" s="260">
        <v>2019</v>
      </c>
      <c r="D682" s="261"/>
      <c r="E682" s="262">
        <v>2020</v>
      </c>
      <c r="F682" s="261"/>
      <c r="G682" s="262">
        <v>2021</v>
      </c>
      <c r="H682" s="261"/>
      <c r="I682" s="262">
        <v>2022</v>
      </c>
      <c r="J682" s="261"/>
      <c r="K682" s="262">
        <v>2023</v>
      </c>
      <c r="L682" s="263"/>
      <c r="M682" s="264"/>
    </row>
    <row r="683" spans="2:14" ht="16.5" thickTop="1" thickBot="1" x14ac:dyDescent="0.3">
      <c r="B683" s="16"/>
      <c r="C683" s="112" t="s">
        <v>125</v>
      </c>
      <c r="D683" s="113" t="s">
        <v>509</v>
      </c>
      <c r="E683" s="114" t="s">
        <v>125</v>
      </c>
      <c r="F683" s="113" t="s">
        <v>499</v>
      </c>
      <c r="G683" s="114" t="s">
        <v>125</v>
      </c>
      <c r="H683" s="113" t="s">
        <v>500</v>
      </c>
      <c r="I683" s="114" t="s">
        <v>125</v>
      </c>
      <c r="J683" s="113" t="s">
        <v>126</v>
      </c>
      <c r="K683" s="114" t="s">
        <v>125</v>
      </c>
      <c r="L683" s="113" t="s">
        <v>511</v>
      </c>
      <c r="M683" s="113" t="s">
        <v>502</v>
      </c>
    </row>
    <row r="684" spans="2:14" x14ac:dyDescent="0.25">
      <c r="B684" s="116" t="s">
        <v>129</v>
      </c>
      <c r="C684" s="117">
        <v>103781</v>
      </c>
      <c r="D684" s="118">
        <v>3.9483568545358061E-2</v>
      </c>
      <c r="E684" s="117">
        <v>93803</v>
      </c>
      <c r="F684" s="118">
        <v>9.6144766383056607E-2</v>
      </c>
      <c r="G684" s="117">
        <v>11040</v>
      </c>
      <c r="H684" s="118">
        <v>0.88230653603829301</v>
      </c>
      <c r="I684" s="117">
        <v>65840</v>
      </c>
      <c r="J684" s="118">
        <v>4.9637681159420293</v>
      </c>
      <c r="K684" s="117">
        <v>100745</v>
      </c>
      <c r="L684" s="118">
        <v>0.53014884568651266</v>
      </c>
      <c r="M684" s="118">
        <v>-2.9253909675181378E-2</v>
      </c>
    </row>
    <row r="685" spans="2:14" x14ac:dyDescent="0.25">
      <c r="B685" s="116" t="s">
        <v>131</v>
      </c>
      <c r="C685" s="117">
        <v>101325</v>
      </c>
      <c r="D685" s="118">
        <v>4.1581003289473673E-2</v>
      </c>
      <c r="E685" s="117">
        <v>102662</v>
      </c>
      <c r="F685" s="118">
        <v>1.3195164075993082E-2</v>
      </c>
      <c r="G685" s="117">
        <v>10886</v>
      </c>
      <c r="H685" s="118">
        <v>0.89396271259083204</v>
      </c>
      <c r="I685" s="117">
        <v>71535</v>
      </c>
      <c r="J685" s="118">
        <v>5.5712842182619875</v>
      </c>
      <c r="K685" s="117">
        <v>97184</v>
      </c>
      <c r="L685" s="118">
        <v>0.35855175788075777</v>
      </c>
      <c r="M685" s="118">
        <v>-4.0868492474710139E-2</v>
      </c>
    </row>
    <row r="686" spans="2:14" x14ac:dyDescent="0.25">
      <c r="B686" s="116" t="s">
        <v>133</v>
      </c>
      <c r="C686" s="117">
        <v>102568</v>
      </c>
      <c r="D686" s="118">
        <v>1.6068225204570099E-2</v>
      </c>
      <c r="E686" s="117">
        <v>34351</v>
      </c>
      <c r="F686" s="118">
        <v>0.66509047656189102</v>
      </c>
      <c r="G686" s="117">
        <v>14775</v>
      </c>
      <c r="H686" s="118">
        <v>0.56988151727751701</v>
      </c>
      <c r="I686" s="117">
        <v>73931</v>
      </c>
      <c r="J686" s="118">
        <v>4.0037901861252116</v>
      </c>
      <c r="K686" s="117"/>
      <c r="L686" s="118"/>
      <c r="M686" s="118"/>
    </row>
    <row r="687" spans="2:14" x14ac:dyDescent="0.25">
      <c r="B687" s="116" t="s">
        <v>135</v>
      </c>
      <c r="C687" s="117">
        <v>71254</v>
      </c>
      <c r="D687" s="118">
        <v>3.3778561258390398E-2</v>
      </c>
      <c r="E687" s="117">
        <v>0</v>
      </c>
      <c r="F687" s="118">
        <v>1</v>
      </c>
      <c r="G687" s="117">
        <v>19501</v>
      </c>
      <c r="H687" s="118"/>
      <c r="I687" s="117">
        <v>60586</v>
      </c>
      <c r="J687" s="118">
        <v>2.1068150351264037</v>
      </c>
      <c r="K687" s="117"/>
      <c r="L687" s="118"/>
      <c r="M687" s="118"/>
    </row>
    <row r="688" spans="2:14" x14ac:dyDescent="0.25">
      <c r="B688" s="116" t="s">
        <v>137</v>
      </c>
      <c r="C688" s="117">
        <v>52542</v>
      </c>
      <c r="D688" s="118">
        <v>0.12216393223510499</v>
      </c>
      <c r="E688" s="117">
        <v>304</v>
      </c>
      <c r="F688" s="118">
        <v>0.99421415248753398</v>
      </c>
      <c r="G688" s="117">
        <v>18326</v>
      </c>
      <c r="H688" s="118">
        <v>59.282894736842103</v>
      </c>
      <c r="I688" s="117">
        <v>48037</v>
      </c>
      <c r="J688" s="118">
        <v>1.6212484993997598</v>
      </c>
      <c r="K688" s="117"/>
      <c r="L688" s="118"/>
      <c r="M688" s="118"/>
    </row>
    <row r="689" spans="2:13" x14ac:dyDescent="0.25">
      <c r="B689" s="116" t="s">
        <v>139</v>
      </c>
      <c r="C689" s="117">
        <v>53655</v>
      </c>
      <c r="D689" s="118">
        <v>0.110302286633392</v>
      </c>
      <c r="E689" s="117">
        <v>2292</v>
      </c>
      <c r="F689" s="118">
        <v>0.95728263908303002</v>
      </c>
      <c r="G689" s="117">
        <v>18424</v>
      </c>
      <c r="H689" s="118">
        <v>7.0383944153577662</v>
      </c>
      <c r="I689" s="117">
        <v>46625</v>
      </c>
      <c r="J689" s="118">
        <v>1.5306665219279201</v>
      </c>
      <c r="K689" s="117"/>
      <c r="L689" s="118"/>
      <c r="M689" s="118"/>
    </row>
    <row r="690" spans="2:13" x14ac:dyDescent="0.25">
      <c r="B690" s="116" t="s">
        <v>141</v>
      </c>
      <c r="C690" s="117">
        <v>75100</v>
      </c>
      <c r="D690" s="118">
        <v>1.6951371163034201E-2</v>
      </c>
      <c r="E690" s="117">
        <v>8718</v>
      </c>
      <c r="F690" s="118">
        <v>0.88391478029294301</v>
      </c>
      <c r="G690" s="117">
        <v>34437</v>
      </c>
      <c r="H690" s="118">
        <v>2.9501032346868548</v>
      </c>
      <c r="I690" s="117">
        <v>62732</v>
      </c>
      <c r="J690" s="118">
        <v>0.82164532334407769</v>
      </c>
      <c r="K690" s="117"/>
      <c r="L690" s="118"/>
      <c r="M690" s="118"/>
    </row>
    <row r="691" spans="2:13" x14ac:dyDescent="0.25">
      <c r="B691" s="116" t="s">
        <v>143</v>
      </c>
      <c r="C691" s="117">
        <v>68828</v>
      </c>
      <c r="D691" s="118">
        <v>4.5540270690037701E-2</v>
      </c>
      <c r="E691" s="117">
        <v>13937</v>
      </c>
      <c r="F691" s="118">
        <v>0.79750973441041395</v>
      </c>
      <c r="G691" s="117">
        <v>36475</v>
      </c>
      <c r="H691" s="118">
        <v>1.6171342469685013</v>
      </c>
      <c r="I691" s="117">
        <v>57271</v>
      </c>
      <c r="J691" s="118">
        <v>0.57014393420150777</v>
      </c>
      <c r="K691" s="117"/>
      <c r="L691" s="118"/>
      <c r="M691" s="118"/>
    </row>
    <row r="692" spans="2:13" x14ac:dyDescent="0.25">
      <c r="B692" s="116" t="s">
        <v>145</v>
      </c>
      <c r="C692" s="117">
        <v>58993</v>
      </c>
      <c r="D692" s="118">
        <v>9.2541032780076596E-2</v>
      </c>
      <c r="E692" s="117">
        <v>10909</v>
      </c>
      <c r="F692" s="118">
        <v>0.81507975522519605</v>
      </c>
      <c r="G692" s="117">
        <v>33125</v>
      </c>
      <c r="H692" s="118">
        <v>2.0364836373636446</v>
      </c>
      <c r="I692" s="117">
        <v>52597</v>
      </c>
      <c r="J692" s="118">
        <v>0.58783396226415086</v>
      </c>
      <c r="K692" s="117"/>
      <c r="L692" s="118"/>
      <c r="M692" s="118"/>
    </row>
    <row r="693" spans="2:13" x14ac:dyDescent="0.25">
      <c r="B693" s="116" t="s">
        <v>147</v>
      </c>
      <c r="C693" s="117">
        <v>90956</v>
      </c>
      <c r="D693" s="118">
        <v>2.0229657237649998E-2</v>
      </c>
      <c r="E693" s="117">
        <v>9873</v>
      </c>
      <c r="F693" s="118">
        <v>0.89145301024671297</v>
      </c>
      <c r="G693" s="117">
        <v>56288</v>
      </c>
      <c r="H693" s="118">
        <v>4.701205307404031</v>
      </c>
      <c r="I693" s="117">
        <v>78761</v>
      </c>
      <c r="J693" s="118">
        <v>0.39925028425241615</v>
      </c>
      <c r="K693" s="117"/>
      <c r="L693" s="118"/>
      <c r="M693" s="118"/>
    </row>
    <row r="694" spans="2:13" x14ac:dyDescent="0.25">
      <c r="B694" s="116" t="s">
        <v>149</v>
      </c>
      <c r="C694" s="117">
        <v>103604</v>
      </c>
      <c r="D694" s="118">
        <v>6.57751260158419E-2</v>
      </c>
      <c r="E694" s="117">
        <v>10651</v>
      </c>
      <c r="F694" s="118">
        <v>0.89719508899270295</v>
      </c>
      <c r="G694" s="117">
        <v>61762</v>
      </c>
      <c r="H694" s="118">
        <v>4.7987043470096706</v>
      </c>
      <c r="I694" s="117">
        <v>88449</v>
      </c>
      <c r="J694" s="118">
        <v>0.43209416793497613</v>
      </c>
      <c r="K694" s="117"/>
      <c r="L694" s="118"/>
      <c r="M694" s="118"/>
    </row>
    <row r="695" spans="2:13" x14ac:dyDescent="0.25">
      <c r="B695" s="116" t="s">
        <v>151</v>
      </c>
      <c r="C695" s="117">
        <v>98688</v>
      </c>
      <c r="D695" s="118">
        <v>4.8698669751301299E-2</v>
      </c>
      <c r="E695" s="117">
        <v>14537</v>
      </c>
      <c r="F695" s="118">
        <v>0.85269738975356701</v>
      </c>
      <c r="G695" s="117">
        <v>75823</v>
      </c>
      <c r="H695" s="118">
        <v>4.2158629703515169</v>
      </c>
      <c r="I695" s="117">
        <v>101006</v>
      </c>
      <c r="J695" s="118">
        <v>0.33212877359112669</v>
      </c>
      <c r="K695" s="117"/>
      <c r="L695" s="118"/>
      <c r="M695" s="118"/>
    </row>
    <row r="696" spans="2:13" ht="15.75" x14ac:dyDescent="0.25">
      <c r="B696" s="119" t="s">
        <v>111</v>
      </c>
      <c r="C696" s="120">
        <v>981294</v>
      </c>
      <c r="D696" s="121">
        <v>2.12195083026787E-2</v>
      </c>
      <c r="E696" s="120">
        <v>302454</v>
      </c>
      <c r="F696" s="121">
        <v>0.69178044500424896</v>
      </c>
      <c r="G696" s="120">
        <v>390862</v>
      </c>
      <c r="H696" s="121">
        <v>0.29230230051511974</v>
      </c>
      <c r="I696" s="120">
        <v>807370</v>
      </c>
      <c r="J696" s="121">
        <v>1.0656139507038289</v>
      </c>
      <c r="K696" s="120">
        <v>197929</v>
      </c>
      <c r="L696" s="121">
        <v>0.44079344858962699</v>
      </c>
      <c r="M696" s="121">
        <v>-3.4991662847503213E-2</v>
      </c>
    </row>
    <row r="697" spans="2:13" ht="6" customHeight="1" x14ac:dyDescent="0.25"/>
    <row r="698" spans="2:13" x14ac:dyDescent="0.25">
      <c r="B698" s="49" t="s">
        <v>275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4"/>
      <c r="E699" s="124"/>
      <c r="G699" s="124"/>
      <c r="I699" s="124"/>
      <c r="K699" s="124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2E785-E777-4F4F-BB4E-C50181A236EC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47" t="s">
        <v>305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1" t="s">
        <v>513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122</v>
      </c>
    </row>
    <row r="6" spans="1:14" ht="22.5" thickTop="1" thickBot="1" x14ac:dyDescent="0.3">
      <c r="B6" s="111" t="s">
        <v>111</v>
      </c>
      <c r="C6" s="257" t="s">
        <v>123</v>
      </c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4" ht="22.5" thickTop="1" thickBot="1" x14ac:dyDescent="0.3">
      <c r="B7" s="13"/>
      <c r="C7" s="260">
        <v>2019</v>
      </c>
      <c r="D7" s="261"/>
      <c r="E7" s="262">
        <v>2020</v>
      </c>
      <c r="F7" s="261"/>
      <c r="G7" s="262">
        <v>2021</v>
      </c>
      <c r="H7" s="261"/>
      <c r="I7" s="262">
        <v>2022</v>
      </c>
      <c r="J7" s="261"/>
      <c r="K7" s="262">
        <v>2023</v>
      </c>
      <c r="L7" s="263"/>
      <c r="M7" s="264"/>
    </row>
    <row r="8" spans="1:14" ht="16.5" thickTop="1" thickBot="1" x14ac:dyDescent="0.3">
      <c r="B8" s="16"/>
      <c r="C8" s="112" t="s">
        <v>125</v>
      </c>
      <c r="D8" s="113" t="s">
        <v>509</v>
      </c>
      <c r="E8" s="114" t="s">
        <v>125</v>
      </c>
      <c r="F8" s="113" t="s">
        <v>499</v>
      </c>
      <c r="G8" s="114" t="s">
        <v>125</v>
      </c>
      <c r="H8" s="113" t="s">
        <v>500</v>
      </c>
      <c r="I8" s="114" t="s">
        <v>125</v>
      </c>
      <c r="J8" s="113" t="s">
        <v>126</v>
      </c>
      <c r="K8" s="114" t="s">
        <v>125</v>
      </c>
      <c r="L8" s="113" t="s">
        <v>511</v>
      </c>
      <c r="M8" s="113" t="s">
        <v>502</v>
      </c>
    </row>
    <row r="9" spans="1:14" x14ac:dyDescent="0.25">
      <c r="A9" s="1" t="s">
        <v>128</v>
      </c>
      <c r="B9" s="116" t="s">
        <v>129</v>
      </c>
      <c r="C9" s="117">
        <v>130096</v>
      </c>
      <c r="D9" s="118">
        <v>8.3605113936533706E-2</v>
      </c>
      <c r="E9" s="117">
        <v>119567</v>
      </c>
      <c r="F9" s="118">
        <v>8.0932542122740203E-2</v>
      </c>
      <c r="G9" s="117">
        <v>17253</v>
      </c>
      <c r="H9" s="118">
        <v>0.85570433313539696</v>
      </c>
      <c r="I9" s="117">
        <v>89946</v>
      </c>
      <c r="J9" s="118">
        <v>4.2133541992696921</v>
      </c>
      <c r="K9" s="117">
        <v>139270</v>
      </c>
      <c r="L9" s="118">
        <v>0.54837346852555968</v>
      </c>
      <c r="M9" s="118">
        <v>7.0517156561308525E-2</v>
      </c>
    </row>
    <row r="10" spans="1:14" x14ac:dyDescent="0.25">
      <c r="A10" s="1" t="s">
        <v>130</v>
      </c>
      <c r="B10" s="116" t="s">
        <v>131</v>
      </c>
      <c r="C10" s="117">
        <v>125770</v>
      </c>
      <c r="D10" s="118">
        <v>0.134143402980964</v>
      </c>
      <c r="E10" s="117">
        <v>145950</v>
      </c>
      <c r="F10" s="118">
        <v>0.16045161803291719</v>
      </c>
      <c r="G10" s="117">
        <v>12595</v>
      </c>
      <c r="H10" s="118">
        <v>0.91370332305584101</v>
      </c>
      <c r="I10" s="117">
        <v>130563</v>
      </c>
      <c r="J10" s="118">
        <v>9.3662564509726085</v>
      </c>
      <c r="K10" s="117">
        <v>148053</v>
      </c>
      <c r="L10" s="118">
        <v>0.13395831897245003</v>
      </c>
      <c r="M10" s="118">
        <v>0.17717261668124351</v>
      </c>
    </row>
    <row r="11" spans="1:14" x14ac:dyDescent="0.25">
      <c r="A11" s="1" t="s">
        <v>132</v>
      </c>
      <c r="B11" s="116" t="s">
        <v>133</v>
      </c>
      <c r="C11" s="117">
        <v>153248</v>
      </c>
      <c r="D11" s="118">
        <v>0.148466107675296</v>
      </c>
      <c r="E11" s="117">
        <v>61658</v>
      </c>
      <c r="F11" s="118">
        <v>0.59765869701398999</v>
      </c>
      <c r="G11" s="117">
        <v>20630</v>
      </c>
      <c r="H11" s="118">
        <v>0.66541243634240499</v>
      </c>
      <c r="I11" s="117">
        <v>146499</v>
      </c>
      <c r="J11" s="118">
        <v>6.1012603005332045</v>
      </c>
      <c r="K11" s="117"/>
      <c r="L11" s="118"/>
      <c r="M11" s="118"/>
    </row>
    <row r="12" spans="1:14" x14ac:dyDescent="0.25">
      <c r="A12" s="1" t="s">
        <v>134</v>
      </c>
      <c r="B12" s="116" t="s">
        <v>135</v>
      </c>
      <c r="C12" s="117">
        <v>156559</v>
      </c>
      <c r="D12" s="118">
        <v>1.5864879245234054E-2</v>
      </c>
      <c r="E12" s="117">
        <v>0</v>
      </c>
      <c r="F12" s="118">
        <v>1</v>
      </c>
      <c r="G12" s="117">
        <v>23757</v>
      </c>
      <c r="H12" s="118"/>
      <c r="I12" s="117">
        <v>161071</v>
      </c>
      <c r="J12" s="118">
        <v>5.7799385444290108</v>
      </c>
      <c r="K12" s="117"/>
      <c r="L12" s="118"/>
      <c r="M12" s="118"/>
    </row>
    <row r="13" spans="1:14" x14ac:dyDescent="0.25">
      <c r="A13" s="1" t="s">
        <v>136</v>
      </c>
      <c r="B13" s="116" t="s">
        <v>137</v>
      </c>
      <c r="C13" s="117">
        <v>129696</v>
      </c>
      <c r="D13" s="118">
        <v>9.1452949541509301E-2</v>
      </c>
      <c r="E13" s="117">
        <v>42</v>
      </c>
      <c r="F13" s="118">
        <v>0.99967616580310903</v>
      </c>
      <c r="G13" s="117">
        <v>43176</v>
      </c>
      <c r="H13" s="118">
        <v>1027</v>
      </c>
      <c r="I13" s="117">
        <v>136416</v>
      </c>
      <c r="J13" s="118">
        <v>2.159533073929961</v>
      </c>
      <c r="K13" s="117"/>
      <c r="L13" s="118"/>
      <c r="M13" s="118"/>
    </row>
    <row r="14" spans="1:14" x14ac:dyDescent="0.25">
      <c r="A14" s="1" t="s">
        <v>138</v>
      </c>
      <c r="B14" s="116" t="s">
        <v>139</v>
      </c>
      <c r="C14" s="117">
        <v>147393</v>
      </c>
      <c r="D14" s="118">
        <v>8.6433450272099602E-2</v>
      </c>
      <c r="E14" s="117">
        <v>563</v>
      </c>
      <c r="F14" s="118">
        <v>0.99618027993188296</v>
      </c>
      <c r="G14" s="117">
        <v>55361</v>
      </c>
      <c r="H14" s="118">
        <v>97.332149200710475</v>
      </c>
      <c r="I14" s="117">
        <v>146973</v>
      </c>
      <c r="J14" s="118">
        <v>1.6548111486425463</v>
      </c>
      <c r="K14" s="117"/>
      <c r="L14" s="118"/>
      <c r="M14" s="118"/>
    </row>
    <row r="15" spans="1:14" x14ac:dyDescent="0.25">
      <c r="A15" s="1" t="s">
        <v>140</v>
      </c>
      <c r="B15" s="116" t="s">
        <v>141</v>
      </c>
      <c r="C15" s="117">
        <v>160379</v>
      </c>
      <c r="D15" s="118">
        <v>0.10797477084631101</v>
      </c>
      <c r="E15" s="117">
        <v>45550</v>
      </c>
      <c r="F15" s="118">
        <v>0.71598525991557505</v>
      </c>
      <c r="G15" s="117">
        <v>109853</v>
      </c>
      <c r="H15" s="118">
        <v>1.411701427003293</v>
      </c>
      <c r="I15" s="117">
        <v>176209</v>
      </c>
      <c r="J15" s="118">
        <v>0.60404358551882975</v>
      </c>
      <c r="K15" s="117"/>
      <c r="L15" s="118"/>
      <c r="M15" s="118"/>
    </row>
    <row r="16" spans="1:14" x14ac:dyDescent="0.25">
      <c r="A16" s="1" t="s">
        <v>142</v>
      </c>
      <c r="B16" s="116" t="s">
        <v>143</v>
      </c>
      <c r="C16" s="117">
        <v>177390</v>
      </c>
      <c r="D16" s="118">
        <v>4.4461442330482E-2</v>
      </c>
      <c r="E16" s="117">
        <v>76325</v>
      </c>
      <c r="F16" s="118">
        <v>0.56973335588251905</v>
      </c>
      <c r="G16" s="117">
        <v>145205</v>
      </c>
      <c r="H16" s="118">
        <v>0.90245660006550943</v>
      </c>
      <c r="I16" s="117">
        <v>199508</v>
      </c>
      <c r="J16" s="118">
        <v>0.37397472538824417</v>
      </c>
      <c r="K16" s="117"/>
      <c r="L16" s="118"/>
      <c r="M16" s="118"/>
    </row>
    <row r="17" spans="1:14" x14ac:dyDescent="0.25">
      <c r="A17" s="1" t="s">
        <v>144</v>
      </c>
      <c r="B17" s="116" t="s">
        <v>145</v>
      </c>
      <c r="C17" s="117">
        <v>147691</v>
      </c>
      <c r="D17" s="118">
        <v>0.11318001681277801</v>
      </c>
      <c r="E17" s="117">
        <v>28431</v>
      </c>
      <c r="F17" s="118">
        <v>0.80749673304399106</v>
      </c>
      <c r="G17" s="117">
        <v>121533</v>
      </c>
      <c r="H17" s="118">
        <v>3.2746649783686816</v>
      </c>
      <c r="I17" s="117">
        <v>163358</v>
      </c>
      <c r="J17" s="118">
        <v>0.3441452115886221</v>
      </c>
      <c r="K17" s="117"/>
      <c r="L17" s="118"/>
      <c r="M17" s="118"/>
    </row>
    <row r="18" spans="1:14" x14ac:dyDescent="0.25">
      <c r="A18" s="1" t="s">
        <v>146</v>
      </c>
      <c r="B18" s="116" t="s">
        <v>147</v>
      </c>
      <c r="C18" s="117">
        <v>157843</v>
      </c>
      <c r="D18" s="118">
        <v>9.6522157224136595E-2</v>
      </c>
      <c r="E18" s="117">
        <v>26146</v>
      </c>
      <c r="F18" s="118">
        <v>0.83435439012182999</v>
      </c>
      <c r="G18" s="117">
        <v>159028</v>
      </c>
      <c r="H18" s="118">
        <v>5.0823070450546926</v>
      </c>
      <c r="I18" s="117">
        <v>175268</v>
      </c>
      <c r="J18" s="118">
        <v>0.1021203813164977</v>
      </c>
      <c r="K18" s="117"/>
      <c r="L18" s="118"/>
      <c r="M18" s="118"/>
    </row>
    <row r="19" spans="1:14" x14ac:dyDescent="0.25">
      <c r="A19" s="1" t="s">
        <v>148</v>
      </c>
      <c r="B19" s="116" t="s">
        <v>149</v>
      </c>
      <c r="C19" s="117">
        <v>135506</v>
      </c>
      <c r="D19" s="118">
        <v>6.461867553997358E-3</v>
      </c>
      <c r="E19" s="117">
        <v>24261</v>
      </c>
      <c r="F19" s="118">
        <v>0.82095995749265704</v>
      </c>
      <c r="G19" s="117">
        <v>136038</v>
      </c>
      <c r="H19" s="118">
        <v>4.6072709286509212</v>
      </c>
      <c r="I19" s="117">
        <v>147441</v>
      </c>
      <c r="J19" s="118">
        <v>8.3822167335597442E-2</v>
      </c>
      <c r="K19" s="117"/>
      <c r="L19" s="118"/>
      <c r="M19" s="118"/>
    </row>
    <row r="20" spans="1:14" x14ac:dyDescent="0.25">
      <c r="A20" s="1" t="s">
        <v>150</v>
      </c>
      <c r="B20" s="116" t="s">
        <v>151</v>
      </c>
      <c r="C20" s="117">
        <v>133370</v>
      </c>
      <c r="D20" s="118">
        <v>2.50517189704452E-2</v>
      </c>
      <c r="E20" s="117">
        <v>29774</v>
      </c>
      <c r="F20" s="118">
        <v>0.77675639199220203</v>
      </c>
      <c r="G20" s="117">
        <v>119951</v>
      </c>
      <c r="H20" s="118">
        <v>3.0287163296836166</v>
      </c>
      <c r="I20" s="117">
        <v>150958</v>
      </c>
      <c r="J20" s="118">
        <v>0.25849721969804329</v>
      </c>
      <c r="K20" s="117"/>
      <c r="L20" s="118"/>
      <c r="M20" s="118"/>
    </row>
    <row r="21" spans="1:14" ht="15.75" x14ac:dyDescent="0.25">
      <c r="A21" s="1" t="s">
        <v>0</v>
      </c>
      <c r="B21" s="119" t="s">
        <v>111</v>
      </c>
      <c r="C21" s="120">
        <v>1754941</v>
      </c>
      <c r="D21" s="121">
        <v>7.8047601661146104E-2</v>
      </c>
      <c r="E21" s="120">
        <v>558351</v>
      </c>
      <c r="F21" s="121">
        <v>0.68184058609377796</v>
      </c>
      <c r="G21" s="120">
        <v>964380</v>
      </c>
      <c r="H21" s="121">
        <v>0.72719310971055839</v>
      </c>
      <c r="I21" s="120">
        <v>1824210</v>
      </c>
      <c r="J21" s="121">
        <v>0.89158837802525981</v>
      </c>
      <c r="K21" s="120">
        <v>287323</v>
      </c>
      <c r="L21" s="121">
        <v>0.30299897056355984</v>
      </c>
      <c r="M21" s="121">
        <v>0.12294325936232253</v>
      </c>
    </row>
    <row r="22" spans="1:14" ht="6" customHeight="1" x14ac:dyDescent="0.25"/>
    <row r="23" spans="1:14" x14ac:dyDescent="0.25">
      <c r="B23" s="49" t="s">
        <v>306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15"/>
      <c r="G24" s="115"/>
      <c r="I24" s="115"/>
      <c r="L24" s="124"/>
    </row>
    <row r="26" spans="1:14" ht="48.75" customHeight="1" thickBot="1" x14ac:dyDescent="0.3">
      <c r="B26" s="247" t="s">
        <v>307</v>
      </c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1" t="s">
        <v>514</v>
      </c>
    </row>
    <row r="27" spans="1:14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154</v>
      </c>
    </row>
    <row r="28" spans="1:14" ht="22.5" thickTop="1" thickBot="1" x14ac:dyDescent="0.3">
      <c r="B28" s="125" t="s">
        <v>155</v>
      </c>
      <c r="C28" s="257" t="s">
        <v>156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9"/>
    </row>
    <row r="29" spans="1:14" ht="22.5" thickTop="1" thickBot="1" x14ac:dyDescent="0.3">
      <c r="B29" s="13"/>
      <c r="C29" s="260">
        <v>2019</v>
      </c>
      <c r="D29" s="261"/>
      <c r="E29" s="262">
        <v>2020</v>
      </c>
      <c r="F29" s="261"/>
      <c r="G29" s="262">
        <v>2021</v>
      </c>
      <c r="H29" s="261"/>
      <c r="I29" s="262">
        <v>2022</v>
      </c>
      <c r="J29" s="261"/>
      <c r="K29" s="262">
        <v>2023</v>
      </c>
      <c r="L29" s="263"/>
      <c r="M29" s="264"/>
    </row>
    <row r="30" spans="1:14" ht="16.5" thickTop="1" thickBot="1" x14ac:dyDescent="0.3">
      <c r="B30" s="16"/>
      <c r="C30" s="112" t="s">
        <v>125</v>
      </c>
      <c r="D30" s="113" t="s">
        <v>509</v>
      </c>
      <c r="E30" s="114" t="s">
        <v>125</v>
      </c>
      <c r="F30" s="113" t="s">
        <v>499</v>
      </c>
      <c r="G30" s="114" t="s">
        <v>125</v>
      </c>
      <c r="H30" s="113" t="s">
        <v>500</v>
      </c>
      <c r="I30" s="114" t="s">
        <v>125</v>
      </c>
      <c r="J30" s="113" t="s">
        <v>126</v>
      </c>
      <c r="K30" s="114" t="s">
        <v>125</v>
      </c>
      <c r="L30" s="113" t="s">
        <v>511</v>
      </c>
      <c r="M30" s="113" t="s">
        <v>502</v>
      </c>
    </row>
    <row r="31" spans="1:14" x14ac:dyDescent="0.25">
      <c r="B31" s="116" t="s">
        <v>129</v>
      </c>
      <c r="C31" s="117">
        <v>7762</v>
      </c>
      <c r="D31" s="118">
        <v>0.12609772573744599</v>
      </c>
      <c r="E31" s="117">
        <v>8356</v>
      </c>
      <c r="F31" s="118">
        <v>7.6526668384437002E-2</v>
      </c>
      <c r="G31" s="117">
        <v>3177</v>
      </c>
      <c r="H31" s="118">
        <v>0.61979415988511199</v>
      </c>
      <c r="I31" s="117">
        <v>8951</v>
      </c>
      <c r="J31" s="118">
        <v>1.8174378344350015</v>
      </c>
      <c r="K31" s="117">
        <v>13152</v>
      </c>
      <c r="L31" s="118">
        <v>0.46933303541503735</v>
      </c>
      <c r="M31" s="118">
        <v>0.69440865756248393</v>
      </c>
    </row>
    <row r="32" spans="1:14" x14ac:dyDescent="0.25">
      <c r="B32" s="116" t="s">
        <v>131</v>
      </c>
      <c r="C32" s="117">
        <v>7784</v>
      </c>
      <c r="D32" s="118">
        <v>7.2228843861740194E-2</v>
      </c>
      <c r="E32" s="117">
        <v>10629</v>
      </c>
      <c r="F32" s="118">
        <v>0.3654933196300103</v>
      </c>
      <c r="G32" s="117">
        <v>2838</v>
      </c>
      <c r="H32" s="118">
        <v>0.73299463731301195</v>
      </c>
      <c r="I32" s="117">
        <v>10940</v>
      </c>
      <c r="J32" s="118">
        <v>2.8548273431994362</v>
      </c>
      <c r="K32" s="117">
        <v>11394</v>
      </c>
      <c r="L32" s="118">
        <v>4.1499085923217605E-2</v>
      </c>
      <c r="M32" s="118">
        <v>0.46377183967112035</v>
      </c>
    </row>
    <row r="33" spans="2:14" x14ac:dyDescent="0.25">
      <c r="B33" s="116" t="s">
        <v>133</v>
      </c>
      <c r="C33" s="117">
        <v>11196</v>
      </c>
      <c r="D33" s="118">
        <v>0.33106291450080699</v>
      </c>
      <c r="E33" s="117">
        <v>2668</v>
      </c>
      <c r="F33" s="118">
        <v>0.76170060735977096</v>
      </c>
      <c r="G33" s="117">
        <v>5084</v>
      </c>
      <c r="H33" s="118">
        <v>0.90554722638680651</v>
      </c>
      <c r="I33" s="117">
        <v>11642</v>
      </c>
      <c r="J33" s="118">
        <v>1.2899291896144769</v>
      </c>
      <c r="K33" s="117"/>
      <c r="L33" s="118"/>
      <c r="M33" s="118"/>
    </row>
    <row r="34" spans="2:14" x14ac:dyDescent="0.25">
      <c r="B34" s="116" t="s">
        <v>135</v>
      </c>
      <c r="C34" s="117">
        <v>20585</v>
      </c>
      <c r="D34" s="118">
        <v>0.42014487754398067</v>
      </c>
      <c r="E34" s="117">
        <v>0</v>
      </c>
      <c r="F34" s="118">
        <v>1</v>
      </c>
      <c r="G34" s="117">
        <v>5629</v>
      </c>
      <c r="H34" s="118"/>
      <c r="I34" s="117">
        <v>21447</v>
      </c>
      <c r="J34" s="118">
        <v>2.8100906022384082</v>
      </c>
      <c r="K34" s="117"/>
      <c r="L34" s="118"/>
      <c r="M34" s="118"/>
    </row>
    <row r="35" spans="2:14" x14ac:dyDescent="0.25">
      <c r="B35" s="116" t="s">
        <v>137</v>
      </c>
      <c r="C35" s="117">
        <v>18041</v>
      </c>
      <c r="D35" s="118">
        <v>0.25267323982780177</v>
      </c>
      <c r="E35" s="117">
        <v>29</v>
      </c>
      <c r="F35" s="118">
        <v>0.99839255030208995</v>
      </c>
      <c r="G35" s="117">
        <v>11560</v>
      </c>
      <c r="H35" s="118">
        <v>397.62068965517244</v>
      </c>
      <c r="I35" s="117">
        <v>22812</v>
      </c>
      <c r="J35" s="118">
        <v>0.97335640138408297</v>
      </c>
      <c r="K35" s="117"/>
      <c r="L35" s="118"/>
      <c r="M35" s="118"/>
    </row>
    <row r="36" spans="2:14" x14ac:dyDescent="0.25">
      <c r="B36" s="116" t="s">
        <v>139</v>
      </c>
      <c r="C36" s="117">
        <v>24783</v>
      </c>
      <c r="D36" s="118">
        <v>0.19898403483309135</v>
      </c>
      <c r="E36" s="117">
        <v>502</v>
      </c>
      <c r="F36" s="118">
        <v>0.97974417947786796</v>
      </c>
      <c r="G36" s="117">
        <v>15305</v>
      </c>
      <c r="H36" s="118">
        <v>29.488047808764939</v>
      </c>
      <c r="I36" s="117">
        <v>26560</v>
      </c>
      <c r="J36" s="118">
        <v>0.73538059457693561</v>
      </c>
      <c r="K36" s="117"/>
      <c r="L36" s="118"/>
      <c r="M36" s="118"/>
    </row>
    <row r="37" spans="2:14" x14ac:dyDescent="0.25">
      <c r="B37" s="116" t="s">
        <v>141</v>
      </c>
      <c r="C37" s="117">
        <v>28801</v>
      </c>
      <c r="D37" s="118">
        <v>0.12162162162162171</v>
      </c>
      <c r="E37" s="117">
        <v>11978</v>
      </c>
      <c r="F37" s="118">
        <v>0.58411166278948601</v>
      </c>
      <c r="G37" s="117">
        <v>33610</v>
      </c>
      <c r="H37" s="118">
        <v>1.8059776256470195</v>
      </c>
      <c r="I37" s="117">
        <v>31526</v>
      </c>
      <c r="J37" s="118">
        <v>6.2005355548943798E-2</v>
      </c>
      <c r="K37" s="117"/>
      <c r="L37" s="118"/>
      <c r="M37" s="118"/>
    </row>
    <row r="38" spans="2:14" x14ac:dyDescent="0.25">
      <c r="B38" s="116" t="s">
        <v>143</v>
      </c>
      <c r="C38" s="117">
        <v>45598</v>
      </c>
      <c r="D38" s="118">
        <v>0.22985219549034408</v>
      </c>
      <c r="E38" s="117">
        <v>31175</v>
      </c>
      <c r="F38" s="118">
        <v>0.316307732795298</v>
      </c>
      <c r="G38" s="117">
        <v>46687</v>
      </c>
      <c r="H38" s="118">
        <v>0.49757818765036088</v>
      </c>
      <c r="I38" s="117">
        <v>46928</v>
      </c>
      <c r="J38" s="118">
        <v>5.162036541221271E-3</v>
      </c>
      <c r="K38" s="117"/>
      <c r="L38" s="118"/>
      <c r="M38" s="118"/>
    </row>
    <row r="39" spans="2:14" x14ac:dyDescent="0.25">
      <c r="B39" s="116" t="s">
        <v>145</v>
      </c>
      <c r="C39" s="117">
        <v>24552</v>
      </c>
      <c r="D39" s="118">
        <v>3.4508911642017415E-2</v>
      </c>
      <c r="E39" s="117">
        <v>17660</v>
      </c>
      <c r="F39" s="118">
        <v>0.28071032909742599</v>
      </c>
      <c r="G39" s="117">
        <v>29903</v>
      </c>
      <c r="H39" s="118">
        <v>0.69326160815402038</v>
      </c>
      <c r="I39" s="117">
        <v>30070</v>
      </c>
      <c r="J39" s="118">
        <v>5.5847239407418314E-3</v>
      </c>
      <c r="K39" s="117"/>
      <c r="L39" s="118"/>
      <c r="M39" s="118"/>
    </row>
    <row r="40" spans="2:14" x14ac:dyDescent="0.25">
      <c r="B40" s="116" t="s">
        <v>147</v>
      </c>
      <c r="C40" s="117">
        <v>15463</v>
      </c>
      <c r="D40" s="118">
        <v>9.5889610009939799E-2</v>
      </c>
      <c r="E40" s="117">
        <v>12428</v>
      </c>
      <c r="F40" s="118">
        <v>0.19627497898208601</v>
      </c>
      <c r="G40" s="117">
        <v>22261</v>
      </c>
      <c r="H40" s="118">
        <v>0.79119729642742187</v>
      </c>
      <c r="I40" s="117">
        <v>21658</v>
      </c>
      <c r="J40" s="118">
        <v>2.7087731907820899E-2</v>
      </c>
      <c r="K40" s="117"/>
      <c r="L40" s="118"/>
      <c r="M40" s="118"/>
    </row>
    <row r="41" spans="2:14" x14ac:dyDescent="0.25">
      <c r="B41" s="116" t="s">
        <v>149</v>
      </c>
      <c r="C41" s="117">
        <v>12983</v>
      </c>
      <c r="D41" s="118">
        <v>0.24382065529794983</v>
      </c>
      <c r="E41" s="117">
        <v>4123</v>
      </c>
      <c r="F41" s="118">
        <v>0.68243087113918199</v>
      </c>
      <c r="G41" s="117">
        <v>10295</v>
      </c>
      <c r="H41" s="118">
        <v>1.4969682270191607</v>
      </c>
      <c r="I41" s="117">
        <v>14662</v>
      </c>
      <c r="J41" s="118">
        <v>0.42418649830014576</v>
      </c>
      <c r="K41" s="117"/>
      <c r="L41" s="118"/>
      <c r="M41" s="118"/>
    </row>
    <row r="42" spans="2:14" x14ac:dyDescent="0.25">
      <c r="B42" s="116" t="s">
        <v>151</v>
      </c>
      <c r="C42" s="117">
        <v>11807</v>
      </c>
      <c r="D42" s="118">
        <v>6.1207981305051229E-2</v>
      </c>
      <c r="E42" s="117">
        <v>5388</v>
      </c>
      <c r="F42" s="118">
        <v>0.54366054035741496</v>
      </c>
      <c r="G42" s="117">
        <v>15562</v>
      </c>
      <c r="H42" s="118">
        <v>1.8882702301410541</v>
      </c>
      <c r="I42" s="117">
        <v>15237</v>
      </c>
      <c r="J42" s="118">
        <v>2.0884205115023799E-2</v>
      </c>
      <c r="K42" s="117"/>
      <c r="L42" s="118"/>
      <c r="M42" s="118"/>
    </row>
    <row r="43" spans="2:14" ht="15.75" x14ac:dyDescent="0.25">
      <c r="B43" s="119" t="s">
        <v>111</v>
      </c>
      <c r="C43" s="120">
        <v>229355</v>
      </c>
      <c r="D43" s="121">
        <v>9.8811862214343904E-2</v>
      </c>
      <c r="E43" s="120">
        <v>105020</v>
      </c>
      <c r="F43" s="121">
        <v>0.54210721370800696</v>
      </c>
      <c r="G43" s="120">
        <v>201911</v>
      </c>
      <c r="H43" s="121">
        <v>0.92259569605789382</v>
      </c>
      <c r="I43" s="120">
        <v>262433</v>
      </c>
      <c r="J43" s="121">
        <v>0.29974592766119734</v>
      </c>
      <c r="K43" s="120">
        <v>24546</v>
      </c>
      <c r="L43" s="121">
        <v>0.23402543864059133</v>
      </c>
      <c r="M43" s="121">
        <v>0.57892705519104593</v>
      </c>
    </row>
    <row r="44" spans="2:14" ht="6" customHeight="1" x14ac:dyDescent="0.25"/>
    <row r="45" spans="2:14" x14ac:dyDescent="0.25">
      <c r="B45" s="49" t="s">
        <v>306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15">
        <v>83283</v>
      </c>
      <c r="G47" s="115">
        <v>185183</v>
      </c>
      <c r="I47" s="126">
        <v>0.14386117826346748</v>
      </c>
      <c r="K47">
        <v>8.542998646123004E-2</v>
      </c>
    </row>
    <row r="48" spans="2:14" ht="48.75" customHeight="1" thickBot="1" x14ac:dyDescent="0.3">
      <c r="B48" s="247" t="s">
        <v>308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1" t="s">
        <v>515</v>
      </c>
    </row>
    <row r="49" spans="1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159</v>
      </c>
    </row>
    <row r="50" spans="1:14" ht="22.5" thickTop="1" thickBot="1" x14ac:dyDescent="0.3">
      <c r="B50" s="13"/>
      <c r="C50" s="257" t="s">
        <v>160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9"/>
    </row>
    <row r="51" spans="1:14" ht="22.5" thickTop="1" thickBot="1" x14ac:dyDescent="0.3">
      <c r="B51" s="13"/>
      <c r="C51" s="260">
        <v>2019</v>
      </c>
      <c r="D51" s="261"/>
      <c r="E51" s="262">
        <v>2020</v>
      </c>
      <c r="F51" s="261"/>
      <c r="G51" s="262">
        <v>2021</v>
      </c>
      <c r="H51" s="261"/>
      <c r="I51" s="262">
        <v>2022</v>
      </c>
      <c r="J51" s="261"/>
      <c r="K51" s="262">
        <v>2023</v>
      </c>
      <c r="L51" s="263"/>
      <c r="M51" s="264"/>
    </row>
    <row r="52" spans="1:14" ht="16.5" thickTop="1" thickBot="1" x14ac:dyDescent="0.3">
      <c r="B52" s="16"/>
      <c r="C52" s="112" t="s">
        <v>125</v>
      </c>
      <c r="D52" s="113" t="s">
        <v>509</v>
      </c>
      <c r="E52" s="114" t="s">
        <v>125</v>
      </c>
      <c r="F52" s="113" t="s">
        <v>499</v>
      </c>
      <c r="G52" s="114" t="s">
        <v>125</v>
      </c>
      <c r="H52" s="113" t="s">
        <v>500</v>
      </c>
      <c r="I52" s="114" t="s">
        <v>125</v>
      </c>
      <c r="J52" s="113" t="s">
        <v>126</v>
      </c>
      <c r="K52" s="114" t="s">
        <v>125</v>
      </c>
      <c r="L52" s="113" t="s">
        <v>511</v>
      </c>
      <c r="M52" s="113" t="s">
        <v>502</v>
      </c>
    </row>
    <row r="53" spans="1:14" x14ac:dyDescent="0.25">
      <c r="A53" s="1">
        <v>1</v>
      </c>
      <c r="B53" s="116" t="s">
        <v>129</v>
      </c>
      <c r="C53" s="117">
        <v>4523</v>
      </c>
      <c r="D53" s="118">
        <v>1.9842164599774614E-2</v>
      </c>
      <c r="E53" s="117">
        <v>5181</v>
      </c>
      <c r="F53" s="118">
        <v>0.14547866460313941</v>
      </c>
      <c r="G53" s="117">
        <v>1633</v>
      </c>
      <c r="H53" s="118">
        <v>0.68480988226211204</v>
      </c>
      <c r="I53" s="117">
        <v>5380</v>
      </c>
      <c r="J53" s="118">
        <v>2.2945499081445191</v>
      </c>
      <c r="K53" s="117">
        <v>7613</v>
      </c>
      <c r="L53" s="118">
        <v>0.4150557620817843</v>
      </c>
      <c r="M53" s="118">
        <v>0.68317488392659742</v>
      </c>
    </row>
    <row r="54" spans="1:14" x14ac:dyDescent="0.25">
      <c r="A54" s="1">
        <v>2</v>
      </c>
      <c r="B54" s="116" t="s">
        <v>131</v>
      </c>
      <c r="C54" s="117">
        <v>4196</v>
      </c>
      <c r="D54" s="118">
        <v>0.22083212103578709</v>
      </c>
      <c r="E54" s="117">
        <v>5633</v>
      </c>
      <c r="F54" s="118">
        <v>0.34246901811248809</v>
      </c>
      <c r="G54" s="117">
        <v>1403</v>
      </c>
      <c r="H54" s="118">
        <v>0.75093200781111302</v>
      </c>
      <c r="I54" s="117">
        <v>5523</v>
      </c>
      <c r="J54" s="118">
        <v>2.9365645046329294</v>
      </c>
      <c r="K54" s="117">
        <v>7142</v>
      </c>
      <c r="L54" s="118">
        <v>0.29313778743436547</v>
      </c>
      <c r="M54" s="118">
        <v>0.70209723546234515</v>
      </c>
    </row>
    <row r="55" spans="1:14" x14ac:dyDescent="0.25">
      <c r="A55" s="1">
        <v>3</v>
      </c>
      <c r="B55" s="116" t="s">
        <v>133</v>
      </c>
      <c r="C55" s="117">
        <v>5816</v>
      </c>
      <c r="D55" s="118">
        <v>0.184749088870199</v>
      </c>
      <c r="E55" s="117">
        <v>1732</v>
      </c>
      <c r="F55" s="118">
        <v>0.70220082530949102</v>
      </c>
      <c r="G55" s="117">
        <v>2290</v>
      </c>
      <c r="H55" s="118">
        <v>0.3221709006928406</v>
      </c>
      <c r="I55" s="117">
        <v>6055</v>
      </c>
      <c r="J55" s="118">
        <v>1.6441048034934496</v>
      </c>
      <c r="K55" s="117"/>
      <c r="L55" s="118"/>
      <c r="M55" s="118"/>
    </row>
    <row r="56" spans="1:14" x14ac:dyDescent="0.25">
      <c r="A56" s="1">
        <v>4</v>
      </c>
      <c r="B56" s="116" t="s">
        <v>135</v>
      </c>
      <c r="C56" s="117">
        <v>8672</v>
      </c>
      <c r="D56" s="118">
        <v>0.29645686948721783</v>
      </c>
      <c r="E56" s="117">
        <v>0</v>
      </c>
      <c r="F56" s="118">
        <v>1</v>
      </c>
      <c r="G56" s="117">
        <v>2559</v>
      </c>
      <c r="H56" s="118"/>
      <c r="I56" s="117">
        <v>9234</v>
      </c>
      <c r="J56" s="118">
        <v>2.6084407971864008</v>
      </c>
      <c r="K56" s="117"/>
      <c r="L56" s="118"/>
      <c r="M56" s="118"/>
    </row>
    <row r="57" spans="1:14" x14ac:dyDescent="0.25">
      <c r="A57" s="1">
        <v>5</v>
      </c>
      <c r="B57" s="116" t="s">
        <v>137</v>
      </c>
      <c r="C57" s="117">
        <v>8430</v>
      </c>
      <c r="D57" s="118">
        <v>2.1199273167777033E-2</v>
      </c>
      <c r="E57" s="117">
        <v>29</v>
      </c>
      <c r="F57" s="118">
        <v>0.99655990510083003</v>
      </c>
      <c r="G57" s="117">
        <v>5768</v>
      </c>
      <c r="H57" s="118">
        <v>197.89655172413794</v>
      </c>
      <c r="I57" s="117">
        <v>10586</v>
      </c>
      <c r="J57" s="118">
        <v>0.83529819694868235</v>
      </c>
      <c r="K57" s="117"/>
      <c r="L57" s="118"/>
      <c r="M57" s="118"/>
    </row>
    <row r="58" spans="1:14" x14ac:dyDescent="0.25">
      <c r="A58" s="1">
        <v>6</v>
      </c>
      <c r="B58" s="116" t="s">
        <v>139</v>
      </c>
      <c r="C58" s="117">
        <v>12448</v>
      </c>
      <c r="D58" s="118">
        <v>0.26581248728899731</v>
      </c>
      <c r="E58" s="117">
        <v>193</v>
      </c>
      <c r="F58" s="118">
        <v>0.98449550128534702</v>
      </c>
      <c r="G58" s="117">
        <v>7777</v>
      </c>
      <c r="H58" s="118">
        <v>39.295336787564764</v>
      </c>
      <c r="I58" s="117">
        <v>13339</v>
      </c>
      <c r="J58" s="118">
        <v>0.71518580429471523</v>
      </c>
      <c r="K58" s="117"/>
      <c r="L58" s="118"/>
      <c r="M58" s="118"/>
    </row>
    <row r="59" spans="1:14" x14ac:dyDescent="0.25">
      <c r="A59" s="1">
        <v>7</v>
      </c>
      <c r="B59" s="116" t="s">
        <v>141</v>
      </c>
      <c r="C59" s="117">
        <v>14932</v>
      </c>
      <c r="D59" s="118">
        <v>7.2932384853057419E-2</v>
      </c>
      <c r="E59" s="117">
        <v>6387</v>
      </c>
      <c r="F59" s="118">
        <v>0.57226091615322805</v>
      </c>
      <c r="G59" s="117">
        <v>16512</v>
      </c>
      <c r="H59" s="118">
        <v>1.5852512916862378</v>
      </c>
      <c r="I59" s="117">
        <v>16400</v>
      </c>
      <c r="J59" s="118">
        <v>6.7829457364341197E-3</v>
      </c>
      <c r="K59" s="117"/>
      <c r="L59" s="118"/>
      <c r="M59" s="118"/>
    </row>
    <row r="60" spans="1:14" x14ac:dyDescent="0.25">
      <c r="A60" s="1">
        <v>8</v>
      </c>
      <c r="B60" s="116" t="s">
        <v>143</v>
      </c>
      <c r="C60" s="117">
        <v>19975</v>
      </c>
      <c r="D60" s="118">
        <v>7.623922413793105E-2</v>
      </c>
      <c r="E60" s="117">
        <v>16725</v>
      </c>
      <c r="F60" s="118">
        <v>0.16270337922403</v>
      </c>
      <c r="G60" s="117">
        <v>21618</v>
      </c>
      <c r="H60" s="118">
        <v>0.29255605381165917</v>
      </c>
      <c r="I60" s="117">
        <v>19255</v>
      </c>
      <c r="J60" s="118">
        <v>0.109307058932371</v>
      </c>
      <c r="K60" s="117"/>
      <c r="L60" s="118"/>
      <c r="M60" s="118"/>
    </row>
    <row r="61" spans="1:14" x14ac:dyDescent="0.25">
      <c r="A61" s="1">
        <v>9</v>
      </c>
      <c r="B61" s="116" t="s">
        <v>145</v>
      </c>
      <c r="C61" s="117">
        <v>11830</v>
      </c>
      <c r="D61" s="118">
        <v>0.25092524056254617</v>
      </c>
      <c r="E61" s="117">
        <v>9201</v>
      </c>
      <c r="F61" s="118">
        <v>0.22223161453930701</v>
      </c>
      <c r="G61" s="117">
        <v>13843</v>
      </c>
      <c r="H61" s="118">
        <v>0.50451037930659703</v>
      </c>
      <c r="I61" s="117">
        <v>12857</v>
      </c>
      <c r="J61" s="118">
        <v>7.1227335115220697E-2</v>
      </c>
      <c r="K61" s="117"/>
      <c r="L61" s="118"/>
      <c r="M61" s="118"/>
    </row>
    <row r="62" spans="1:14" x14ac:dyDescent="0.25">
      <c r="A62" s="1">
        <v>10</v>
      </c>
      <c r="B62" s="116" t="s">
        <v>147</v>
      </c>
      <c r="C62" s="117">
        <v>7179</v>
      </c>
      <c r="D62" s="118">
        <v>0.17273565337635399</v>
      </c>
      <c r="E62" s="117">
        <v>5452</v>
      </c>
      <c r="F62" s="118">
        <v>0.24056275247248901</v>
      </c>
      <c r="G62" s="117">
        <v>10518</v>
      </c>
      <c r="H62" s="118">
        <v>0.9292002934702861</v>
      </c>
      <c r="I62" s="117">
        <v>11119</v>
      </c>
      <c r="J62" s="118">
        <v>5.7140140711161802E-2</v>
      </c>
      <c r="K62" s="117"/>
      <c r="L62" s="118"/>
      <c r="M62" s="118"/>
    </row>
    <row r="63" spans="1:14" x14ac:dyDescent="0.25">
      <c r="A63" s="1">
        <v>11</v>
      </c>
      <c r="B63" s="116" t="s">
        <v>149</v>
      </c>
      <c r="C63" s="117">
        <v>6079</v>
      </c>
      <c r="D63" s="118">
        <v>0.15438663121914176</v>
      </c>
      <c r="E63" s="117">
        <v>1461</v>
      </c>
      <c r="F63" s="118">
        <v>0.75966441848988298</v>
      </c>
      <c r="G63" s="117">
        <v>6452</v>
      </c>
      <c r="H63" s="118">
        <v>3.4161533196440796</v>
      </c>
      <c r="I63" s="117">
        <v>7576</v>
      </c>
      <c r="J63" s="118">
        <v>0.17420954742715433</v>
      </c>
      <c r="K63" s="117"/>
      <c r="L63" s="118"/>
      <c r="M63" s="118"/>
    </row>
    <row r="64" spans="1:14" x14ac:dyDescent="0.25">
      <c r="A64" s="1">
        <v>12</v>
      </c>
      <c r="B64" s="116" t="s">
        <v>151</v>
      </c>
      <c r="C64" s="117">
        <v>6453</v>
      </c>
      <c r="D64" s="118">
        <v>7.2996341868972303E-2</v>
      </c>
      <c r="E64" s="117">
        <v>2632</v>
      </c>
      <c r="F64" s="118">
        <v>0.59212769254610298</v>
      </c>
      <c r="G64" s="117">
        <v>8754</v>
      </c>
      <c r="H64" s="118">
        <v>2.3259878419452886</v>
      </c>
      <c r="I64" s="117">
        <v>9074</v>
      </c>
      <c r="J64" s="118">
        <v>3.6554717843271689E-2</v>
      </c>
      <c r="K64" s="117"/>
      <c r="L64" s="118"/>
      <c r="M64" s="118"/>
    </row>
    <row r="65" spans="1:14" ht="15.75" x14ac:dyDescent="0.25">
      <c r="B65" s="119" t="s">
        <v>111</v>
      </c>
      <c r="C65" s="120">
        <v>110533</v>
      </c>
      <c r="D65" s="121">
        <v>8.7110035799992103E-2</v>
      </c>
      <c r="E65" s="120">
        <v>54709</v>
      </c>
      <c r="F65" s="121">
        <v>0.50504374259271001</v>
      </c>
      <c r="G65" s="120">
        <v>99127</v>
      </c>
      <c r="H65" s="121">
        <v>0.81189566616096065</v>
      </c>
      <c r="I65" s="120">
        <v>126398</v>
      </c>
      <c r="J65" s="121">
        <v>0.27511172536241379</v>
      </c>
      <c r="K65" s="120">
        <v>14755</v>
      </c>
      <c r="L65" s="121">
        <v>0.35329725763551312</v>
      </c>
      <c r="M65" s="121">
        <v>0.69228122491111366</v>
      </c>
    </row>
    <row r="66" spans="1:14" ht="6" customHeight="1" x14ac:dyDescent="0.25"/>
    <row r="67" spans="1:14" x14ac:dyDescent="0.25">
      <c r="B67" s="49" t="s">
        <v>306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247" t="s">
        <v>309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1" t="s">
        <v>516</v>
      </c>
    </row>
    <row r="71" spans="1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163</v>
      </c>
    </row>
    <row r="72" spans="1:14" ht="22.5" thickTop="1" thickBot="1" x14ac:dyDescent="0.3">
      <c r="B72" s="13"/>
      <c r="C72" s="257" t="s">
        <v>98</v>
      </c>
      <c r="D72" s="258"/>
      <c r="E72" s="258"/>
      <c r="F72" s="258"/>
      <c r="G72" s="258"/>
      <c r="H72" s="258"/>
      <c r="I72" s="258"/>
      <c r="J72" s="258"/>
      <c r="K72" s="258"/>
      <c r="L72" s="258"/>
      <c r="M72" s="259"/>
    </row>
    <row r="73" spans="1:14" ht="22.5" thickTop="1" thickBot="1" x14ac:dyDescent="0.3">
      <c r="B73" s="13"/>
      <c r="C73" s="260">
        <v>2019</v>
      </c>
      <c r="D73" s="261"/>
      <c r="E73" s="262">
        <v>2020</v>
      </c>
      <c r="F73" s="261"/>
      <c r="G73" s="262">
        <v>2021</v>
      </c>
      <c r="H73" s="261"/>
      <c r="I73" s="262">
        <v>2022</v>
      </c>
      <c r="J73" s="261"/>
      <c r="K73" s="262">
        <v>2023</v>
      </c>
      <c r="L73" s="263"/>
      <c r="M73" s="264"/>
    </row>
    <row r="74" spans="1:14" ht="16.5" thickTop="1" thickBot="1" x14ac:dyDescent="0.3">
      <c r="B74" s="16"/>
      <c r="C74" s="112" t="s">
        <v>125</v>
      </c>
      <c r="D74" s="113" t="s">
        <v>509</v>
      </c>
      <c r="E74" s="114" t="s">
        <v>125</v>
      </c>
      <c r="F74" s="113" t="s">
        <v>499</v>
      </c>
      <c r="G74" s="114" t="s">
        <v>125</v>
      </c>
      <c r="H74" s="113" t="s">
        <v>500</v>
      </c>
      <c r="I74" s="114" t="s">
        <v>125</v>
      </c>
      <c r="J74" s="113" t="s">
        <v>126</v>
      </c>
      <c r="K74" s="114" t="s">
        <v>125</v>
      </c>
      <c r="L74" s="113" t="s">
        <v>511</v>
      </c>
      <c r="M74" s="113" t="s">
        <v>502</v>
      </c>
    </row>
    <row r="75" spans="1:14" x14ac:dyDescent="0.25">
      <c r="A75" s="1">
        <v>1</v>
      </c>
      <c r="B75" s="116" t="s">
        <v>129</v>
      </c>
      <c r="C75" s="117">
        <v>3239</v>
      </c>
      <c r="D75" s="118">
        <v>0.27164380481223299</v>
      </c>
      <c r="E75" s="117">
        <v>3175</v>
      </c>
      <c r="F75" s="118">
        <v>1.9759184933621499E-2</v>
      </c>
      <c r="G75" s="117">
        <v>1544</v>
      </c>
      <c r="H75" s="118">
        <v>0.51370078740157499</v>
      </c>
      <c r="I75" s="117">
        <v>3571</v>
      </c>
      <c r="J75" s="118">
        <v>1.312823834196891</v>
      </c>
      <c r="K75" s="117">
        <v>5539</v>
      </c>
      <c r="L75" s="118">
        <v>0.55110613273592834</v>
      </c>
      <c r="M75" s="118">
        <v>0.71009570855202231</v>
      </c>
    </row>
    <row r="76" spans="1:14" x14ac:dyDescent="0.25">
      <c r="A76" s="1">
        <v>2</v>
      </c>
      <c r="B76" s="116" t="s">
        <v>131</v>
      </c>
      <c r="C76" s="117">
        <v>3588</v>
      </c>
      <c r="D76" s="118">
        <v>0.27559055118110198</v>
      </c>
      <c r="E76" s="117">
        <v>4996</v>
      </c>
      <c r="F76" s="118">
        <v>0.39241917502787071</v>
      </c>
      <c r="G76" s="117">
        <v>1435</v>
      </c>
      <c r="H76" s="118">
        <v>0.71277021617293801</v>
      </c>
      <c r="I76" s="117">
        <v>5417</v>
      </c>
      <c r="J76" s="118">
        <v>2.7749128919860628</v>
      </c>
      <c r="K76" s="117">
        <v>4252</v>
      </c>
      <c r="L76" s="118">
        <v>-0.21506368838840684</v>
      </c>
      <c r="M76" s="118">
        <v>0.18506131549609806</v>
      </c>
    </row>
    <row r="77" spans="1:14" x14ac:dyDescent="0.25">
      <c r="A77" s="1">
        <v>3</v>
      </c>
      <c r="B77" s="116" t="s">
        <v>133</v>
      </c>
      <c r="C77" s="117">
        <v>5380</v>
      </c>
      <c r="D77" s="118">
        <v>0.43975840883057399</v>
      </c>
      <c r="E77" s="117">
        <v>936</v>
      </c>
      <c r="F77" s="118">
        <v>0.82602230483271399</v>
      </c>
      <c r="G77" s="117">
        <v>2794</v>
      </c>
      <c r="H77" s="118">
        <v>1.9850427350427351</v>
      </c>
      <c r="I77" s="117">
        <v>5587</v>
      </c>
      <c r="J77" s="118">
        <v>0.99964209019327122</v>
      </c>
      <c r="K77" s="117"/>
      <c r="L77" s="118"/>
      <c r="M77" s="118"/>
    </row>
    <row r="78" spans="1:14" x14ac:dyDescent="0.25">
      <c r="A78" s="1">
        <v>4</v>
      </c>
      <c r="B78" s="116" t="s">
        <v>135</v>
      </c>
      <c r="C78" s="117">
        <v>11913</v>
      </c>
      <c r="D78" s="118">
        <v>0.52613374327440421</v>
      </c>
      <c r="E78" s="117">
        <v>0</v>
      </c>
      <c r="F78" s="118">
        <v>1</v>
      </c>
      <c r="G78" s="117">
        <v>3070</v>
      </c>
      <c r="H78" s="118"/>
      <c r="I78" s="117">
        <v>12213</v>
      </c>
      <c r="J78" s="118">
        <v>2.9781758957654723</v>
      </c>
      <c r="K78" s="117"/>
      <c r="L78" s="118"/>
      <c r="M78" s="118"/>
    </row>
    <row r="79" spans="1:14" x14ac:dyDescent="0.25">
      <c r="A79" s="1">
        <v>5</v>
      </c>
      <c r="B79" s="116" t="s">
        <v>137</v>
      </c>
      <c r="C79" s="117">
        <v>9611</v>
      </c>
      <c r="D79" s="118">
        <v>0.56352692370261925</v>
      </c>
      <c r="E79" s="117">
        <v>0</v>
      </c>
      <c r="F79" s="118">
        <v>1</v>
      </c>
      <c r="G79" s="117">
        <v>5792</v>
      </c>
      <c r="H79" s="118"/>
      <c r="I79" s="117">
        <v>12226</v>
      </c>
      <c r="J79" s="118">
        <v>1.110842541436464</v>
      </c>
      <c r="K79" s="117"/>
      <c r="L79" s="118"/>
      <c r="M79" s="118"/>
    </row>
    <row r="80" spans="1:14" x14ac:dyDescent="0.25">
      <c r="A80" s="1">
        <v>6</v>
      </c>
      <c r="B80" s="116" t="s">
        <v>139</v>
      </c>
      <c r="C80" s="117">
        <v>12335</v>
      </c>
      <c r="D80" s="118">
        <v>0.13833517903285353</v>
      </c>
      <c r="E80" s="117">
        <v>309</v>
      </c>
      <c r="F80" s="118">
        <v>0.97494933117146299</v>
      </c>
      <c r="G80" s="117">
        <v>7528</v>
      </c>
      <c r="H80" s="118">
        <v>23.362459546925567</v>
      </c>
      <c r="I80" s="117">
        <v>13221</v>
      </c>
      <c r="J80" s="118">
        <v>0.75624335812964927</v>
      </c>
      <c r="K80" s="117"/>
      <c r="L80" s="118"/>
      <c r="M80" s="118"/>
    </row>
    <row r="81" spans="1:14" x14ac:dyDescent="0.25">
      <c r="A81" s="1">
        <v>7</v>
      </c>
      <c r="B81" s="116" t="s">
        <v>141</v>
      </c>
      <c r="C81" s="117">
        <v>13869</v>
      </c>
      <c r="D81" s="118">
        <v>0.17923645948473776</v>
      </c>
      <c r="E81" s="117">
        <v>5591</v>
      </c>
      <c r="F81" s="118">
        <v>0.596870718869421</v>
      </c>
      <c r="G81" s="117">
        <v>17098</v>
      </c>
      <c r="H81" s="118">
        <v>2.0581291361116079</v>
      </c>
      <c r="I81" s="117">
        <v>15126</v>
      </c>
      <c r="J81" s="118">
        <v>0.11533512691542901</v>
      </c>
      <c r="K81" s="117"/>
      <c r="L81" s="118"/>
      <c r="M81" s="118"/>
    </row>
    <row r="82" spans="1:14" x14ac:dyDescent="0.25">
      <c r="A82" s="1">
        <v>8</v>
      </c>
      <c r="B82" s="116" t="s">
        <v>143</v>
      </c>
      <c r="C82" s="117">
        <v>25623</v>
      </c>
      <c r="D82" s="118">
        <v>0.38383020090732334</v>
      </c>
      <c r="E82" s="117">
        <v>14450</v>
      </c>
      <c r="F82" s="118">
        <v>0.43605354564258703</v>
      </c>
      <c r="G82" s="117">
        <v>25069</v>
      </c>
      <c r="H82" s="118">
        <v>0.7348788927335641</v>
      </c>
      <c r="I82" s="117">
        <v>27673</v>
      </c>
      <c r="J82" s="118">
        <v>0.10387330966532371</v>
      </c>
      <c r="K82" s="117"/>
      <c r="L82" s="118"/>
      <c r="M82" s="118"/>
    </row>
    <row r="83" spans="1:14" x14ac:dyDescent="0.25">
      <c r="A83" s="1">
        <v>9</v>
      </c>
      <c r="B83" s="116" t="s">
        <v>145</v>
      </c>
      <c r="C83" s="117">
        <v>12722</v>
      </c>
      <c r="D83" s="118">
        <v>0.108854020734099</v>
      </c>
      <c r="E83" s="117">
        <v>8459</v>
      </c>
      <c r="F83" s="118">
        <v>0.33508882251218403</v>
      </c>
      <c r="G83" s="117">
        <v>16060</v>
      </c>
      <c r="H83" s="118">
        <v>0.89856957087126132</v>
      </c>
      <c r="I83" s="117">
        <v>17213</v>
      </c>
      <c r="J83" s="118">
        <v>7.1793275217932662E-2</v>
      </c>
      <c r="K83" s="117"/>
      <c r="L83" s="118"/>
      <c r="M83" s="118"/>
    </row>
    <row r="84" spans="1:14" x14ac:dyDescent="0.25">
      <c r="A84" s="1">
        <v>10</v>
      </c>
      <c r="B84" s="116" t="s">
        <v>147</v>
      </c>
      <c r="C84" s="117">
        <v>8284</v>
      </c>
      <c r="D84" s="118">
        <v>1.6735905044510401E-2</v>
      </c>
      <c r="E84" s="117">
        <v>6976</v>
      </c>
      <c r="F84" s="118">
        <v>0.157894736842105</v>
      </c>
      <c r="G84" s="117">
        <v>11743</v>
      </c>
      <c r="H84" s="118">
        <v>0.68334288990825698</v>
      </c>
      <c r="I84" s="117">
        <v>10539</v>
      </c>
      <c r="J84" s="118">
        <v>0.102529166311845</v>
      </c>
      <c r="K84" s="117"/>
      <c r="L84" s="118"/>
      <c r="M84" s="118"/>
    </row>
    <row r="85" spans="1:14" x14ac:dyDescent="0.25">
      <c r="A85" s="1">
        <v>11</v>
      </c>
      <c r="B85" s="116" t="s">
        <v>149</v>
      </c>
      <c r="C85" s="117">
        <v>6904</v>
      </c>
      <c r="D85" s="118">
        <v>0.33488012374323284</v>
      </c>
      <c r="E85" s="117">
        <v>2662</v>
      </c>
      <c r="F85" s="118">
        <v>0.61442641946697596</v>
      </c>
      <c r="G85" s="117">
        <v>3843</v>
      </c>
      <c r="H85" s="118">
        <v>0.44365138993238173</v>
      </c>
      <c r="I85" s="117">
        <v>7086</v>
      </c>
      <c r="J85" s="118">
        <v>0.84387197501951605</v>
      </c>
      <c r="K85" s="117"/>
      <c r="L85" s="118"/>
      <c r="M85" s="118"/>
    </row>
    <row r="86" spans="1:14" x14ac:dyDescent="0.25">
      <c r="A86" s="1">
        <v>12</v>
      </c>
      <c r="B86" s="116" t="s">
        <v>151</v>
      </c>
      <c r="C86" s="117">
        <v>5354</v>
      </c>
      <c r="D86" s="118">
        <v>4.7339593114241074E-2</v>
      </c>
      <c r="E86" s="117">
        <v>2756</v>
      </c>
      <c r="F86" s="118">
        <v>0.48524467687710099</v>
      </c>
      <c r="G86" s="117">
        <v>6808</v>
      </c>
      <c r="H86" s="118">
        <v>1.4702467343976777</v>
      </c>
      <c r="I86" s="117">
        <v>6163</v>
      </c>
      <c r="J86" s="118">
        <v>9.47414806110458E-2</v>
      </c>
      <c r="K86" s="117"/>
      <c r="L86" s="118"/>
      <c r="M86" s="118"/>
    </row>
    <row r="87" spans="1:14" ht="15.75" x14ac:dyDescent="0.25">
      <c r="B87" s="119" t="s">
        <v>111</v>
      </c>
      <c r="C87" s="120">
        <v>118822</v>
      </c>
      <c r="D87" s="121">
        <v>0.10992583182319193</v>
      </c>
      <c r="E87" s="120">
        <v>50311</v>
      </c>
      <c r="F87" s="121">
        <v>0.576585144165222</v>
      </c>
      <c r="G87" s="120">
        <v>102784</v>
      </c>
      <c r="H87" s="121">
        <v>1.0429727097453836</v>
      </c>
      <c r="I87" s="120">
        <v>136035</v>
      </c>
      <c r="J87" s="121">
        <v>0.32350365815691151</v>
      </c>
      <c r="K87" s="120">
        <v>9791</v>
      </c>
      <c r="L87" s="121">
        <v>8.9341344014241209E-2</v>
      </c>
      <c r="M87" s="121">
        <v>0.43415848835506088</v>
      </c>
    </row>
    <row r="88" spans="1:14" ht="6" customHeight="1" x14ac:dyDescent="0.25"/>
    <row r="89" spans="1:14" x14ac:dyDescent="0.25">
      <c r="B89" s="49" t="s">
        <v>306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247" t="s">
        <v>310</v>
      </c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1" t="s">
        <v>517</v>
      </c>
    </row>
    <row r="93" spans="1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1:14" ht="22.5" thickTop="1" thickBot="1" x14ac:dyDescent="0.3">
      <c r="B94" s="125" t="s">
        <v>167</v>
      </c>
      <c r="C94" s="257" t="s">
        <v>168</v>
      </c>
      <c r="D94" s="258"/>
      <c r="E94" s="258"/>
      <c r="F94" s="258"/>
      <c r="G94" s="258"/>
      <c r="H94" s="258"/>
      <c r="I94" s="258"/>
      <c r="J94" s="258"/>
      <c r="K94" s="258"/>
      <c r="L94" s="258"/>
      <c r="M94" s="259"/>
    </row>
    <row r="95" spans="1:14" ht="22.5" thickTop="1" thickBot="1" x14ac:dyDescent="0.3">
      <c r="B95" s="13"/>
      <c r="C95" s="260">
        <v>2019</v>
      </c>
      <c r="D95" s="261"/>
      <c r="E95" s="262">
        <v>2020</v>
      </c>
      <c r="F95" s="261"/>
      <c r="G95" s="262">
        <v>2021</v>
      </c>
      <c r="H95" s="261"/>
      <c r="I95" s="262">
        <v>2022</v>
      </c>
      <c r="J95" s="261"/>
      <c r="K95" s="262">
        <v>2023</v>
      </c>
      <c r="L95" s="263"/>
      <c r="M95" s="264"/>
    </row>
    <row r="96" spans="1:14" ht="16.5" thickTop="1" thickBot="1" x14ac:dyDescent="0.3">
      <c r="B96" s="16"/>
      <c r="C96" s="112" t="s">
        <v>125</v>
      </c>
      <c r="D96" s="113" t="s">
        <v>509</v>
      </c>
      <c r="E96" s="114" t="s">
        <v>125</v>
      </c>
      <c r="F96" s="113" t="s">
        <v>499</v>
      </c>
      <c r="G96" s="114" t="s">
        <v>125</v>
      </c>
      <c r="H96" s="113" t="s">
        <v>500</v>
      </c>
      <c r="I96" s="114" t="s">
        <v>125</v>
      </c>
      <c r="J96" s="113" t="s">
        <v>126</v>
      </c>
      <c r="K96" s="114" t="s">
        <v>125</v>
      </c>
      <c r="L96" s="113" t="s">
        <v>511</v>
      </c>
      <c r="M96" s="113" t="s">
        <v>502</v>
      </c>
    </row>
    <row r="97" spans="2:13" x14ac:dyDescent="0.25">
      <c r="B97" s="116" t="s">
        <v>129</v>
      </c>
      <c r="C97" s="117">
        <v>122334</v>
      </c>
      <c r="D97" s="118">
        <v>8.0769144067987603E-2</v>
      </c>
      <c r="E97" s="117">
        <v>111211</v>
      </c>
      <c r="F97" s="118">
        <v>9.0923210227737195E-2</v>
      </c>
      <c r="G97" s="117">
        <v>14076</v>
      </c>
      <c r="H97" s="118">
        <v>0.87342978662182702</v>
      </c>
      <c r="I97" s="117">
        <v>80995</v>
      </c>
      <c r="J97" s="118">
        <v>4.7541204887752206</v>
      </c>
      <c r="K97" s="117">
        <v>126118</v>
      </c>
      <c r="L97" s="118">
        <v>0.55710846348540044</v>
      </c>
      <c r="M97" s="118">
        <v>3.0931711543806362E-2</v>
      </c>
    </row>
    <row r="98" spans="2:13" x14ac:dyDescent="0.25">
      <c r="B98" s="116" t="s">
        <v>131</v>
      </c>
      <c r="C98" s="117">
        <v>117986</v>
      </c>
      <c r="D98" s="118">
        <v>0.137938844847112</v>
      </c>
      <c r="E98" s="117">
        <v>135321</v>
      </c>
      <c r="F98" s="118">
        <v>0.14692421134710898</v>
      </c>
      <c r="G98" s="117">
        <v>9757</v>
      </c>
      <c r="H98" s="118">
        <v>0.92789736995736105</v>
      </c>
      <c r="I98" s="117">
        <v>119623</v>
      </c>
      <c r="J98" s="118">
        <v>11.260223429332786</v>
      </c>
      <c r="K98" s="117">
        <v>136659</v>
      </c>
      <c r="L98" s="118">
        <v>0.14241408424801261</v>
      </c>
      <c r="M98" s="118">
        <v>0.15826453986066147</v>
      </c>
    </row>
    <row r="99" spans="2:13" x14ac:dyDescent="0.25">
      <c r="B99" s="116" t="s">
        <v>133</v>
      </c>
      <c r="C99" s="117">
        <v>142052</v>
      </c>
      <c r="D99" s="118">
        <v>0.129743306990137</v>
      </c>
      <c r="E99" s="117">
        <v>58990</v>
      </c>
      <c r="F99" s="118">
        <v>0.58472953566299701</v>
      </c>
      <c r="G99" s="117">
        <v>15546</v>
      </c>
      <c r="H99" s="118">
        <v>0.73646380742498696</v>
      </c>
      <c r="I99" s="117">
        <v>134857</v>
      </c>
      <c r="J99" s="118">
        <v>7.6747073202109863</v>
      </c>
      <c r="K99" s="117"/>
      <c r="L99" s="118"/>
      <c r="M99" s="118"/>
    </row>
    <row r="100" spans="2:13" x14ac:dyDescent="0.25">
      <c r="B100" s="116" t="s">
        <v>135</v>
      </c>
      <c r="C100" s="117">
        <v>135974</v>
      </c>
      <c r="D100" s="118">
        <v>2.6106761973656901E-2</v>
      </c>
      <c r="E100" s="117">
        <v>0</v>
      </c>
      <c r="F100" s="118">
        <v>1</v>
      </c>
      <c r="G100" s="117">
        <v>18128</v>
      </c>
      <c r="H100" s="118"/>
      <c r="I100" s="117">
        <v>139624</v>
      </c>
      <c r="J100" s="118">
        <v>6.7021182700794348</v>
      </c>
      <c r="K100" s="117"/>
      <c r="L100" s="118"/>
      <c r="M100" s="118"/>
    </row>
    <row r="101" spans="2:13" x14ac:dyDescent="0.25">
      <c r="B101" s="116" t="s">
        <v>137</v>
      </c>
      <c r="C101" s="117">
        <v>111655</v>
      </c>
      <c r="D101" s="118">
        <v>0.13006723854490501</v>
      </c>
      <c r="E101" s="117">
        <v>13</v>
      </c>
      <c r="F101" s="118">
        <v>0.99988356992521599</v>
      </c>
      <c r="G101" s="117">
        <v>31616</v>
      </c>
      <c r="H101" s="118">
        <v>2431</v>
      </c>
      <c r="I101" s="117">
        <v>113604</v>
      </c>
      <c r="J101" s="118">
        <v>2.5932439271255059</v>
      </c>
      <c r="K101" s="117"/>
      <c r="L101" s="118"/>
      <c r="M101" s="118"/>
    </row>
    <row r="102" spans="2:13" x14ac:dyDescent="0.25">
      <c r="B102" s="116" t="s">
        <v>139</v>
      </c>
      <c r="C102" s="117">
        <v>122610</v>
      </c>
      <c r="D102" s="118">
        <v>0.12837319077544301</v>
      </c>
      <c r="E102" s="117">
        <v>61</v>
      </c>
      <c r="F102" s="118">
        <v>0.99950248756218896</v>
      </c>
      <c r="G102" s="117">
        <v>40056</v>
      </c>
      <c r="H102" s="118">
        <v>655.65573770491801</v>
      </c>
      <c r="I102" s="117">
        <v>120413</v>
      </c>
      <c r="J102" s="118">
        <v>2.0061164369882163</v>
      </c>
      <c r="K102" s="117"/>
      <c r="L102" s="118"/>
      <c r="M102" s="118"/>
    </row>
    <row r="103" spans="2:13" x14ac:dyDescent="0.25">
      <c r="B103" s="116" t="s">
        <v>141</v>
      </c>
      <c r="C103" s="117">
        <v>131578</v>
      </c>
      <c r="D103" s="118">
        <v>0.1462294145892</v>
      </c>
      <c r="E103" s="117">
        <v>33572</v>
      </c>
      <c r="F103" s="118">
        <v>0.74485096292693298</v>
      </c>
      <c r="G103" s="117">
        <v>76243</v>
      </c>
      <c r="H103" s="118">
        <v>1.27102942928631</v>
      </c>
      <c r="I103" s="117">
        <v>144683</v>
      </c>
      <c r="J103" s="118">
        <v>0.89765617827210376</v>
      </c>
      <c r="K103" s="117"/>
      <c r="L103" s="118"/>
      <c r="M103" s="118"/>
    </row>
    <row r="104" spans="2:13" x14ac:dyDescent="0.25">
      <c r="B104" s="116" t="s">
        <v>143</v>
      </c>
      <c r="C104" s="117">
        <v>131792</v>
      </c>
      <c r="D104" s="118">
        <v>0.112917990415163</v>
      </c>
      <c r="E104" s="117">
        <v>45150</v>
      </c>
      <c r="F104" s="118">
        <v>0.65741471409493701</v>
      </c>
      <c r="G104" s="117">
        <v>98518</v>
      </c>
      <c r="H104" s="118">
        <v>1.1820155038759692</v>
      </c>
      <c r="I104" s="117">
        <v>152580</v>
      </c>
      <c r="J104" s="118">
        <v>0.54875251223126731</v>
      </c>
      <c r="K104" s="117"/>
      <c r="L104" s="118"/>
      <c r="M104" s="118"/>
    </row>
    <row r="105" spans="2:13" x14ac:dyDescent="0.25">
      <c r="B105" s="116" t="s">
        <v>145</v>
      </c>
      <c r="C105" s="117">
        <v>123139</v>
      </c>
      <c r="D105" s="118">
        <v>0.137724341243777</v>
      </c>
      <c r="E105" s="117">
        <v>10771</v>
      </c>
      <c r="F105" s="118">
        <v>0.91252974281096999</v>
      </c>
      <c r="G105" s="117">
        <v>91630</v>
      </c>
      <c r="H105" s="118">
        <v>7.5071024046049573</v>
      </c>
      <c r="I105" s="117">
        <v>133288</v>
      </c>
      <c r="J105" s="118">
        <v>0.4546327621957873</v>
      </c>
      <c r="K105" s="117"/>
      <c r="L105" s="118"/>
      <c r="M105" s="118"/>
    </row>
    <row r="106" spans="2:13" x14ac:dyDescent="0.25">
      <c r="B106" s="116" t="s">
        <v>147</v>
      </c>
      <c r="C106" s="117">
        <v>142380</v>
      </c>
      <c r="D106" s="118">
        <v>9.6590800936530399E-2</v>
      </c>
      <c r="E106" s="117">
        <v>13718</v>
      </c>
      <c r="F106" s="118">
        <v>0.90365219834246402</v>
      </c>
      <c r="G106" s="117">
        <v>136767</v>
      </c>
      <c r="H106" s="118">
        <v>8.9698935704913261</v>
      </c>
      <c r="I106" s="117">
        <v>153610</v>
      </c>
      <c r="J106" s="118">
        <v>0.12315105251997926</v>
      </c>
      <c r="K106" s="117"/>
      <c r="L106" s="118"/>
      <c r="M106" s="118"/>
    </row>
    <row r="107" spans="2:13" x14ac:dyDescent="0.25">
      <c r="B107" s="116" t="s">
        <v>149</v>
      </c>
      <c r="C107" s="117">
        <v>122523</v>
      </c>
      <c r="D107" s="118">
        <v>1.3486529573745199E-2</v>
      </c>
      <c r="E107" s="117">
        <v>20138</v>
      </c>
      <c r="F107" s="118">
        <v>0.83563902287733705</v>
      </c>
      <c r="G107" s="117">
        <v>125743</v>
      </c>
      <c r="H107" s="118">
        <v>5.2440659449796403</v>
      </c>
      <c r="I107" s="117">
        <v>132779</v>
      </c>
      <c r="J107" s="118">
        <v>5.5955401095886037E-2</v>
      </c>
      <c r="K107" s="117"/>
      <c r="L107" s="118"/>
      <c r="M107" s="118"/>
    </row>
    <row r="108" spans="2:13" x14ac:dyDescent="0.25">
      <c r="B108" s="116" t="s">
        <v>151</v>
      </c>
      <c r="C108" s="117">
        <v>121563</v>
      </c>
      <c r="D108" s="118">
        <v>3.2688527981793801E-2</v>
      </c>
      <c r="E108" s="117">
        <v>24386</v>
      </c>
      <c r="F108" s="118">
        <v>0.79939619785625604</v>
      </c>
      <c r="G108" s="117">
        <v>104389</v>
      </c>
      <c r="H108" s="118">
        <v>3.2806938407282864</v>
      </c>
      <c r="I108" s="117">
        <v>135721</v>
      </c>
      <c r="J108" s="118">
        <v>0.30014656716703869</v>
      </c>
      <c r="K108" s="117"/>
      <c r="L108" s="118"/>
      <c r="M108" s="118"/>
    </row>
    <row r="109" spans="2:13" ht="15.75" x14ac:dyDescent="0.25">
      <c r="B109" s="119" t="s">
        <v>111</v>
      </c>
      <c r="C109" s="120">
        <v>1525586</v>
      </c>
      <c r="D109" s="121">
        <v>9.9829770913543101E-2</v>
      </c>
      <c r="E109" s="120">
        <v>453331</v>
      </c>
      <c r="F109" s="121">
        <v>0.70284795481867302</v>
      </c>
      <c r="G109" s="120">
        <v>762469</v>
      </c>
      <c r="H109" s="121">
        <v>0.68192556873454491</v>
      </c>
      <c r="I109" s="120">
        <v>1561777</v>
      </c>
      <c r="J109" s="121">
        <v>1.0483154069214615</v>
      </c>
      <c r="K109" s="120">
        <v>262777</v>
      </c>
      <c r="L109" s="121">
        <v>0.30983760181040587</v>
      </c>
      <c r="M109" s="121">
        <v>9.3446238348868116E-2</v>
      </c>
    </row>
    <row r="110" spans="2:13" ht="6" customHeight="1" x14ac:dyDescent="0.25"/>
    <row r="111" spans="2:13" x14ac:dyDescent="0.25">
      <c r="B111" s="49" t="s">
        <v>306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247" t="s">
        <v>311</v>
      </c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1" t="s">
        <v>518</v>
      </c>
    </row>
    <row r="115" spans="1:14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N115" s="1" t="s">
        <v>171</v>
      </c>
    </row>
    <row r="116" spans="1:14" ht="22.5" thickTop="1" thickBot="1" x14ac:dyDescent="0.3">
      <c r="B116" s="125" t="s">
        <v>172</v>
      </c>
      <c r="C116" s="257" t="s">
        <v>172</v>
      </c>
      <c r="D116" s="258"/>
      <c r="E116" s="258"/>
      <c r="F116" s="258"/>
      <c r="G116" s="258"/>
      <c r="H116" s="258"/>
      <c r="I116" s="258"/>
      <c r="J116" s="258"/>
      <c r="K116" s="258"/>
      <c r="L116" s="258"/>
      <c r="M116" s="259"/>
    </row>
    <row r="117" spans="1:14" ht="22.5" thickTop="1" thickBot="1" x14ac:dyDescent="0.3">
      <c r="B117" s="13"/>
      <c r="C117" s="260">
        <v>2019</v>
      </c>
      <c r="D117" s="261"/>
      <c r="E117" s="262">
        <v>2020</v>
      </c>
      <c r="F117" s="261"/>
      <c r="G117" s="262">
        <v>2021</v>
      </c>
      <c r="H117" s="261"/>
      <c r="I117" s="262">
        <v>2022</v>
      </c>
      <c r="J117" s="261"/>
      <c r="K117" s="262">
        <v>2023</v>
      </c>
      <c r="L117" s="263"/>
      <c r="M117" s="264"/>
    </row>
    <row r="118" spans="1:14" ht="16.5" thickTop="1" thickBot="1" x14ac:dyDescent="0.3">
      <c r="B118" s="16"/>
      <c r="C118" s="112" t="s">
        <v>125</v>
      </c>
      <c r="D118" s="113" t="s">
        <v>509</v>
      </c>
      <c r="E118" s="114" t="s">
        <v>125</v>
      </c>
      <c r="F118" s="113" t="s">
        <v>499</v>
      </c>
      <c r="G118" s="114" t="s">
        <v>125</v>
      </c>
      <c r="H118" s="113" t="s">
        <v>500</v>
      </c>
      <c r="I118" s="114" t="s">
        <v>125</v>
      </c>
      <c r="J118" s="113" t="s">
        <v>126</v>
      </c>
      <c r="K118" s="114" t="s">
        <v>125</v>
      </c>
      <c r="L118" s="113" t="s">
        <v>511</v>
      </c>
      <c r="M118" s="113" t="s">
        <v>502</v>
      </c>
    </row>
    <row r="119" spans="1:14" x14ac:dyDescent="0.25">
      <c r="B119" s="116" t="s">
        <v>129</v>
      </c>
      <c r="C119" s="117">
        <v>32588</v>
      </c>
      <c r="D119" s="118">
        <v>4.4228061942749898E-2</v>
      </c>
      <c r="E119" s="117">
        <v>24721</v>
      </c>
      <c r="F119" s="118">
        <v>0.241407880201301</v>
      </c>
      <c r="G119" s="117">
        <v>446</v>
      </c>
      <c r="H119" s="118">
        <v>0.98195865863031395</v>
      </c>
      <c r="I119" s="117">
        <v>15320</v>
      </c>
      <c r="J119" s="118">
        <v>33.349775784753362</v>
      </c>
      <c r="K119" s="117">
        <v>33069</v>
      </c>
      <c r="L119" s="118">
        <v>1.1585509138381203</v>
      </c>
      <c r="M119" s="118">
        <v>1.476003436847928E-2</v>
      </c>
    </row>
    <row r="120" spans="1:14" x14ac:dyDescent="0.25">
      <c r="B120" s="116" t="s">
        <v>131</v>
      </c>
      <c r="C120" s="117">
        <v>33454</v>
      </c>
      <c r="D120" s="118">
        <v>7.2988250942141397E-2</v>
      </c>
      <c r="E120" s="117">
        <v>34151</v>
      </c>
      <c r="F120" s="118">
        <v>2.083457882465467E-2</v>
      </c>
      <c r="G120" s="117">
        <v>189</v>
      </c>
      <c r="H120" s="118">
        <v>0.99446575502913503</v>
      </c>
      <c r="I120" s="117">
        <v>30602</v>
      </c>
      <c r="J120" s="118">
        <v>160.91534391534393</v>
      </c>
      <c r="K120" s="117">
        <v>41832</v>
      </c>
      <c r="L120" s="118">
        <v>0.3669694791190119</v>
      </c>
      <c r="M120" s="118">
        <v>0.25043343097985282</v>
      </c>
    </row>
    <row r="121" spans="1:14" x14ac:dyDescent="0.25">
      <c r="B121" s="116" t="s">
        <v>133</v>
      </c>
      <c r="C121" s="117">
        <v>41058</v>
      </c>
      <c r="D121" s="118">
        <v>4.8768621272849401E-2</v>
      </c>
      <c r="E121" s="117">
        <v>15067</v>
      </c>
      <c r="F121" s="118">
        <v>0.63303132154513098</v>
      </c>
      <c r="G121" s="117">
        <v>158</v>
      </c>
      <c r="H121" s="118">
        <v>0.989513506338355</v>
      </c>
      <c r="I121" s="117">
        <v>36585</v>
      </c>
      <c r="J121" s="118">
        <v>230.5506329113924</v>
      </c>
      <c r="K121" s="117"/>
      <c r="L121" s="118"/>
      <c r="M121" s="118"/>
    </row>
    <row r="122" spans="1:14" x14ac:dyDescent="0.25">
      <c r="B122" s="116" t="s">
        <v>135</v>
      </c>
      <c r="C122" s="117">
        <v>35198</v>
      </c>
      <c r="D122" s="118">
        <v>6.4079040225829597E-3</v>
      </c>
      <c r="E122" s="117">
        <v>0</v>
      </c>
      <c r="F122" s="118">
        <v>1</v>
      </c>
      <c r="G122" s="117">
        <v>137</v>
      </c>
      <c r="H122" s="118"/>
      <c r="I122" s="117">
        <v>38484</v>
      </c>
      <c r="J122" s="118">
        <v>279.90510948905109</v>
      </c>
      <c r="K122" s="117"/>
      <c r="L122" s="118"/>
      <c r="M122" s="118"/>
    </row>
    <row r="123" spans="1:14" x14ac:dyDescent="0.25">
      <c r="B123" s="116" t="s">
        <v>137</v>
      </c>
      <c r="C123" s="117">
        <v>32539</v>
      </c>
      <c r="D123" s="118">
        <v>7.6357546339663296E-2</v>
      </c>
      <c r="E123" s="117">
        <v>0</v>
      </c>
      <c r="F123" s="118">
        <v>1</v>
      </c>
      <c r="G123" s="117">
        <v>215</v>
      </c>
      <c r="H123" s="118"/>
      <c r="I123" s="117">
        <v>34727</v>
      </c>
      <c r="J123" s="118">
        <v>160.52093023255813</v>
      </c>
      <c r="K123" s="117"/>
      <c r="L123" s="118"/>
      <c r="M123" s="118"/>
    </row>
    <row r="124" spans="1:14" x14ac:dyDescent="0.25">
      <c r="B124" s="116" t="s">
        <v>139</v>
      </c>
      <c r="C124" s="117">
        <v>36721</v>
      </c>
      <c r="D124" s="118">
        <v>1.7732431252728276E-3</v>
      </c>
      <c r="E124" s="117">
        <v>18</v>
      </c>
      <c r="F124" s="118">
        <v>0.99950981727077104</v>
      </c>
      <c r="G124" s="117">
        <v>635</v>
      </c>
      <c r="H124" s="118">
        <v>34.277777777777779</v>
      </c>
      <c r="I124" s="117">
        <v>36332</v>
      </c>
      <c r="J124" s="118">
        <v>56.215748031496062</v>
      </c>
      <c r="K124" s="117"/>
      <c r="L124" s="118"/>
      <c r="M124" s="118"/>
    </row>
    <row r="125" spans="1:14" x14ac:dyDescent="0.25">
      <c r="B125" s="116" t="s">
        <v>141</v>
      </c>
      <c r="C125" s="117">
        <v>34482</v>
      </c>
      <c r="D125" s="118">
        <v>4.6035522602777698E-2</v>
      </c>
      <c r="E125" s="117">
        <v>4579</v>
      </c>
      <c r="F125" s="118">
        <v>0.867206078533728</v>
      </c>
      <c r="G125" s="117">
        <v>3824</v>
      </c>
      <c r="H125" s="118">
        <v>0.16488316226250299</v>
      </c>
      <c r="I125" s="117">
        <v>40114</v>
      </c>
      <c r="J125" s="118">
        <v>9.4900627615062767</v>
      </c>
      <c r="K125" s="117"/>
      <c r="L125" s="118"/>
      <c r="M125" s="118"/>
    </row>
    <row r="126" spans="1:14" x14ac:dyDescent="0.25">
      <c r="B126" s="116" t="s">
        <v>143</v>
      </c>
      <c r="C126" s="117">
        <v>35645</v>
      </c>
      <c r="D126" s="118">
        <v>3.2831366164699498E-2</v>
      </c>
      <c r="E126" s="117">
        <v>2283</v>
      </c>
      <c r="F126" s="118">
        <v>0.93595174638799306</v>
      </c>
      <c r="G126" s="117">
        <v>12968</v>
      </c>
      <c r="H126" s="118">
        <v>4.6802452912833994</v>
      </c>
      <c r="I126" s="117">
        <v>43512</v>
      </c>
      <c r="J126" s="118">
        <v>2.3553362122146821</v>
      </c>
      <c r="K126" s="117"/>
      <c r="L126" s="118"/>
      <c r="M126" s="118"/>
    </row>
    <row r="127" spans="1:14" x14ac:dyDescent="0.25">
      <c r="B127" s="116" t="s">
        <v>145</v>
      </c>
      <c r="C127" s="117">
        <v>31187</v>
      </c>
      <c r="D127" s="118">
        <v>0.147826324562123</v>
      </c>
      <c r="E127" s="117">
        <v>1615</v>
      </c>
      <c r="F127" s="118">
        <v>0.94821560265495197</v>
      </c>
      <c r="G127" s="117">
        <v>14428</v>
      </c>
      <c r="H127" s="118">
        <v>7.9337461300309595</v>
      </c>
      <c r="I127" s="117">
        <v>38475</v>
      </c>
      <c r="J127" s="118">
        <v>1.6666897698918768</v>
      </c>
      <c r="K127" s="117"/>
      <c r="L127" s="118"/>
      <c r="M127" s="118"/>
    </row>
    <row r="128" spans="1:14" x14ac:dyDescent="0.25">
      <c r="A128" s="115"/>
      <c r="B128" s="116" t="s">
        <v>147</v>
      </c>
      <c r="C128" s="117">
        <v>33100</v>
      </c>
      <c r="D128" s="118">
        <v>0.222237887118756</v>
      </c>
      <c r="E128" s="117">
        <v>3491</v>
      </c>
      <c r="F128" s="118">
        <v>0.89453172205438103</v>
      </c>
      <c r="G128" s="117">
        <v>26985</v>
      </c>
      <c r="H128" s="118">
        <v>6.72987682612432</v>
      </c>
      <c r="I128" s="117">
        <v>44073</v>
      </c>
      <c r="J128" s="118">
        <v>0.63324068927181765</v>
      </c>
      <c r="K128" s="117"/>
      <c r="L128" s="118"/>
      <c r="M128" s="118"/>
    </row>
    <row r="129" spans="2:14" x14ac:dyDescent="0.25">
      <c r="B129" s="116" t="s">
        <v>149</v>
      </c>
      <c r="C129" s="117">
        <v>26397</v>
      </c>
      <c r="D129" s="118">
        <v>0.209883564309019</v>
      </c>
      <c r="E129" s="117">
        <v>1512</v>
      </c>
      <c r="F129" s="118">
        <v>0.94272076372314995</v>
      </c>
      <c r="G129" s="117">
        <v>24304</v>
      </c>
      <c r="H129" s="118">
        <v>15.074074074074073</v>
      </c>
      <c r="I129" s="117">
        <v>38457</v>
      </c>
      <c r="J129" s="118">
        <v>0.58233212639894671</v>
      </c>
      <c r="K129" s="117"/>
      <c r="L129" s="118"/>
      <c r="M129" s="118"/>
    </row>
    <row r="130" spans="2:14" x14ac:dyDescent="0.25">
      <c r="B130" s="116" t="s">
        <v>151</v>
      </c>
      <c r="C130" s="117">
        <v>27329</v>
      </c>
      <c r="D130" s="118">
        <v>0.166010558759804</v>
      </c>
      <c r="E130" s="117">
        <v>3978</v>
      </c>
      <c r="F130" s="118">
        <v>0.85444033810238196</v>
      </c>
      <c r="G130" s="117">
        <v>16399</v>
      </c>
      <c r="H130" s="118">
        <v>3.1224233283056808</v>
      </c>
      <c r="I130" s="117">
        <v>39681</v>
      </c>
      <c r="J130" s="118">
        <v>1.4197207146777244</v>
      </c>
      <c r="K130" s="117"/>
      <c r="L130" s="118"/>
      <c r="M130" s="118"/>
    </row>
    <row r="131" spans="2:14" ht="15.75" x14ac:dyDescent="0.25">
      <c r="B131" s="119" t="s">
        <v>111</v>
      </c>
      <c r="C131" s="120">
        <v>399698</v>
      </c>
      <c r="D131" s="121">
        <v>8.9507529767125102E-2</v>
      </c>
      <c r="E131" s="120">
        <v>91415</v>
      </c>
      <c r="F131" s="121">
        <v>0.77128982381698197</v>
      </c>
      <c r="G131" s="120">
        <v>100688</v>
      </c>
      <c r="H131" s="121">
        <v>0.1014384947765683</v>
      </c>
      <c r="I131" s="120">
        <v>436362</v>
      </c>
      <c r="J131" s="121">
        <v>3.3338034323851895</v>
      </c>
      <c r="K131" s="120">
        <v>74901</v>
      </c>
      <c r="L131" s="121">
        <v>0.63104829929010053</v>
      </c>
      <c r="M131" s="121">
        <v>0.13414190969383122</v>
      </c>
    </row>
    <row r="132" spans="2:14" ht="6" customHeight="1" x14ac:dyDescent="0.25"/>
    <row r="133" spans="2:14" x14ac:dyDescent="0.25">
      <c r="B133" s="49" t="s">
        <v>306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F134" t="e">
        <v>#DIV/0!</v>
      </c>
      <c r="H134" t="e">
        <v>#DIV/0!</v>
      </c>
      <c r="I134" s="115">
        <v>314151</v>
      </c>
      <c r="J134">
        <v>0.23842356064440348</v>
      </c>
      <c r="K134" s="115">
        <v>-239250</v>
      </c>
      <c r="L134" s="126">
        <v>12.960282169175537</v>
      </c>
    </row>
    <row r="136" spans="2:14" ht="48.75" customHeight="1" thickBot="1" x14ac:dyDescent="0.3">
      <c r="B136" s="247" t="s">
        <v>312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1" t="s">
        <v>519</v>
      </c>
    </row>
    <row r="137" spans="2:14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N137" s="1" t="s">
        <v>175</v>
      </c>
    </row>
    <row r="138" spans="2:14" ht="22.5" thickTop="1" thickBot="1" x14ac:dyDescent="0.3">
      <c r="B138" s="125" t="s">
        <v>176</v>
      </c>
      <c r="C138" s="257" t="s">
        <v>176</v>
      </c>
      <c r="D138" s="258"/>
      <c r="E138" s="258"/>
      <c r="F138" s="258"/>
      <c r="G138" s="258"/>
      <c r="H138" s="258"/>
      <c r="I138" s="258"/>
      <c r="J138" s="258"/>
      <c r="K138" s="258"/>
      <c r="L138" s="258"/>
      <c r="M138" s="259"/>
    </row>
    <row r="139" spans="2:14" ht="22.5" thickTop="1" thickBot="1" x14ac:dyDescent="0.3">
      <c r="B139" s="13"/>
      <c r="C139" s="260">
        <v>2019</v>
      </c>
      <c r="D139" s="261"/>
      <c r="E139" s="262">
        <v>2020</v>
      </c>
      <c r="F139" s="261"/>
      <c r="G139" s="262">
        <v>2021</v>
      </c>
      <c r="H139" s="261"/>
      <c r="I139" s="262">
        <v>2022</v>
      </c>
      <c r="J139" s="261"/>
      <c r="K139" s="262">
        <v>2023</v>
      </c>
      <c r="L139" s="263"/>
      <c r="M139" s="264"/>
    </row>
    <row r="140" spans="2:14" ht="16.5" thickTop="1" thickBot="1" x14ac:dyDescent="0.3">
      <c r="B140" s="16"/>
      <c r="C140" s="112" t="s">
        <v>125</v>
      </c>
      <c r="D140" s="113" t="s">
        <v>509</v>
      </c>
      <c r="E140" s="114" t="s">
        <v>125</v>
      </c>
      <c r="F140" s="113" t="s">
        <v>499</v>
      </c>
      <c r="G140" s="114" t="s">
        <v>125</v>
      </c>
      <c r="H140" s="113" t="s">
        <v>500</v>
      </c>
      <c r="I140" s="114" t="s">
        <v>125</v>
      </c>
      <c r="J140" s="113" t="s">
        <v>126</v>
      </c>
      <c r="K140" s="114" t="s">
        <v>125</v>
      </c>
      <c r="L140" s="113" t="s">
        <v>511</v>
      </c>
      <c r="M140" s="113" t="s">
        <v>502</v>
      </c>
    </row>
    <row r="141" spans="2:14" x14ac:dyDescent="0.25">
      <c r="B141" s="116" t="s">
        <v>129</v>
      </c>
      <c r="C141" s="117">
        <v>48059</v>
      </c>
      <c r="D141" s="118">
        <v>9.2198715527011699E-2</v>
      </c>
      <c r="E141" s="117">
        <v>47833</v>
      </c>
      <c r="F141" s="118">
        <v>4.7025531118001203E-3</v>
      </c>
      <c r="G141" s="117">
        <v>7174</v>
      </c>
      <c r="H141" s="118">
        <v>0.85001986076558</v>
      </c>
      <c r="I141" s="117">
        <v>29454</v>
      </c>
      <c r="J141" s="118">
        <v>3.1056593253415112</v>
      </c>
      <c r="K141" s="117">
        <v>45079</v>
      </c>
      <c r="L141" s="118">
        <v>0.53048821891763431</v>
      </c>
      <c r="M141" s="118">
        <v>-6.2007116252939087E-2</v>
      </c>
    </row>
    <row r="142" spans="2:14" x14ac:dyDescent="0.25">
      <c r="B142" s="116" t="s">
        <v>131</v>
      </c>
      <c r="C142" s="117">
        <v>42622</v>
      </c>
      <c r="D142" s="118">
        <v>0.22306276089611601</v>
      </c>
      <c r="E142" s="117">
        <v>55962</v>
      </c>
      <c r="F142" s="118">
        <v>0.31298390502557361</v>
      </c>
      <c r="G142" s="117">
        <v>4085</v>
      </c>
      <c r="H142" s="118">
        <v>0.92700403845466595</v>
      </c>
      <c r="I142" s="117">
        <v>39275</v>
      </c>
      <c r="J142" s="118">
        <v>8.6144430844553241</v>
      </c>
      <c r="K142" s="117">
        <v>45537</v>
      </c>
      <c r="L142" s="118">
        <v>0.15943984723106297</v>
      </c>
      <c r="M142" s="118">
        <v>6.8391910281075496E-2</v>
      </c>
    </row>
    <row r="143" spans="2:14" x14ac:dyDescent="0.25">
      <c r="B143" s="116" t="s">
        <v>133</v>
      </c>
      <c r="C143" s="117">
        <v>55901</v>
      </c>
      <c r="D143" s="118">
        <v>0.22076166048677101</v>
      </c>
      <c r="E143" s="117">
        <v>25018</v>
      </c>
      <c r="F143" s="118">
        <v>0.55245881111250195</v>
      </c>
      <c r="G143" s="117">
        <v>9063</v>
      </c>
      <c r="H143" s="118">
        <v>0.63774082660484499</v>
      </c>
      <c r="I143" s="117">
        <v>54487</v>
      </c>
      <c r="J143" s="118">
        <v>5.0120269226525433</v>
      </c>
      <c r="K143" s="117"/>
      <c r="L143" s="118"/>
      <c r="M143" s="118"/>
    </row>
    <row r="144" spans="2:14" x14ac:dyDescent="0.25">
      <c r="B144" s="116" t="s">
        <v>135</v>
      </c>
      <c r="C144" s="117">
        <v>54174</v>
      </c>
      <c r="D144" s="118">
        <v>5.6070532478394199E-2</v>
      </c>
      <c r="E144" s="117">
        <v>0</v>
      </c>
      <c r="F144" s="118">
        <v>1</v>
      </c>
      <c r="G144" s="117">
        <v>7894</v>
      </c>
      <c r="H144" s="118"/>
      <c r="I144" s="117">
        <v>54459</v>
      </c>
      <c r="J144" s="118">
        <v>5.8987838864960729</v>
      </c>
      <c r="K144" s="117"/>
      <c r="L144" s="118"/>
      <c r="M144" s="118"/>
    </row>
    <row r="145" spans="1:14" x14ac:dyDescent="0.25">
      <c r="B145" s="116" t="s">
        <v>137</v>
      </c>
      <c r="C145" s="117">
        <v>45043</v>
      </c>
      <c r="D145" s="118">
        <v>0.22727350705940899</v>
      </c>
      <c r="E145" s="117">
        <v>0</v>
      </c>
      <c r="F145" s="118">
        <v>1</v>
      </c>
      <c r="G145" s="117">
        <v>14706</v>
      </c>
      <c r="H145" s="118"/>
      <c r="I145" s="117">
        <v>42470</v>
      </c>
      <c r="J145" s="118">
        <v>1.887936896504828</v>
      </c>
      <c r="K145" s="117"/>
      <c r="L145" s="118"/>
      <c r="M145" s="118"/>
    </row>
    <row r="146" spans="1:14" x14ac:dyDescent="0.25">
      <c r="B146" s="116" t="s">
        <v>139</v>
      </c>
      <c r="C146" s="117">
        <v>49695</v>
      </c>
      <c r="D146" s="118">
        <v>0.22965431716012999</v>
      </c>
      <c r="E146" s="117">
        <v>6</v>
      </c>
      <c r="F146" s="118">
        <v>0.99987926350739498</v>
      </c>
      <c r="G146" s="117">
        <v>20643</v>
      </c>
      <c r="H146" s="118">
        <v>3439.5</v>
      </c>
      <c r="I146" s="117">
        <v>49639</v>
      </c>
      <c r="J146" s="118">
        <v>1.4046407983335754</v>
      </c>
      <c r="K146" s="117"/>
      <c r="L146" s="118"/>
      <c r="M146" s="118"/>
    </row>
    <row r="147" spans="1:14" x14ac:dyDescent="0.25">
      <c r="B147" s="116" t="s">
        <v>141</v>
      </c>
      <c r="C147" s="117">
        <v>48691</v>
      </c>
      <c r="D147" s="118">
        <v>0.27881211582611298</v>
      </c>
      <c r="E147" s="117">
        <v>19972</v>
      </c>
      <c r="F147" s="118">
        <v>0.58982152759236794</v>
      </c>
      <c r="G147" s="117">
        <v>36629</v>
      </c>
      <c r="H147" s="118">
        <v>0.83401762467454432</v>
      </c>
      <c r="I147" s="117">
        <v>53215</v>
      </c>
      <c r="J147" s="118">
        <v>0.4528106145403914</v>
      </c>
      <c r="K147" s="117"/>
      <c r="L147" s="118"/>
      <c r="M147" s="118"/>
    </row>
    <row r="148" spans="1:14" x14ac:dyDescent="0.25">
      <c r="B148" s="116" t="s">
        <v>143</v>
      </c>
      <c r="C148" s="117">
        <v>50976</v>
      </c>
      <c r="D148" s="118">
        <v>0.23696618617809501</v>
      </c>
      <c r="E148" s="117">
        <v>25054</v>
      </c>
      <c r="F148" s="118">
        <v>0.50851381042058996</v>
      </c>
      <c r="G148" s="117">
        <v>39343</v>
      </c>
      <c r="H148" s="118">
        <v>0.57032809132274287</v>
      </c>
      <c r="I148" s="117">
        <v>54884</v>
      </c>
      <c r="J148" s="118">
        <v>0.3950130900033042</v>
      </c>
      <c r="K148" s="117"/>
      <c r="L148" s="118"/>
      <c r="M148" s="118"/>
    </row>
    <row r="149" spans="1:14" x14ac:dyDescent="0.25">
      <c r="B149" s="116" t="s">
        <v>145</v>
      </c>
      <c r="C149" s="117">
        <v>52921</v>
      </c>
      <c r="D149" s="118">
        <v>0.20497258318936401</v>
      </c>
      <c r="E149" s="117">
        <v>2790</v>
      </c>
      <c r="F149" s="118">
        <v>0.94727990778707905</v>
      </c>
      <c r="G149" s="117">
        <v>44810</v>
      </c>
      <c r="H149" s="118">
        <v>15.060931899641577</v>
      </c>
      <c r="I149" s="117">
        <v>52046</v>
      </c>
      <c r="J149" s="118">
        <v>0.16148181209551438</v>
      </c>
      <c r="K149" s="117"/>
      <c r="L149" s="118"/>
      <c r="M149" s="118"/>
    </row>
    <row r="150" spans="1:14" x14ac:dyDescent="0.25">
      <c r="A150" s="115"/>
      <c r="B150" s="116" t="s">
        <v>147</v>
      </c>
      <c r="C150" s="117">
        <v>63945</v>
      </c>
      <c r="D150" s="118">
        <v>7.7844915853078206E-2</v>
      </c>
      <c r="E150" s="117">
        <v>2731</v>
      </c>
      <c r="F150" s="118">
        <v>0.95729142231605302</v>
      </c>
      <c r="G150" s="117">
        <v>61687</v>
      </c>
      <c r="H150" s="118">
        <v>21.587696814353716</v>
      </c>
      <c r="I150" s="117">
        <v>62224</v>
      </c>
      <c r="J150" s="118">
        <v>8.7052377324232655E-3</v>
      </c>
      <c r="K150" s="117"/>
      <c r="L150" s="118"/>
      <c r="M150" s="118"/>
    </row>
    <row r="151" spans="1:14" x14ac:dyDescent="0.25">
      <c r="B151" s="116" t="s">
        <v>149</v>
      </c>
      <c r="C151" s="117">
        <v>59208</v>
      </c>
      <c r="D151" s="118">
        <v>3.4291204472006287E-2</v>
      </c>
      <c r="E151" s="117">
        <v>13932</v>
      </c>
      <c r="F151" s="118">
        <v>0.76469396027563796</v>
      </c>
      <c r="G151" s="117">
        <v>60009</v>
      </c>
      <c r="H151" s="118">
        <v>3.3072782084409988</v>
      </c>
      <c r="I151" s="117">
        <v>54890</v>
      </c>
      <c r="J151" s="118">
        <v>8.5303871086003805E-2</v>
      </c>
      <c r="K151" s="117"/>
      <c r="L151" s="118"/>
      <c r="M151" s="118"/>
    </row>
    <row r="152" spans="1:14" x14ac:dyDescent="0.25">
      <c r="B152" s="116" t="s">
        <v>151</v>
      </c>
      <c r="C152" s="117">
        <v>49840</v>
      </c>
      <c r="D152" s="118">
        <v>2.5591898179827498E-2</v>
      </c>
      <c r="E152" s="117">
        <v>13212</v>
      </c>
      <c r="F152" s="118">
        <v>0.73491171749598705</v>
      </c>
      <c r="G152" s="117">
        <v>46207</v>
      </c>
      <c r="H152" s="118">
        <v>2.4973508931274599</v>
      </c>
      <c r="I152" s="117">
        <v>50650</v>
      </c>
      <c r="J152" s="118">
        <v>9.6154262341203722E-2</v>
      </c>
      <c r="K152" s="117"/>
      <c r="L152" s="118"/>
      <c r="M152" s="118"/>
    </row>
    <row r="153" spans="1:14" ht="15.75" x14ac:dyDescent="0.25">
      <c r="B153" s="119" t="s">
        <v>111</v>
      </c>
      <c r="C153" s="120">
        <v>621075</v>
      </c>
      <c r="D153" s="121">
        <v>0.15883844334831301</v>
      </c>
      <c r="E153" s="120">
        <v>206510</v>
      </c>
      <c r="F153" s="121">
        <v>0.66749587408928102</v>
      </c>
      <c r="G153" s="120">
        <v>352250</v>
      </c>
      <c r="H153" s="121">
        <v>0.7057285361483705</v>
      </c>
      <c r="I153" s="120">
        <v>597693</v>
      </c>
      <c r="J153" s="121">
        <v>0.69678637331440729</v>
      </c>
      <c r="K153" s="120">
        <v>90616</v>
      </c>
      <c r="L153" s="121">
        <v>0.3184536367472246</v>
      </c>
      <c r="M153" s="121">
        <v>-7.1679844730432318E-4</v>
      </c>
    </row>
    <row r="154" spans="1:14" ht="6" customHeight="1" x14ac:dyDescent="0.25"/>
    <row r="155" spans="1:14" x14ac:dyDescent="0.25">
      <c r="B155" s="49" t="s">
        <v>306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15">
        <v>429929</v>
      </c>
      <c r="L156" s="127">
        <v>0.21076968522709563</v>
      </c>
    </row>
    <row r="157" spans="1:14" x14ac:dyDescent="0.25">
      <c r="M157" s="126"/>
    </row>
    <row r="158" spans="1:14" ht="48.75" customHeight="1" thickBot="1" x14ac:dyDescent="0.3">
      <c r="B158" s="247" t="s">
        <v>313</v>
      </c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1" t="s">
        <v>520</v>
      </c>
    </row>
    <row r="159" spans="1:14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N159" s="1" t="s">
        <v>179</v>
      </c>
    </row>
    <row r="160" spans="1:14" ht="22.5" thickTop="1" thickBot="1" x14ac:dyDescent="0.3">
      <c r="B160" s="125" t="s">
        <v>180</v>
      </c>
      <c r="C160" s="257" t="s">
        <v>180</v>
      </c>
      <c r="D160" s="258"/>
      <c r="E160" s="258"/>
      <c r="F160" s="258"/>
      <c r="G160" s="258"/>
      <c r="H160" s="258"/>
      <c r="I160" s="258"/>
      <c r="J160" s="258"/>
      <c r="K160" s="258"/>
      <c r="L160" s="258"/>
      <c r="M160" s="259"/>
    </row>
    <row r="161" spans="2:13" ht="22.5" thickTop="1" thickBot="1" x14ac:dyDescent="0.3">
      <c r="B161" s="13"/>
      <c r="C161" s="260">
        <v>2019</v>
      </c>
      <c r="D161" s="261"/>
      <c r="E161" s="262">
        <v>2020</v>
      </c>
      <c r="F161" s="261"/>
      <c r="G161" s="262">
        <v>2021</v>
      </c>
      <c r="H161" s="261"/>
      <c r="I161" s="262">
        <v>2022</v>
      </c>
      <c r="J161" s="261"/>
      <c r="K161" s="262">
        <v>2023</v>
      </c>
      <c r="L161" s="263"/>
      <c r="M161" s="264"/>
    </row>
    <row r="162" spans="2:13" ht="16.5" thickTop="1" thickBot="1" x14ac:dyDescent="0.3">
      <c r="B162" s="16"/>
      <c r="C162" s="112" t="s">
        <v>125</v>
      </c>
      <c r="D162" s="113" t="s">
        <v>509</v>
      </c>
      <c r="E162" s="114" t="s">
        <v>125</v>
      </c>
      <c r="F162" s="113" t="s">
        <v>499</v>
      </c>
      <c r="G162" s="114" t="s">
        <v>125</v>
      </c>
      <c r="H162" s="113" t="s">
        <v>500</v>
      </c>
      <c r="I162" s="114" t="s">
        <v>125</v>
      </c>
      <c r="J162" s="113" t="s">
        <v>126</v>
      </c>
      <c r="K162" s="114" t="s">
        <v>125</v>
      </c>
      <c r="L162" s="113" t="s">
        <v>511</v>
      </c>
      <c r="M162" s="113" t="s">
        <v>502</v>
      </c>
    </row>
    <row r="163" spans="2:13" x14ac:dyDescent="0.25">
      <c r="B163" s="116" t="s">
        <v>129</v>
      </c>
      <c r="C163" s="117">
        <v>6932</v>
      </c>
      <c r="D163" s="118">
        <v>0.113328216935278</v>
      </c>
      <c r="E163" s="117">
        <v>5720</v>
      </c>
      <c r="F163" s="118">
        <v>0.17484131563762301</v>
      </c>
      <c r="G163" s="117">
        <v>1123</v>
      </c>
      <c r="H163" s="118">
        <v>0.80367132867132896</v>
      </c>
      <c r="I163" s="117">
        <v>5816</v>
      </c>
      <c r="J163" s="118">
        <v>4.1789848619768479</v>
      </c>
      <c r="K163" s="117">
        <v>8331</v>
      </c>
      <c r="L163" s="118">
        <v>0.43242778541953242</v>
      </c>
      <c r="M163" s="118">
        <v>0.20181765724177736</v>
      </c>
    </row>
    <row r="164" spans="2:13" x14ac:dyDescent="0.25">
      <c r="B164" s="116" t="s">
        <v>131</v>
      </c>
      <c r="C164" s="117">
        <v>7831</v>
      </c>
      <c r="D164" s="118">
        <v>0.112936112369733</v>
      </c>
      <c r="E164" s="117">
        <v>8657</v>
      </c>
      <c r="F164" s="118">
        <v>0.10547822755714464</v>
      </c>
      <c r="G164" s="117">
        <v>1748</v>
      </c>
      <c r="H164" s="118">
        <v>0.79808247660852505</v>
      </c>
      <c r="I164" s="117">
        <v>11956</v>
      </c>
      <c r="J164" s="118">
        <v>5.8398169336384438</v>
      </c>
      <c r="K164" s="117">
        <v>11089</v>
      </c>
      <c r="L164" s="118">
        <v>-7.2515891602542681E-2</v>
      </c>
      <c r="M164" s="118">
        <v>0.41603882007406456</v>
      </c>
    </row>
    <row r="165" spans="2:13" x14ac:dyDescent="0.25">
      <c r="B165" s="116" t="s">
        <v>133</v>
      </c>
      <c r="C165" s="117">
        <v>8831</v>
      </c>
      <c r="D165" s="118">
        <v>0.13208845208845199</v>
      </c>
      <c r="E165" s="117">
        <v>5571</v>
      </c>
      <c r="F165" s="118">
        <v>0.36915411618163302</v>
      </c>
      <c r="G165" s="117">
        <v>1270</v>
      </c>
      <c r="H165" s="118">
        <v>0.77203374618560405</v>
      </c>
      <c r="I165" s="117">
        <v>10730</v>
      </c>
      <c r="J165" s="118">
        <v>7.4488188976377945</v>
      </c>
      <c r="K165" s="117"/>
      <c r="L165" s="118"/>
      <c r="M165" s="118"/>
    </row>
    <row r="166" spans="2:13" x14ac:dyDescent="0.25">
      <c r="B166" s="116" t="s">
        <v>135</v>
      </c>
      <c r="C166" s="117">
        <v>11745</v>
      </c>
      <c r="D166" s="118">
        <v>0.202051769821319</v>
      </c>
      <c r="E166" s="117">
        <v>0</v>
      </c>
      <c r="F166" s="118">
        <v>1</v>
      </c>
      <c r="G166" s="117">
        <v>1805</v>
      </c>
      <c r="H166" s="118"/>
      <c r="I166" s="117">
        <v>11823</v>
      </c>
      <c r="J166" s="118">
        <v>5.5501385041551243</v>
      </c>
      <c r="K166" s="117"/>
      <c r="L166" s="118"/>
      <c r="M166" s="118"/>
    </row>
    <row r="167" spans="2:13" x14ac:dyDescent="0.25">
      <c r="B167" s="116" t="s">
        <v>137</v>
      </c>
      <c r="C167" s="117">
        <v>7370</v>
      </c>
      <c r="D167" s="118">
        <v>0.30576488319517697</v>
      </c>
      <c r="E167" s="117">
        <v>0</v>
      </c>
      <c r="F167" s="118">
        <v>1</v>
      </c>
      <c r="G167" s="117">
        <v>3987</v>
      </c>
      <c r="H167" s="118"/>
      <c r="I167" s="117">
        <v>7603</v>
      </c>
      <c r="J167" s="118">
        <v>0.90694757963380979</v>
      </c>
      <c r="K167" s="117"/>
      <c r="L167" s="118"/>
      <c r="M167" s="118"/>
    </row>
    <row r="168" spans="2:13" x14ac:dyDescent="0.25">
      <c r="B168" s="116" t="s">
        <v>139</v>
      </c>
      <c r="C168" s="117">
        <v>7265</v>
      </c>
      <c r="D168" s="118">
        <v>0.23878876781223801</v>
      </c>
      <c r="E168" s="117">
        <v>0</v>
      </c>
      <c r="F168" s="118">
        <v>1</v>
      </c>
      <c r="G168" s="117">
        <v>3759</v>
      </c>
      <c r="H168" s="118"/>
      <c r="I168" s="117">
        <v>5793</v>
      </c>
      <c r="J168" s="118">
        <v>0.54110135674381477</v>
      </c>
      <c r="K168" s="117"/>
      <c r="L168" s="118"/>
      <c r="M168" s="118"/>
    </row>
    <row r="169" spans="2:13" x14ac:dyDescent="0.25">
      <c r="B169" s="116" t="s">
        <v>141</v>
      </c>
      <c r="C169" s="117">
        <v>9923</v>
      </c>
      <c r="D169" s="118">
        <v>0.20335581245985901</v>
      </c>
      <c r="E169" s="117">
        <v>1077</v>
      </c>
      <c r="F169" s="118">
        <v>0.89146427491685998</v>
      </c>
      <c r="G169" s="117">
        <v>7007</v>
      </c>
      <c r="H169" s="118">
        <v>5.5060352831940573</v>
      </c>
      <c r="I169" s="117">
        <v>11863</v>
      </c>
      <c r="J169" s="118">
        <v>0.69302126444983592</v>
      </c>
      <c r="K169" s="117"/>
      <c r="L169" s="118"/>
      <c r="M169" s="118"/>
    </row>
    <row r="170" spans="2:13" x14ac:dyDescent="0.25">
      <c r="B170" s="116" t="s">
        <v>143</v>
      </c>
      <c r="C170" s="117">
        <v>10195</v>
      </c>
      <c r="D170" s="118">
        <v>6.3217862721675996E-2</v>
      </c>
      <c r="E170" s="117">
        <v>4168</v>
      </c>
      <c r="F170" s="118">
        <v>0.59117214320745504</v>
      </c>
      <c r="G170" s="117">
        <v>12614</v>
      </c>
      <c r="H170" s="118">
        <v>2.0263915547024953</v>
      </c>
      <c r="I170" s="117">
        <v>12058</v>
      </c>
      <c r="J170" s="118">
        <v>4.4078008561915398E-2</v>
      </c>
      <c r="K170" s="117"/>
      <c r="L170" s="118"/>
      <c r="M170" s="118"/>
    </row>
    <row r="171" spans="2:13" x14ac:dyDescent="0.25">
      <c r="B171" s="116" t="s">
        <v>145</v>
      </c>
      <c r="C171" s="117">
        <v>8711</v>
      </c>
      <c r="D171" s="118">
        <v>2.7898672023211699E-2</v>
      </c>
      <c r="E171" s="117">
        <v>1692</v>
      </c>
      <c r="F171" s="118">
        <v>0.80576282860750803</v>
      </c>
      <c r="G171" s="117">
        <v>5481</v>
      </c>
      <c r="H171" s="118">
        <v>2.2393617021276597</v>
      </c>
      <c r="I171" s="117">
        <v>7989</v>
      </c>
      <c r="J171" s="118">
        <v>0.45758073344280237</v>
      </c>
      <c r="K171" s="117"/>
      <c r="L171" s="118"/>
      <c r="M171" s="118"/>
    </row>
    <row r="172" spans="2:13" x14ac:dyDescent="0.25">
      <c r="B172" s="116" t="s">
        <v>147</v>
      </c>
      <c r="C172" s="117">
        <v>8904</v>
      </c>
      <c r="D172" s="118">
        <v>4.5556865687640703E-2</v>
      </c>
      <c r="E172" s="117">
        <v>2889</v>
      </c>
      <c r="F172" s="118">
        <v>0.675539083557952</v>
      </c>
      <c r="G172" s="117">
        <v>10727</v>
      </c>
      <c r="H172" s="118">
        <v>2.7130494980962272</v>
      </c>
      <c r="I172" s="117">
        <v>11379</v>
      </c>
      <c r="J172" s="118">
        <v>6.0781206301855129E-2</v>
      </c>
      <c r="K172" s="117"/>
      <c r="L172" s="118"/>
      <c r="M172" s="118"/>
    </row>
    <row r="173" spans="2:13" x14ac:dyDescent="0.25">
      <c r="B173" s="116" t="s">
        <v>149</v>
      </c>
      <c r="C173" s="117">
        <v>5698</v>
      </c>
      <c r="D173" s="118">
        <v>0.44107233181588268</v>
      </c>
      <c r="E173" s="117">
        <v>232</v>
      </c>
      <c r="F173" s="118">
        <v>0.95928395928395904</v>
      </c>
      <c r="G173" s="117">
        <v>8276</v>
      </c>
      <c r="H173" s="118">
        <v>34.672413793103445</v>
      </c>
      <c r="I173" s="117">
        <v>6638</v>
      </c>
      <c r="J173" s="118">
        <v>0.19792170130497799</v>
      </c>
      <c r="K173" s="117"/>
      <c r="L173" s="118"/>
      <c r="M173" s="118"/>
    </row>
    <row r="174" spans="2:13" x14ac:dyDescent="0.25">
      <c r="B174" s="116" t="s">
        <v>151</v>
      </c>
      <c r="C174" s="117">
        <v>7500</v>
      </c>
      <c r="D174" s="118">
        <v>0.13224637681159424</v>
      </c>
      <c r="E174" s="117">
        <v>1336</v>
      </c>
      <c r="F174" s="118">
        <v>0.82186666666666697</v>
      </c>
      <c r="G174" s="117">
        <v>9616</v>
      </c>
      <c r="H174" s="118">
        <v>6.1976047904191613</v>
      </c>
      <c r="I174" s="117">
        <v>8953</v>
      </c>
      <c r="J174" s="118">
        <v>6.8947587354409298E-2</v>
      </c>
      <c r="K174" s="117"/>
      <c r="L174" s="118"/>
      <c r="M174" s="118"/>
    </row>
    <row r="175" spans="2:13" ht="15.75" x14ac:dyDescent="0.25">
      <c r="B175" s="119" t="s">
        <v>111</v>
      </c>
      <c r="C175" s="120">
        <v>100905</v>
      </c>
      <c r="D175" s="121">
        <v>0.11414575048065501</v>
      </c>
      <c r="E175" s="120">
        <v>31342</v>
      </c>
      <c r="F175" s="121">
        <v>0.68939101134730696</v>
      </c>
      <c r="G175" s="120">
        <v>67413</v>
      </c>
      <c r="H175" s="121">
        <v>1.1508837980983984</v>
      </c>
      <c r="I175" s="120">
        <v>112601</v>
      </c>
      <c r="J175" s="121">
        <v>0.67031581445715216</v>
      </c>
      <c r="K175" s="120">
        <v>19420</v>
      </c>
      <c r="L175" s="121">
        <v>9.2730137294620762E-2</v>
      </c>
      <c r="M175" s="121">
        <v>0.31545078913499958</v>
      </c>
    </row>
    <row r="176" spans="2:13" ht="6" customHeight="1" x14ac:dyDescent="0.25"/>
    <row r="177" spans="1:14" x14ac:dyDescent="0.25">
      <c r="B177" s="49" t="s">
        <v>306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247" t="s">
        <v>314</v>
      </c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1" t="s">
        <v>521</v>
      </c>
    </row>
    <row r="181" spans="1:14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N181" s="1" t="s">
        <v>183</v>
      </c>
    </row>
    <row r="182" spans="1:14" ht="22.5" thickTop="1" thickBot="1" x14ac:dyDescent="0.3">
      <c r="B182" s="125" t="s">
        <v>184</v>
      </c>
      <c r="C182" s="257" t="s">
        <v>184</v>
      </c>
      <c r="D182" s="258"/>
      <c r="E182" s="258"/>
      <c r="F182" s="258"/>
      <c r="G182" s="258"/>
      <c r="H182" s="258"/>
      <c r="I182" s="258"/>
      <c r="J182" s="258"/>
      <c r="K182" s="258"/>
      <c r="L182" s="258"/>
      <c r="M182" s="259"/>
    </row>
    <row r="183" spans="1:14" ht="22.5" thickTop="1" thickBot="1" x14ac:dyDescent="0.3">
      <c r="B183" s="13"/>
      <c r="C183" s="260">
        <v>2019</v>
      </c>
      <c r="D183" s="261"/>
      <c r="E183" s="262">
        <v>2020</v>
      </c>
      <c r="F183" s="261"/>
      <c r="G183" s="262">
        <v>2021</v>
      </c>
      <c r="H183" s="261"/>
      <c r="I183" s="262">
        <v>2022</v>
      </c>
      <c r="J183" s="261"/>
      <c r="K183" s="262">
        <v>2023</v>
      </c>
      <c r="L183" s="263"/>
      <c r="M183" s="264"/>
    </row>
    <row r="184" spans="1:14" ht="16.5" thickTop="1" thickBot="1" x14ac:dyDescent="0.3">
      <c r="B184" s="16"/>
      <c r="C184" s="112" t="s">
        <v>125</v>
      </c>
      <c r="D184" s="113" t="s">
        <v>509</v>
      </c>
      <c r="E184" s="114" t="s">
        <v>125</v>
      </c>
      <c r="F184" s="113" t="s">
        <v>499</v>
      </c>
      <c r="G184" s="114" t="s">
        <v>125</v>
      </c>
      <c r="H184" s="113" t="s">
        <v>500</v>
      </c>
      <c r="I184" s="114" t="s">
        <v>125</v>
      </c>
      <c r="J184" s="113" t="s">
        <v>126</v>
      </c>
      <c r="K184" s="114" t="s">
        <v>125</v>
      </c>
      <c r="L184" s="113" t="s">
        <v>511</v>
      </c>
      <c r="M184" s="113" t="s">
        <v>502</v>
      </c>
    </row>
    <row r="185" spans="1:14" x14ac:dyDescent="0.25">
      <c r="A185" s="115"/>
      <c r="B185" s="116" t="s">
        <v>129</v>
      </c>
      <c r="C185" s="117">
        <v>864</v>
      </c>
      <c r="D185" s="118">
        <v>0.10466321243523299</v>
      </c>
      <c r="E185" s="117">
        <v>979</v>
      </c>
      <c r="F185" s="118">
        <v>0.13310185185185186</v>
      </c>
      <c r="G185" s="117">
        <v>331</v>
      </c>
      <c r="H185" s="118">
        <v>0.66189989785495396</v>
      </c>
      <c r="I185" s="117">
        <v>1120</v>
      </c>
      <c r="J185" s="118">
        <v>2.3836858006042294</v>
      </c>
      <c r="K185" s="117">
        <v>1124</v>
      </c>
      <c r="L185" s="118">
        <v>3.5714285714285587E-3</v>
      </c>
      <c r="M185" s="118">
        <v>0.30092592592592582</v>
      </c>
    </row>
    <row r="186" spans="1:14" x14ac:dyDescent="0.25">
      <c r="B186" s="116" t="s">
        <v>131</v>
      </c>
      <c r="C186" s="117">
        <v>650</v>
      </c>
      <c r="D186" s="118">
        <v>0.27374301675977702</v>
      </c>
      <c r="E186" s="117">
        <v>1163</v>
      </c>
      <c r="F186" s="118">
        <v>0.78923076923076918</v>
      </c>
      <c r="G186" s="117">
        <v>40</v>
      </c>
      <c r="H186" s="118">
        <v>0.96560619088564104</v>
      </c>
      <c r="I186" s="117">
        <v>1507</v>
      </c>
      <c r="J186" s="118">
        <v>36.674999999999997</v>
      </c>
      <c r="K186" s="117">
        <v>1407</v>
      </c>
      <c r="L186" s="118">
        <v>-6.6357000663569976E-2</v>
      </c>
      <c r="M186" s="118">
        <v>1.1646153846153848</v>
      </c>
    </row>
    <row r="187" spans="1:14" x14ac:dyDescent="0.25">
      <c r="B187" s="116" t="s">
        <v>133</v>
      </c>
      <c r="C187" s="117">
        <v>998</v>
      </c>
      <c r="D187" s="118">
        <v>0.12768361581920895</v>
      </c>
      <c r="E187" s="117">
        <v>407</v>
      </c>
      <c r="F187" s="118">
        <v>0.59218436873747504</v>
      </c>
      <c r="G187" s="117">
        <v>55</v>
      </c>
      <c r="H187" s="118">
        <v>0.86486486486486502</v>
      </c>
      <c r="I187" s="117">
        <v>1011</v>
      </c>
      <c r="J187" s="118">
        <v>17.381818181818183</v>
      </c>
      <c r="K187" s="117"/>
      <c r="L187" s="118"/>
      <c r="M187" s="118"/>
    </row>
    <row r="188" spans="1:14" x14ac:dyDescent="0.25">
      <c r="B188" s="116" t="s">
        <v>135</v>
      </c>
      <c r="C188" s="117">
        <v>1116</v>
      </c>
      <c r="D188" s="118">
        <v>4.1044776119403048E-2</v>
      </c>
      <c r="E188" s="117">
        <v>0</v>
      </c>
      <c r="F188" s="118">
        <v>1</v>
      </c>
      <c r="G188" s="117">
        <v>101</v>
      </c>
      <c r="H188" s="118"/>
      <c r="I188" s="117">
        <v>1247</v>
      </c>
      <c r="J188" s="118">
        <v>11.346534653465346</v>
      </c>
      <c r="K188" s="117"/>
      <c r="L188" s="118"/>
      <c r="M188" s="118"/>
    </row>
    <row r="189" spans="1:14" x14ac:dyDescent="0.25">
      <c r="B189" s="116" t="s">
        <v>137</v>
      </c>
      <c r="C189" s="117">
        <v>503</v>
      </c>
      <c r="D189" s="118">
        <v>0.26029411764705901</v>
      </c>
      <c r="E189" s="117">
        <v>0</v>
      </c>
      <c r="F189" s="118">
        <v>1</v>
      </c>
      <c r="G189" s="117">
        <v>471</v>
      </c>
      <c r="H189" s="118"/>
      <c r="I189" s="117">
        <v>559</v>
      </c>
      <c r="J189" s="118">
        <v>0.18683651804670909</v>
      </c>
      <c r="K189" s="117"/>
      <c r="L189" s="118"/>
      <c r="M189" s="118"/>
    </row>
    <row r="190" spans="1:14" x14ac:dyDescent="0.25">
      <c r="B190" s="116" t="s">
        <v>185</v>
      </c>
      <c r="C190" s="117">
        <v>716</v>
      </c>
      <c r="D190" s="118">
        <v>0.240721102863203</v>
      </c>
      <c r="E190" s="117">
        <v>0</v>
      </c>
      <c r="F190" s="118">
        <v>1</v>
      </c>
      <c r="G190" s="117">
        <v>737</v>
      </c>
      <c r="H190" s="118"/>
      <c r="I190" s="117">
        <v>528</v>
      </c>
      <c r="J190" s="118">
        <v>0.28358208955223901</v>
      </c>
      <c r="K190" s="117"/>
      <c r="L190" s="118"/>
      <c r="M190" s="118"/>
    </row>
    <row r="191" spans="1:14" x14ac:dyDescent="0.25">
      <c r="B191" s="116" t="s">
        <v>141</v>
      </c>
      <c r="C191" s="117">
        <v>1129</v>
      </c>
      <c r="D191" s="118">
        <v>0.28317460317460302</v>
      </c>
      <c r="E191" s="117">
        <v>524</v>
      </c>
      <c r="F191" s="118">
        <v>0.53587245349867096</v>
      </c>
      <c r="G191" s="117">
        <v>1152</v>
      </c>
      <c r="H191" s="118">
        <v>1.1984732824427482</v>
      </c>
      <c r="I191" s="117">
        <v>1239</v>
      </c>
      <c r="J191" s="118">
        <v>7.5520833333333259E-2</v>
      </c>
      <c r="K191" s="117"/>
      <c r="L191" s="118"/>
      <c r="M191" s="118"/>
    </row>
    <row r="192" spans="1:14" x14ac:dyDescent="0.25">
      <c r="B192" s="116" t="s">
        <v>143</v>
      </c>
      <c r="C192" s="117">
        <v>898</v>
      </c>
      <c r="D192" s="118">
        <v>0.26272577996715901</v>
      </c>
      <c r="E192" s="117">
        <v>715</v>
      </c>
      <c r="F192" s="118">
        <v>0.20378619153674801</v>
      </c>
      <c r="G192" s="117">
        <v>846</v>
      </c>
      <c r="H192" s="118">
        <v>0.18321678321678325</v>
      </c>
      <c r="I192" s="117">
        <v>694</v>
      </c>
      <c r="J192" s="118">
        <v>0.179669030732861</v>
      </c>
      <c r="K192" s="117"/>
      <c r="L192" s="118"/>
      <c r="M192" s="118"/>
    </row>
    <row r="193" spans="2:14" x14ac:dyDescent="0.25">
      <c r="B193" s="116" t="s">
        <v>145</v>
      </c>
      <c r="C193" s="117">
        <v>598</v>
      </c>
      <c r="D193" s="118">
        <v>0.25806451612903197</v>
      </c>
      <c r="E193" s="117">
        <v>89</v>
      </c>
      <c r="F193" s="118">
        <v>0.85117056856187301</v>
      </c>
      <c r="G193" s="117">
        <v>876</v>
      </c>
      <c r="H193" s="118">
        <v>8.8426966292134832</v>
      </c>
      <c r="I193" s="117">
        <v>678</v>
      </c>
      <c r="J193" s="118">
        <v>0.22602739726027399</v>
      </c>
      <c r="K193" s="117"/>
      <c r="L193" s="118"/>
      <c r="M193" s="118"/>
    </row>
    <row r="194" spans="2:14" x14ac:dyDescent="0.25">
      <c r="B194" s="116" t="s">
        <v>147</v>
      </c>
      <c r="C194" s="117">
        <v>771</v>
      </c>
      <c r="D194" s="118">
        <v>0.34046193327630497</v>
      </c>
      <c r="E194" s="117">
        <v>202</v>
      </c>
      <c r="F194" s="118">
        <v>0.73800259403372304</v>
      </c>
      <c r="G194" s="117">
        <v>1578</v>
      </c>
      <c r="H194" s="118">
        <v>6.8118811881188117</v>
      </c>
      <c r="I194" s="117">
        <v>978</v>
      </c>
      <c r="J194" s="118">
        <v>0.38022813688212898</v>
      </c>
      <c r="K194" s="117"/>
      <c r="L194" s="118"/>
      <c r="M194" s="118"/>
    </row>
    <row r="195" spans="2:14" x14ac:dyDescent="0.25">
      <c r="B195" s="116" t="s">
        <v>149</v>
      </c>
      <c r="C195" s="117">
        <v>734</v>
      </c>
      <c r="D195" s="118">
        <v>6.3768115942028913E-2</v>
      </c>
      <c r="E195" s="117">
        <v>411</v>
      </c>
      <c r="F195" s="118">
        <v>0.44005449591280699</v>
      </c>
      <c r="G195" s="117">
        <v>1119</v>
      </c>
      <c r="H195" s="118">
        <v>1.7226277372262775</v>
      </c>
      <c r="I195" s="117">
        <v>1141</v>
      </c>
      <c r="J195" s="118">
        <v>1.9660411081322549E-2</v>
      </c>
      <c r="K195" s="117"/>
      <c r="L195" s="118"/>
      <c r="M195" s="118"/>
    </row>
    <row r="196" spans="2:14" x14ac:dyDescent="0.25">
      <c r="B196" s="116" t="s">
        <v>151</v>
      </c>
      <c r="C196" s="117">
        <v>793</v>
      </c>
      <c r="D196" s="118">
        <v>0.19164118246687101</v>
      </c>
      <c r="E196" s="117">
        <v>933</v>
      </c>
      <c r="F196" s="118">
        <v>0.17654476670870123</v>
      </c>
      <c r="G196" s="117">
        <v>1112</v>
      </c>
      <c r="H196" s="118">
        <v>0.19185423365487675</v>
      </c>
      <c r="I196" s="117">
        <v>1138</v>
      </c>
      <c r="J196" s="118">
        <v>2.3381294964028854E-2</v>
      </c>
      <c r="K196" s="117"/>
      <c r="L196" s="118"/>
      <c r="M196" s="118"/>
    </row>
    <row r="197" spans="2:14" ht="15.75" x14ac:dyDescent="0.25">
      <c r="B197" s="119" t="s">
        <v>111</v>
      </c>
      <c r="C197" s="120">
        <v>9770</v>
      </c>
      <c r="D197" s="121">
        <v>0.17754019698627799</v>
      </c>
      <c r="E197" s="120">
        <v>5423</v>
      </c>
      <c r="F197" s="121">
        <v>0.444933469805527</v>
      </c>
      <c r="G197" s="120">
        <v>8418</v>
      </c>
      <c r="H197" s="121">
        <v>0.55227733726719519</v>
      </c>
      <c r="I197" s="120">
        <v>11840</v>
      </c>
      <c r="J197" s="121">
        <v>0.4065098598241863</v>
      </c>
      <c r="K197" s="120">
        <v>2531</v>
      </c>
      <c r="L197" s="121">
        <v>-3.654358583936046E-2</v>
      </c>
      <c r="M197" s="121">
        <v>0.67173051519154559</v>
      </c>
    </row>
    <row r="198" spans="2:14" ht="6" customHeight="1" x14ac:dyDescent="0.25"/>
    <row r="199" spans="2:14" x14ac:dyDescent="0.25">
      <c r="B199" s="49" t="s">
        <v>306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15">
        <v>8583</v>
      </c>
      <c r="L200">
        <v>0.29488523826168006</v>
      </c>
    </row>
    <row r="202" spans="2:14" ht="48.75" customHeight="1" thickBot="1" x14ac:dyDescent="0.3">
      <c r="B202" s="247" t="s">
        <v>315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1" t="s">
        <v>522</v>
      </c>
    </row>
    <row r="203" spans="2:14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N203" s="1" t="s">
        <v>188</v>
      </c>
    </row>
    <row r="204" spans="2:14" ht="22.5" thickTop="1" thickBot="1" x14ac:dyDescent="0.3">
      <c r="B204" s="125" t="s">
        <v>189</v>
      </c>
      <c r="C204" s="257" t="s">
        <v>189</v>
      </c>
      <c r="D204" s="258"/>
      <c r="E204" s="258"/>
      <c r="F204" s="258"/>
      <c r="G204" s="258"/>
      <c r="H204" s="258"/>
      <c r="I204" s="258"/>
      <c r="J204" s="258"/>
      <c r="K204" s="258"/>
      <c r="L204" s="258"/>
      <c r="M204" s="259"/>
    </row>
    <row r="205" spans="2:14" ht="22.5" thickTop="1" thickBot="1" x14ac:dyDescent="0.3">
      <c r="B205" s="13"/>
      <c r="C205" s="260">
        <v>2019</v>
      </c>
      <c r="D205" s="261"/>
      <c r="E205" s="262">
        <v>2020</v>
      </c>
      <c r="F205" s="261"/>
      <c r="G205" s="262">
        <v>2021</v>
      </c>
      <c r="H205" s="261"/>
      <c r="I205" s="262">
        <v>2022</v>
      </c>
      <c r="J205" s="261"/>
      <c r="K205" s="262">
        <v>2023</v>
      </c>
      <c r="L205" s="263"/>
      <c r="M205" s="264"/>
    </row>
    <row r="206" spans="2:14" ht="16.5" thickTop="1" thickBot="1" x14ac:dyDescent="0.3">
      <c r="B206" s="16"/>
      <c r="C206" s="112" t="s">
        <v>125</v>
      </c>
      <c r="D206" s="113" t="s">
        <v>509</v>
      </c>
      <c r="E206" s="114" t="s">
        <v>125</v>
      </c>
      <c r="F206" s="113" t="s">
        <v>499</v>
      </c>
      <c r="G206" s="114" t="s">
        <v>125</v>
      </c>
      <c r="H206" s="113" t="s">
        <v>500</v>
      </c>
      <c r="I206" s="114" t="s">
        <v>125</v>
      </c>
      <c r="J206" s="113" t="s">
        <v>126</v>
      </c>
      <c r="K206" s="114" t="s">
        <v>125</v>
      </c>
      <c r="L206" s="113" t="s">
        <v>511</v>
      </c>
      <c r="M206" s="113" t="s">
        <v>502</v>
      </c>
    </row>
    <row r="207" spans="2:14" x14ac:dyDescent="0.25">
      <c r="B207" s="116" t="s">
        <v>129</v>
      </c>
      <c r="C207" s="117">
        <v>3257</v>
      </c>
      <c r="D207" s="118">
        <v>0.240969470985784</v>
      </c>
      <c r="E207" s="117">
        <v>3389</v>
      </c>
      <c r="F207" s="118">
        <v>4.0528093337427018E-2</v>
      </c>
      <c r="G207" s="117">
        <v>116</v>
      </c>
      <c r="H207" s="118">
        <v>0.96577161404544098</v>
      </c>
      <c r="I207" s="117">
        <v>4354</v>
      </c>
      <c r="J207" s="118">
        <v>36.53448275862069</v>
      </c>
      <c r="K207" s="117">
        <v>4243</v>
      </c>
      <c r="L207" s="118">
        <v>-2.5493798805695911E-2</v>
      </c>
      <c r="M207" s="118">
        <v>0.30273257599017511</v>
      </c>
    </row>
    <row r="208" spans="2:14" x14ac:dyDescent="0.25">
      <c r="B208" s="116" t="s">
        <v>131</v>
      </c>
      <c r="C208" s="117">
        <v>3485</v>
      </c>
      <c r="D208" s="118">
        <v>0.24272055627987801</v>
      </c>
      <c r="E208" s="117">
        <v>4573</v>
      </c>
      <c r="F208" s="118">
        <v>0.31219512195121957</v>
      </c>
      <c r="G208" s="117">
        <v>77</v>
      </c>
      <c r="H208" s="118">
        <v>0.98316203804942004</v>
      </c>
      <c r="I208" s="117">
        <v>5944</v>
      </c>
      <c r="J208" s="118">
        <v>76.194805194805198</v>
      </c>
      <c r="K208" s="117">
        <v>4689</v>
      </c>
      <c r="L208" s="118">
        <v>-0.21113728129205922</v>
      </c>
      <c r="M208" s="118">
        <v>0.34548063127690098</v>
      </c>
    </row>
    <row r="209" spans="2:14" x14ac:dyDescent="0.25">
      <c r="B209" s="116" t="s">
        <v>133</v>
      </c>
      <c r="C209" s="117">
        <v>3767</v>
      </c>
      <c r="D209" s="118">
        <v>0.13739409205404199</v>
      </c>
      <c r="E209" s="117">
        <v>1963</v>
      </c>
      <c r="F209" s="118">
        <v>0.47889567294929603</v>
      </c>
      <c r="G209" s="117">
        <v>127</v>
      </c>
      <c r="H209" s="118">
        <v>0.93530310748853795</v>
      </c>
      <c r="I209" s="117">
        <v>5276</v>
      </c>
      <c r="J209" s="118">
        <v>40.54330708661417</v>
      </c>
      <c r="K209" s="117"/>
      <c r="L209" s="118"/>
      <c r="M209" s="118"/>
    </row>
    <row r="210" spans="2:14" x14ac:dyDescent="0.25">
      <c r="B210" s="116" t="s">
        <v>135</v>
      </c>
      <c r="C210" s="117">
        <v>4112</v>
      </c>
      <c r="D210" s="118">
        <v>0.18331678252234401</v>
      </c>
      <c r="E210" s="117">
        <v>0</v>
      </c>
      <c r="F210" s="118">
        <v>1</v>
      </c>
      <c r="G210" s="117">
        <v>176</v>
      </c>
      <c r="H210" s="118"/>
      <c r="I210" s="117">
        <v>5546</v>
      </c>
      <c r="J210" s="118">
        <v>30.511363636363637</v>
      </c>
      <c r="K210" s="117"/>
      <c r="L210" s="118"/>
      <c r="M210" s="118"/>
    </row>
    <row r="211" spans="2:14" x14ac:dyDescent="0.25">
      <c r="B211" s="116" t="s">
        <v>137</v>
      </c>
      <c r="C211" s="117">
        <v>3638</v>
      </c>
      <c r="D211" s="118">
        <v>8.45495722194263E-2</v>
      </c>
      <c r="E211" s="117">
        <v>0</v>
      </c>
      <c r="F211" s="118">
        <v>1</v>
      </c>
      <c r="G211" s="117">
        <v>353</v>
      </c>
      <c r="H211" s="118"/>
      <c r="I211" s="117">
        <v>3817</v>
      </c>
      <c r="J211" s="118">
        <v>9.8130311614730878</v>
      </c>
      <c r="K211" s="117"/>
      <c r="L211" s="118"/>
      <c r="M211" s="118"/>
    </row>
    <row r="212" spans="2:14" x14ac:dyDescent="0.25">
      <c r="B212" s="116" t="s">
        <v>139</v>
      </c>
      <c r="C212" s="117">
        <v>2845</v>
      </c>
      <c r="D212" s="118">
        <v>7.1778140293637799E-2</v>
      </c>
      <c r="E212" s="117">
        <v>2</v>
      </c>
      <c r="F212" s="118">
        <v>0.99929701230228496</v>
      </c>
      <c r="G212" s="117">
        <v>2004</v>
      </c>
      <c r="H212" s="118">
        <v>1001</v>
      </c>
      <c r="I212" s="117">
        <v>3027</v>
      </c>
      <c r="J212" s="118">
        <v>0.51047904191616778</v>
      </c>
      <c r="K212" s="117"/>
      <c r="L212" s="118"/>
      <c r="M212" s="118"/>
    </row>
    <row r="213" spans="2:14" x14ac:dyDescent="0.25">
      <c r="B213" s="116" t="s">
        <v>141</v>
      </c>
      <c r="C213" s="117">
        <v>2861</v>
      </c>
      <c r="D213" s="118">
        <v>0.230707179349287</v>
      </c>
      <c r="E213" s="117">
        <v>754</v>
      </c>
      <c r="F213" s="118">
        <v>0.73645578469066797</v>
      </c>
      <c r="G213" s="117">
        <v>2223</v>
      </c>
      <c r="H213" s="118">
        <v>1.9482758620689653</v>
      </c>
      <c r="I213" s="117">
        <v>4667</v>
      </c>
      <c r="J213" s="118">
        <v>1.0994152046783627</v>
      </c>
      <c r="K213" s="117"/>
      <c r="L213" s="118"/>
      <c r="M213" s="118"/>
    </row>
    <row r="214" spans="2:14" x14ac:dyDescent="0.25">
      <c r="B214" s="116" t="s">
        <v>143</v>
      </c>
      <c r="C214" s="117">
        <v>3066</v>
      </c>
      <c r="D214" s="118">
        <v>0.20010435690059999</v>
      </c>
      <c r="E214" s="117">
        <v>1355</v>
      </c>
      <c r="F214" s="118">
        <v>0.55805609915198995</v>
      </c>
      <c r="G214" s="117">
        <v>3696</v>
      </c>
      <c r="H214" s="118">
        <v>1.7276752767527674</v>
      </c>
      <c r="I214" s="117">
        <v>5637</v>
      </c>
      <c r="J214" s="118">
        <v>0.52516233766233755</v>
      </c>
      <c r="K214" s="117"/>
      <c r="L214" s="118"/>
      <c r="M214" s="118"/>
    </row>
    <row r="215" spans="2:14" x14ac:dyDescent="0.25">
      <c r="B215" s="116" t="s">
        <v>145</v>
      </c>
      <c r="C215" s="117">
        <v>3028</v>
      </c>
      <c r="D215" s="118">
        <v>0.15865518199499901</v>
      </c>
      <c r="E215" s="117">
        <v>60</v>
      </c>
      <c r="F215" s="118">
        <v>0.98018494055482197</v>
      </c>
      <c r="G215" s="117">
        <v>3285</v>
      </c>
      <c r="H215" s="118">
        <v>53.75</v>
      </c>
      <c r="I215" s="117">
        <v>3822</v>
      </c>
      <c r="J215" s="118">
        <v>0.16347031963470315</v>
      </c>
      <c r="K215" s="117"/>
      <c r="L215" s="118"/>
      <c r="M215" s="118"/>
    </row>
    <row r="216" spans="2:14" x14ac:dyDescent="0.25">
      <c r="B216" s="116" t="s">
        <v>147</v>
      </c>
      <c r="C216" s="117">
        <v>3742</v>
      </c>
      <c r="D216" s="118">
        <v>0.1210305572198922</v>
      </c>
      <c r="E216" s="117">
        <v>96</v>
      </c>
      <c r="F216" s="118">
        <v>0.97434526990914005</v>
      </c>
      <c r="G216" s="117">
        <v>5347</v>
      </c>
      <c r="H216" s="118">
        <v>54.697916666666664</v>
      </c>
      <c r="I216" s="117">
        <v>3815</v>
      </c>
      <c r="J216" s="118">
        <v>0.28651580325416098</v>
      </c>
      <c r="K216" s="117"/>
      <c r="L216" s="118"/>
      <c r="M216" s="118"/>
    </row>
    <row r="217" spans="2:14" x14ac:dyDescent="0.25">
      <c r="B217" s="116" t="s">
        <v>149</v>
      </c>
      <c r="C217" s="117">
        <v>2739</v>
      </c>
      <c r="D217" s="118">
        <v>0.12352</v>
      </c>
      <c r="E217" s="117">
        <v>281</v>
      </c>
      <c r="F217" s="118">
        <v>0.89740781307046402</v>
      </c>
      <c r="G217" s="117">
        <v>4056</v>
      </c>
      <c r="H217" s="118">
        <v>13.434163701067616</v>
      </c>
      <c r="I217" s="117">
        <v>4000</v>
      </c>
      <c r="J217" s="118">
        <v>1.3806706114398401E-2</v>
      </c>
      <c r="K217" s="117"/>
      <c r="L217" s="118"/>
      <c r="M217" s="118"/>
    </row>
    <row r="218" spans="2:14" x14ac:dyDescent="0.25">
      <c r="B218" s="116" t="s">
        <v>151</v>
      </c>
      <c r="C218" s="117">
        <v>3166</v>
      </c>
      <c r="D218" s="118">
        <v>1.12429731417863E-2</v>
      </c>
      <c r="E218" s="117">
        <v>316</v>
      </c>
      <c r="F218" s="118">
        <v>0.90018951358180699</v>
      </c>
      <c r="G218" s="117">
        <v>4041</v>
      </c>
      <c r="H218" s="118">
        <v>11.787974683544304</v>
      </c>
      <c r="I218" s="117">
        <v>3764</v>
      </c>
      <c r="J218" s="118">
        <v>6.8547389260084204E-2</v>
      </c>
      <c r="K218" s="117"/>
      <c r="L218" s="118"/>
      <c r="M218" s="118"/>
    </row>
    <row r="219" spans="2:14" ht="15.75" x14ac:dyDescent="0.25">
      <c r="B219" s="119" t="s">
        <v>111</v>
      </c>
      <c r="C219" s="120">
        <v>39706</v>
      </c>
      <c r="D219" s="121">
        <v>0.13963163596966399</v>
      </c>
      <c r="E219" s="120">
        <v>12789</v>
      </c>
      <c r="F219" s="121">
        <v>0.67790762101445601</v>
      </c>
      <c r="G219" s="120">
        <v>25501</v>
      </c>
      <c r="H219" s="121">
        <v>0.99397920087575264</v>
      </c>
      <c r="I219" s="120">
        <v>53669</v>
      </c>
      <c r="J219" s="121">
        <v>1.1045841339555311</v>
      </c>
      <c r="K219" s="120">
        <v>8932</v>
      </c>
      <c r="L219" s="121">
        <v>-0.13264711594484369</v>
      </c>
      <c r="M219" s="121">
        <v>0.32482942746959353</v>
      </c>
    </row>
    <row r="220" spans="2:14" ht="6" customHeight="1" x14ac:dyDescent="0.25"/>
    <row r="221" spans="2:14" x14ac:dyDescent="0.25">
      <c r="B221" s="49" t="s">
        <v>306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15">
        <v>42090</v>
      </c>
      <c r="K222" s="126">
        <v>-0.78778807317652655</v>
      </c>
      <c r="L222">
        <v>7.4464682023417801</v>
      </c>
      <c r="M222" s="126" t="e">
        <v>#DIV/0!</v>
      </c>
    </row>
    <row r="224" spans="2:14" ht="48.75" customHeight="1" thickBot="1" x14ac:dyDescent="0.3">
      <c r="B224" s="247" t="s">
        <v>316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1" t="s">
        <v>523</v>
      </c>
    </row>
    <row r="225" spans="2:14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N225" s="1" t="s">
        <v>192</v>
      </c>
    </row>
    <row r="226" spans="2:14" ht="22.5" thickTop="1" thickBot="1" x14ac:dyDescent="0.3">
      <c r="B226" s="125" t="s">
        <v>193</v>
      </c>
      <c r="C226" s="257" t="s">
        <v>193</v>
      </c>
      <c r="D226" s="258"/>
      <c r="E226" s="258"/>
      <c r="F226" s="258"/>
      <c r="G226" s="258"/>
      <c r="H226" s="258"/>
      <c r="I226" s="258"/>
      <c r="J226" s="258"/>
      <c r="K226" s="258"/>
      <c r="L226" s="258"/>
      <c r="M226" s="259"/>
    </row>
    <row r="227" spans="2:14" ht="22.5" thickTop="1" thickBot="1" x14ac:dyDescent="0.3">
      <c r="B227" s="13"/>
      <c r="C227" s="260">
        <v>2019</v>
      </c>
      <c r="D227" s="261"/>
      <c r="E227" s="262">
        <v>2020</v>
      </c>
      <c r="F227" s="261"/>
      <c r="G227" s="262">
        <v>2021</v>
      </c>
      <c r="H227" s="261"/>
      <c r="I227" s="262">
        <v>2022</v>
      </c>
      <c r="J227" s="261"/>
      <c r="K227" s="262">
        <v>2023</v>
      </c>
      <c r="L227" s="263"/>
      <c r="M227" s="264"/>
    </row>
    <row r="228" spans="2:14" ht="16.5" thickTop="1" thickBot="1" x14ac:dyDescent="0.3">
      <c r="B228" s="16"/>
      <c r="C228" s="112" t="s">
        <v>125</v>
      </c>
      <c r="D228" s="113" t="s">
        <v>509</v>
      </c>
      <c r="E228" s="114" t="s">
        <v>125</v>
      </c>
      <c r="F228" s="113" t="s">
        <v>499</v>
      </c>
      <c r="G228" s="114" t="s">
        <v>125</v>
      </c>
      <c r="H228" s="113" t="s">
        <v>500</v>
      </c>
      <c r="I228" s="114" t="s">
        <v>125</v>
      </c>
      <c r="J228" s="113" t="s">
        <v>126</v>
      </c>
      <c r="K228" s="114" t="s">
        <v>125</v>
      </c>
      <c r="L228" s="113" t="s">
        <v>511</v>
      </c>
      <c r="M228" s="113" t="s">
        <v>502</v>
      </c>
    </row>
    <row r="229" spans="2:14" x14ac:dyDescent="0.25">
      <c r="B229" s="116" t="s">
        <v>129</v>
      </c>
      <c r="C229" s="117">
        <v>3982</v>
      </c>
      <c r="D229" s="118">
        <v>3.7234042553191501E-2</v>
      </c>
      <c r="E229" s="117">
        <v>3702</v>
      </c>
      <c r="F229" s="118">
        <v>7.0316423907584094E-2</v>
      </c>
      <c r="G229" s="117">
        <v>382</v>
      </c>
      <c r="H229" s="118">
        <v>0.89681253376553205</v>
      </c>
      <c r="I229" s="117">
        <v>4013</v>
      </c>
      <c r="J229" s="118">
        <v>9.5052356020942401</v>
      </c>
      <c r="K229" s="117">
        <v>4840</v>
      </c>
      <c r="L229" s="118">
        <v>0.20608023922252672</v>
      </c>
      <c r="M229" s="118">
        <v>0.21546961325966851</v>
      </c>
    </row>
    <row r="230" spans="2:14" x14ac:dyDescent="0.25">
      <c r="B230" s="116" t="s">
        <v>131</v>
      </c>
      <c r="C230" s="117">
        <v>3248</v>
      </c>
      <c r="D230" s="118">
        <v>3.8768866528558703E-2</v>
      </c>
      <c r="E230" s="117">
        <v>3900</v>
      </c>
      <c r="F230" s="118">
        <v>0.2007389162561577</v>
      </c>
      <c r="G230" s="117">
        <v>347</v>
      </c>
      <c r="H230" s="118">
        <v>0.91102564102564099</v>
      </c>
      <c r="I230" s="117">
        <v>4404</v>
      </c>
      <c r="J230" s="118">
        <v>11.69164265129683</v>
      </c>
      <c r="K230" s="117">
        <v>3399</v>
      </c>
      <c r="L230" s="118">
        <v>-0.22820163487738421</v>
      </c>
      <c r="M230" s="118">
        <v>4.6490147783251334E-2</v>
      </c>
    </row>
    <row r="231" spans="2:14" x14ac:dyDescent="0.25">
      <c r="B231" s="116" t="s">
        <v>133</v>
      </c>
      <c r="C231" s="117">
        <v>4662</v>
      </c>
      <c r="D231" s="118">
        <v>0.26136363636363646</v>
      </c>
      <c r="E231" s="117">
        <v>1045</v>
      </c>
      <c r="F231" s="118">
        <v>0.77584727584727597</v>
      </c>
      <c r="G231" s="117">
        <v>851</v>
      </c>
      <c r="H231" s="118">
        <v>0.185645933014354</v>
      </c>
      <c r="I231" s="117">
        <v>5242</v>
      </c>
      <c r="J231" s="118">
        <v>5.1598119858989424</v>
      </c>
      <c r="K231" s="117"/>
      <c r="L231" s="118"/>
      <c r="M231" s="118"/>
    </row>
    <row r="232" spans="2:14" x14ac:dyDescent="0.25">
      <c r="B232" s="116" t="s">
        <v>135</v>
      </c>
      <c r="C232" s="117">
        <v>5710</v>
      </c>
      <c r="D232" s="118">
        <v>0.23246276710554725</v>
      </c>
      <c r="E232" s="117">
        <v>0</v>
      </c>
      <c r="F232" s="118">
        <v>1</v>
      </c>
      <c r="G232" s="117">
        <v>1881</v>
      </c>
      <c r="H232" s="118"/>
      <c r="I232" s="117">
        <v>6534</v>
      </c>
      <c r="J232" s="118">
        <v>2.4736842105263159</v>
      </c>
      <c r="K232" s="117"/>
      <c r="L232" s="118"/>
      <c r="M232" s="118"/>
    </row>
    <row r="233" spans="2:14" x14ac:dyDescent="0.25">
      <c r="B233" s="116" t="s">
        <v>137</v>
      </c>
      <c r="C233" s="117">
        <v>4713</v>
      </c>
      <c r="D233" s="118">
        <v>9.4577553593947501E-3</v>
      </c>
      <c r="E233" s="117">
        <v>2</v>
      </c>
      <c r="F233" s="118">
        <v>0.99957564184171399</v>
      </c>
      <c r="G233" s="117">
        <v>3092</v>
      </c>
      <c r="H233" s="118">
        <v>1545</v>
      </c>
      <c r="I233" s="117">
        <v>6686</v>
      </c>
      <c r="J233" s="118">
        <v>1.1623544631306597</v>
      </c>
      <c r="K233" s="117"/>
      <c r="L233" s="118"/>
      <c r="M233" s="118"/>
    </row>
    <row r="234" spans="2:14" x14ac:dyDescent="0.25">
      <c r="B234" s="116" t="s">
        <v>139</v>
      </c>
      <c r="C234" s="117">
        <v>5611</v>
      </c>
      <c r="D234" s="118">
        <v>7.19483956334767E-2</v>
      </c>
      <c r="E234" s="117">
        <v>20</v>
      </c>
      <c r="F234" s="118">
        <v>0.99643557298164298</v>
      </c>
      <c r="G234" s="117">
        <v>2736</v>
      </c>
      <c r="H234" s="118">
        <v>135.80000000000001</v>
      </c>
      <c r="I234" s="117">
        <v>5097</v>
      </c>
      <c r="J234" s="118">
        <v>0.86293859649122817</v>
      </c>
      <c r="K234" s="117"/>
      <c r="L234" s="118"/>
      <c r="M234" s="118"/>
    </row>
    <row r="235" spans="2:14" x14ac:dyDescent="0.25">
      <c r="B235" s="116" t="s">
        <v>141</v>
      </c>
      <c r="C235" s="117">
        <v>7328</v>
      </c>
      <c r="D235" s="118">
        <v>0.12668335120962901</v>
      </c>
      <c r="E235" s="117">
        <v>808</v>
      </c>
      <c r="F235" s="118">
        <v>0.88973799126637598</v>
      </c>
      <c r="G235" s="117">
        <v>4235</v>
      </c>
      <c r="H235" s="118">
        <v>4.2413366336633667</v>
      </c>
      <c r="I235" s="117">
        <v>6503</v>
      </c>
      <c r="J235" s="118">
        <v>0.53553719008264467</v>
      </c>
      <c r="K235" s="117"/>
      <c r="L235" s="118"/>
      <c r="M235" s="118"/>
    </row>
    <row r="236" spans="2:14" x14ac:dyDescent="0.25">
      <c r="B236" s="116" t="s">
        <v>143</v>
      </c>
      <c r="C236" s="117">
        <v>9665</v>
      </c>
      <c r="D236" s="118">
        <v>8.4736251402917961E-2</v>
      </c>
      <c r="E236" s="117">
        <v>2844</v>
      </c>
      <c r="F236" s="118">
        <v>0.70574236937403001</v>
      </c>
      <c r="G236" s="117">
        <v>8199</v>
      </c>
      <c r="H236" s="118">
        <v>1.8829113924050631</v>
      </c>
      <c r="I236" s="117">
        <v>9192</v>
      </c>
      <c r="J236" s="118">
        <v>0.12111233077204542</v>
      </c>
      <c r="K236" s="117"/>
      <c r="L236" s="118"/>
      <c r="M236" s="118"/>
    </row>
    <row r="237" spans="2:14" x14ac:dyDescent="0.25">
      <c r="B237" s="116" t="s">
        <v>145</v>
      </c>
      <c r="C237" s="117">
        <v>6645</v>
      </c>
      <c r="D237" s="118">
        <v>0.16578947368421049</v>
      </c>
      <c r="E237" s="117">
        <v>1299</v>
      </c>
      <c r="F237" s="118">
        <v>0.80451467268623</v>
      </c>
      <c r="G237" s="117">
        <v>5573</v>
      </c>
      <c r="H237" s="118">
        <v>3.2902232486528096</v>
      </c>
      <c r="I237" s="117">
        <v>6385</v>
      </c>
      <c r="J237" s="118">
        <v>0.1457024941683116</v>
      </c>
      <c r="K237" s="117"/>
      <c r="L237" s="118"/>
      <c r="M237" s="118"/>
    </row>
    <row r="238" spans="2:14" x14ac:dyDescent="0.25">
      <c r="B238" s="116" t="s">
        <v>147</v>
      </c>
      <c r="C238" s="117">
        <v>5872</v>
      </c>
      <c r="D238" s="118">
        <v>0.11719939117199396</v>
      </c>
      <c r="E238" s="117">
        <v>1115</v>
      </c>
      <c r="F238" s="118">
        <v>0.81011580381471404</v>
      </c>
      <c r="G238" s="117">
        <v>6950</v>
      </c>
      <c r="H238" s="118">
        <v>5.2331838565022419</v>
      </c>
      <c r="I238" s="117">
        <v>6000</v>
      </c>
      <c r="J238" s="118">
        <v>0.13669064748201401</v>
      </c>
      <c r="K238" s="117"/>
      <c r="L238" s="118"/>
      <c r="M238" s="118"/>
    </row>
    <row r="239" spans="2:14" x14ac:dyDescent="0.25">
      <c r="B239" s="116" t="s">
        <v>149</v>
      </c>
      <c r="C239" s="117">
        <v>3988</v>
      </c>
      <c r="D239" s="118">
        <v>0.1922272047832585</v>
      </c>
      <c r="E239" s="117">
        <v>361</v>
      </c>
      <c r="F239" s="118">
        <v>0.90947843530591799</v>
      </c>
      <c r="G239" s="117">
        <v>6114</v>
      </c>
      <c r="H239" s="118">
        <v>15.936288088642659</v>
      </c>
      <c r="I239" s="117">
        <v>4786</v>
      </c>
      <c r="J239" s="118">
        <v>0.217206411514557</v>
      </c>
      <c r="K239" s="117"/>
      <c r="L239" s="118"/>
      <c r="M239" s="118"/>
    </row>
    <row r="240" spans="2:14" x14ac:dyDescent="0.25">
      <c r="B240" s="116" t="s">
        <v>151</v>
      </c>
      <c r="C240" s="117">
        <v>5059</v>
      </c>
      <c r="D240" s="118">
        <v>0.15160482585932167</v>
      </c>
      <c r="E240" s="117">
        <v>455</v>
      </c>
      <c r="F240" s="118">
        <v>0.91006127693219996</v>
      </c>
      <c r="G240" s="117">
        <v>6036</v>
      </c>
      <c r="H240" s="118">
        <v>12.265934065934067</v>
      </c>
      <c r="I240" s="117">
        <v>4734</v>
      </c>
      <c r="J240" s="118">
        <v>0.21570576540755501</v>
      </c>
      <c r="K240" s="117"/>
      <c r="L240" s="118"/>
      <c r="M240" s="118"/>
    </row>
    <row r="241" spans="2:14" ht="15.75" x14ac:dyDescent="0.25">
      <c r="B241" s="119" t="s">
        <v>111</v>
      </c>
      <c r="C241" s="120">
        <v>66483</v>
      </c>
      <c r="D241" s="121">
        <v>6.1299746180738524E-2</v>
      </c>
      <c r="E241" s="120">
        <v>15551</v>
      </c>
      <c r="F241" s="121">
        <v>0.76609057954665105</v>
      </c>
      <c r="G241" s="120">
        <v>46396</v>
      </c>
      <c r="H241" s="121">
        <v>1.9834737315928237</v>
      </c>
      <c r="I241" s="120">
        <v>69576</v>
      </c>
      <c r="J241" s="121">
        <v>0.49961203552030353</v>
      </c>
      <c r="K241" s="120">
        <v>8239</v>
      </c>
      <c r="L241" s="121">
        <v>-2.1147677319710123E-2</v>
      </c>
      <c r="M241" s="121">
        <v>0.13955739972337478</v>
      </c>
    </row>
    <row r="242" spans="2:14" ht="6" customHeight="1" x14ac:dyDescent="0.25"/>
    <row r="243" spans="2:14" x14ac:dyDescent="0.25">
      <c r="B243" s="49" t="s">
        <v>306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15">
        <v>51564</v>
      </c>
      <c r="I244" s="115">
        <v>54056</v>
      </c>
      <c r="K244" s="49" t="s">
        <v>501</v>
      </c>
      <c r="L244">
        <v>7.4464682023417801</v>
      </c>
      <c r="M244" s="126">
        <v>-0.84021798153750682</v>
      </c>
    </row>
    <row r="246" spans="2:14" ht="48.75" customHeight="1" thickBot="1" x14ac:dyDescent="0.3">
      <c r="B246" s="247" t="s">
        <v>317</v>
      </c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1" t="s">
        <v>524</v>
      </c>
    </row>
    <row r="247" spans="2:14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N247" s="1" t="s">
        <v>196</v>
      </c>
    </row>
    <row r="248" spans="2:14" ht="22.5" thickTop="1" thickBot="1" x14ac:dyDescent="0.3">
      <c r="B248" s="125" t="s">
        <v>197</v>
      </c>
      <c r="C248" s="257" t="s">
        <v>197</v>
      </c>
      <c r="D248" s="258"/>
      <c r="E248" s="258"/>
      <c r="F248" s="258"/>
      <c r="G248" s="258"/>
      <c r="H248" s="258"/>
      <c r="I248" s="258"/>
      <c r="J248" s="258"/>
      <c r="K248" s="258"/>
      <c r="L248" s="258"/>
      <c r="M248" s="259"/>
    </row>
    <row r="249" spans="2:14" ht="22.5" thickTop="1" thickBot="1" x14ac:dyDescent="0.3">
      <c r="B249" s="13"/>
      <c r="C249" s="260">
        <v>2019</v>
      </c>
      <c r="D249" s="261"/>
      <c r="E249" s="262">
        <v>2020</v>
      </c>
      <c r="F249" s="261"/>
      <c r="G249" s="262">
        <v>2021</v>
      </c>
      <c r="H249" s="261"/>
      <c r="I249" s="262">
        <v>2022</v>
      </c>
      <c r="J249" s="261"/>
      <c r="K249" s="262">
        <v>2023</v>
      </c>
      <c r="L249" s="263"/>
      <c r="M249" s="264"/>
    </row>
    <row r="250" spans="2:14" ht="16.5" thickTop="1" thickBot="1" x14ac:dyDescent="0.3">
      <c r="B250" s="16"/>
      <c r="C250" s="112" t="s">
        <v>125</v>
      </c>
      <c r="D250" s="113" t="s">
        <v>509</v>
      </c>
      <c r="E250" s="114" t="s">
        <v>125</v>
      </c>
      <c r="F250" s="113" t="s">
        <v>499</v>
      </c>
      <c r="G250" s="114" t="s">
        <v>125</v>
      </c>
      <c r="H250" s="113" t="s">
        <v>500</v>
      </c>
      <c r="I250" s="114" t="s">
        <v>125</v>
      </c>
      <c r="J250" s="113" t="s">
        <v>126</v>
      </c>
      <c r="K250" s="114" t="s">
        <v>125</v>
      </c>
      <c r="L250" s="113" t="s">
        <v>511</v>
      </c>
      <c r="M250" s="113" t="s">
        <v>502</v>
      </c>
    </row>
    <row r="251" spans="2:14" x14ac:dyDescent="0.25">
      <c r="B251" s="116" t="s">
        <v>129</v>
      </c>
      <c r="C251" s="117">
        <v>1730</v>
      </c>
      <c r="D251" s="118">
        <v>2.1854695806261093E-2</v>
      </c>
      <c r="E251" s="117">
        <v>1614</v>
      </c>
      <c r="F251" s="118">
        <v>6.7052023121387305E-2</v>
      </c>
      <c r="G251" s="117">
        <v>273</v>
      </c>
      <c r="H251" s="118">
        <v>0.83085501858736099</v>
      </c>
      <c r="I251" s="117">
        <v>1533</v>
      </c>
      <c r="J251" s="118">
        <v>4.615384615384615</v>
      </c>
      <c r="K251" s="117">
        <v>2869</v>
      </c>
      <c r="L251" s="118">
        <v>0.87149380300065227</v>
      </c>
      <c r="M251" s="118">
        <v>0.65838150289017339</v>
      </c>
    </row>
    <row r="252" spans="2:14" x14ac:dyDescent="0.25">
      <c r="B252" s="116" t="s">
        <v>131</v>
      </c>
      <c r="C252" s="117">
        <v>1683</v>
      </c>
      <c r="D252" s="118">
        <v>7.8846153846153788E-2</v>
      </c>
      <c r="E252" s="117">
        <v>1787</v>
      </c>
      <c r="F252" s="118">
        <v>6.1794414735591108E-2</v>
      </c>
      <c r="G252" s="117">
        <v>254</v>
      </c>
      <c r="H252" s="118">
        <v>0.85786233911583698</v>
      </c>
      <c r="I252" s="117">
        <v>2285</v>
      </c>
      <c r="J252" s="118">
        <v>7.9960629921259834</v>
      </c>
      <c r="K252" s="117">
        <v>2755</v>
      </c>
      <c r="L252" s="118">
        <v>0.20568927789934355</v>
      </c>
      <c r="M252" s="118">
        <v>0.63695781342840174</v>
      </c>
    </row>
    <row r="253" spans="2:14" x14ac:dyDescent="0.25">
      <c r="B253" s="116" t="s">
        <v>133</v>
      </c>
      <c r="C253" s="117">
        <v>1794</v>
      </c>
      <c r="D253" s="118">
        <v>0.12316715542522</v>
      </c>
      <c r="E253" s="117">
        <v>739</v>
      </c>
      <c r="F253" s="118">
        <v>0.58807134894091395</v>
      </c>
      <c r="G253" s="117">
        <v>75</v>
      </c>
      <c r="H253" s="118">
        <v>0.89851150202977004</v>
      </c>
      <c r="I253" s="117">
        <v>2044</v>
      </c>
      <c r="J253" s="118">
        <v>26.253333333333334</v>
      </c>
      <c r="K253" s="117"/>
      <c r="L253" s="118"/>
      <c r="M253" s="118"/>
    </row>
    <row r="254" spans="2:14" x14ac:dyDescent="0.25">
      <c r="B254" s="116" t="s">
        <v>135</v>
      </c>
      <c r="C254" s="117">
        <v>1873</v>
      </c>
      <c r="D254" s="118">
        <v>0.35039653929343917</v>
      </c>
      <c r="E254" s="117">
        <v>0</v>
      </c>
      <c r="F254" s="118">
        <v>1</v>
      </c>
      <c r="G254" s="117">
        <v>69</v>
      </c>
      <c r="H254" s="118"/>
      <c r="I254" s="117">
        <v>1954</v>
      </c>
      <c r="J254" s="118">
        <v>27.318840579710145</v>
      </c>
      <c r="K254" s="117"/>
      <c r="L254" s="118"/>
      <c r="M254" s="118"/>
    </row>
    <row r="255" spans="2:14" x14ac:dyDescent="0.25">
      <c r="B255" s="116" t="s">
        <v>137</v>
      </c>
      <c r="C255" s="117">
        <v>1733</v>
      </c>
      <c r="D255" s="118">
        <v>0.11536498213374199</v>
      </c>
      <c r="E255" s="117">
        <v>0</v>
      </c>
      <c r="F255" s="118">
        <v>1</v>
      </c>
      <c r="G255" s="117">
        <v>65</v>
      </c>
      <c r="H255" s="118"/>
      <c r="I255" s="117">
        <v>1844</v>
      </c>
      <c r="J255" s="118">
        <v>27.369230769230768</v>
      </c>
      <c r="K255" s="117"/>
      <c r="L255" s="118"/>
      <c r="M255" s="118"/>
    </row>
    <row r="256" spans="2:14" x14ac:dyDescent="0.25">
      <c r="B256" s="116" t="s">
        <v>139</v>
      </c>
      <c r="C256" s="117">
        <v>2290</v>
      </c>
      <c r="D256" s="118">
        <v>0.114804793196753</v>
      </c>
      <c r="E256" s="117">
        <v>0</v>
      </c>
      <c r="F256" s="118">
        <v>1</v>
      </c>
      <c r="G256" s="117">
        <v>69</v>
      </c>
      <c r="H256" s="118"/>
      <c r="I256" s="117">
        <v>1929</v>
      </c>
      <c r="J256" s="118">
        <v>26.956521739130434</v>
      </c>
      <c r="K256" s="117"/>
      <c r="L256" s="118"/>
      <c r="M256" s="118"/>
    </row>
    <row r="257" spans="2:14" x14ac:dyDescent="0.25">
      <c r="B257" s="116" t="s">
        <v>141</v>
      </c>
      <c r="C257" s="117">
        <v>2097</v>
      </c>
      <c r="D257" s="118">
        <v>4.6384720327421601E-2</v>
      </c>
      <c r="E257" s="117">
        <v>216</v>
      </c>
      <c r="F257" s="118">
        <v>0.89699570815450602</v>
      </c>
      <c r="G257" s="117">
        <v>494</v>
      </c>
      <c r="H257" s="118">
        <v>1.2870370370370372</v>
      </c>
      <c r="I257" s="117">
        <v>1684</v>
      </c>
      <c r="J257" s="118">
        <v>2.4089068825910931</v>
      </c>
      <c r="K257" s="117"/>
      <c r="L257" s="118"/>
      <c r="M257" s="118"/>
    </row>
    <row r="258" spans="2:14" x14ac:dyDescent="0.25">
      <c r="B258" s="116" t="s">
        <v>143</v>
      </c>
      <c r="C258" s="117">
        <v>1766</v>
      </c>
      <c r="D258" s="118">
        <v>0.11279143037177053</v>
      </c>
      <c r="E258" s="117">
        <v>246</v>
      </c>
      <c r="F258" s="118">
        <v>0.86070215175537901</v>
      </c>
      <c r="G258" s="117">
        <v>1077</v>
      </c>
      <c r="H258" s="118">
        <v>3.3780487804878048</v>
      </c>
      <c r="I258" s="117">
        <v>1905</v>
      </c>
      <c r="J258" s="118">
        <v>0.76880222841225621</v>
      </c>
      <c r="K258" s="117"/>
      <c r="L258" s="118"/>
      <c r="M258" s="118"/>
    </row>
    <row r="259" spans="2:14" x14ac:dyDescent="0.25">
      <c r="B259" s="116" t="s">
        <v>145</v>
      </c>
      <c r="C259" s="117">
        <v>1512</v>
      </c>
      <c r="D259" s="118">
        <v>0.106910809214412</v>
      </c>
      <c r="E259" s="117">
        <v>91</v>
      </c>
      <c r="F259" s="118">
        <v>0.93981481481481499</v>
      </c>
      <c r="G259" s="117">
        <v>1139</v>
      </c>
      <c r="H259" s="118">
        <v>11.516483516483516</v>
      </c>
      <c r="I259" s="117">
        <v>1725</v>
      </c>
      <c r="J259" s="118">
        <v>0.51448639157155407</v>
      </c>
      <c r="K259" s="117"/>
      <c r="L259" s="118"/>
      <c r="M259" s="118"/>
    </row>
    <row r="260" spans="2:14" x14ac:dyDescent="0.25">
      <c r="B260" s="116" t="s">
        <v>147</v>
      </c>
      <c r="C260" s="117">
        <v>2031</v>
      </c>
      <c r="D260" s="118">
        <v>9.0177133655394481E-2</v>
      </c>
      <c r="E260" s="117">
        <v>225</v>
      </c>
      <c r="F260" s="118">
        <v>0.88921713441654404</v>
      </c>
      <c r="G260" s="117">
        <v>1812</v>
      </c>
      <c r="H260" s="118">
        <v>7.0533333333333328</v>
      </c>
      <c r="I260" s="117">
        <v>2154</v>
      </c>
      <c r="J260" s="118">
        <v>0.1887417218543046</v>
      </c>
      <c r="K260" s="117"/>
      <c r="L260" s="118"/>
      <c r="M260" s="118"/>
    </row>
    <row r="261" spans="2:14" x14ac:dyDescent="0.25">
      <c r="B261" s="116" t="s">
        <v>149</v>
      </c>
      <c r="C261" s="117">
        <v>1459</v>
      </c>
      <c r="D261" s="118">
        <v>0.1044663133989403</v>
      </c>
      <c r="E261" s="117">
        <v>150</v>
      </c>
      <c r="F261" s="118">
        <v>0.89718985606579804</v>
      </c>
      <c r="G261" s="117">
        <v>1546</v>
      </c>
      <c r="H261" s="118">
        <v>9.3066666666666666</v>
      </c>
      <c r="I261" s="117">
        <v>2755</v>
      </c>
      <c r="J261" s="118">
        <v>0.78201811125485121</v>
      </c>
      <c r="K261" s="117"/>
      <c r="L261" s="118"/>
      <c r="M261" s="118"/>
    </row>
    <row r="262" spans="2:14" x14ac:dyDescent="0.25">
      <c r="B262" s="116" t="s">
        <v>151</v>
      </c>
      <c r="C262" s="117">
        <v>1819</v>
      </c>
      <c r="D262" s="118">
        <v>0.21835231078365713</v>
      </c>
      <c r="E262" s="117">
        <v>211</v>
      </c>
      <c r="F262" s="118">
        <v>0.88400219901044497</v>
      </c>
      <c r="G262" s="117">
        <v>1460</v>
      </c>
      <c r="H262" s="118">
        <v>5.919431279620853</v>
      </c>
      <c r="I262" s="117">
        <v>2578</v>
      </c>
      <c r="J262" s="118">
        <v>0.76575342465753415</v>
      </c>
      <c r="K262" s="117"/>
      <c r="L262" s="118"/>
      <c r="M262" s="118"/>
    </row>
    <row r="263" spans="2:14" ht="15.75" x14ac:dyDescent="0.25">
      <c r="B263" s="119" t="s">
        <v>111</v>
      </c>
      <c r="C263" s="120">
        <v>21787</v>
      </c>
      <c r="D263" s="121">
        <v>1.8655320740602166E-2</v>
      </c>
      <c r="E263" s="120">
        <v>5279</v>
      </c>
      <c r="F263" s="121">
        <v>0.75769954560058705</v>
      </c>
      <c r="G263" s="120">
        <v>8333</v>
      </c>
      <c r="H263" s="121">
        <v>0.5785186588369009</v>
      </c>
      <c r="I263" s="120">
        <v>24390</v>
      </c>
      <c r="J263" s="121">
        <v>1.9269170766830674</v>
      </c>
      <c r="K263" s="120">
        <v>5624</v>
      </c>
      <c r="L263" s="121">
        <v>0.47302252488213714</v>
      </c>
      <c r="M263" s="121">
        <v>0.64781716964547309</v>
      </c>
    </row>
    <row r="264" spans="2:14" ht="6" customHeight="1" x14ac:dyDescent="0.25"/>
    <row r="265" spans="2:14" x14ac:dyDescent="0.25">
      <c r="B265" s="49" t="s">
        <v>306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15">
        <v>16903</v>
      </c>
      <c r="L266">
        <v>0.23058630586305864</v>
      </c>
    </row>
    <row r="268" spans="2:14" ht="48.75" customHeight="1" thickBot="1" x14ac:dyDescent="0.3">
      <c r="B268" s="247" t="s">
        <v>318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1" t="s">
        <v>525</v>
      </c>
    </row>
    <row r="269" spans="2:14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N269" s="1" t="s">
        <v>199</v>
      </c>
    </row>
    <row r="270" spans="2:14" ht="22.5" thickTop="1" thickBot="1" x14ac:dyDescent="0.3">
      <c r="B270" s="125" t="s">
        <v>200</v>
      </c>
      <c r="C270" s="257" t="s">
        <v>200</v>
      </c>
      <c r="D270" s="258"/>
      <c r="E270" s="258"/>
      <c r="F270" s="258"/>
      <c r="G270" s="258"/>
      <c r="H270" s="258"/>
      <c r="I270" s="258"/>
      <c r="J270" s="258"/>
      <c r="K270" s="258"/>
      <c r="L270" s="258"/>
      <c r="M270" s="259"/>
    </row>
    <row r="271" spans="2:14" ht="22.5" thickTop="1" thickBot="1" x14ac:dyDescent="0.3">
      <c r="B271" s="13"/>
      <c r="C271" s="260">
        <v>2019</v>
      </c>
      <c r="D271" s="261"/>
      <c r="E271" s="262">
        <v>2020</v>
      </c>
      <c r="F271" s="261"/>
      <c r="G271" s="262">
        <v>2021</v>
      </c>
      <c r="H271" s="261"/>
      <c r="I271" s="262">
        <v>2022</v>
      </c>
      <c r="J271" s="261"/>
      <c r="K271" s="262">
        <v>2023</v>
      </c>
      <c r="L271" s="263"/>
      <c r="M271" s="264"/>
    </row>
    <row r="272" spans="2:14" ht="16.5" thickTop="1" thickBot="1" x14ac:dyDescent="0.3">
      <c r="B272" s="16"/>
      <c r="C272" s="112" t="s">
        <v>125</v>
      </c>
      <c r="D272" s="113" t="s">
        <v>509</v>
      </c>
      <c r="E272" s="114" t="s">
        <v>125</v>
      </c>
      <c r="F272" s="113" t="s">
        <v>499</v>
      </c>
      <c r="G272" s="114" t="s">
        <v>125</v>
      </c>
      <c r="H272" s="113" t="s">
        <v>500</v>
      </c>
      <c r="I272" s="114" t="s">
        <v>125</v>
      </c>
      <c r="J272" s="113" t="s">
        <v>126</v>
      </c>
      <c r="K272" s="114" t="s">
        <v>125</v>
      </c>
      <c r="L272" s="113" t="s">
        <v>511</v>
      </c>
      <c r="M272" s="113" t="s">
        <v>502</v>
      </c>
    </row>
    <row r="273" spans="2:13" x14ac:dyDescent="0.25">
      <c r="B273" s="116" t="s">
        <v>129</v>
      </c>
      <c r="C273" s="117">
        <v>1522</v>
      </c>
      <c r="D273" s="118">
        <v>6.5080475857242748E-2</v>
      </c>
      <c r="E273" s="117">
        <v>1324</v>
      </c>
      <c r="F273" s="118">
        <v>0.13009198423127499</v>
      </c>
      <c r="G273" s="117">
        <v>245</v>
      </c>
      <c r="H273" s="118">
        <v>0.81495468277945604</v>
      </c>
      <c r="I273" s="117">
        <v>868</v>
      </c>
      <c r="J273" s="118">
        <v>2.5428571428571427</v>
      </c>
      <c r="K273" s="117">
        <v>1426</v>
      </c>
      <c r="L273" s="118">
        <v>0.64285714285714279</v>
      </c>
      <c r="M273" s="118">
        <v>-6.3074901445466458E-2</v>
      </c>
    </row>
    <row r="274" spans="2:13" x14ac:dyDescent="0.25">
      <c r="B274" s="116" t="s">
        <v>131</v>
      </c>
      <c r="C274" s="117">
        <v>1677</v>
      </c>
      <c r="D274" s="118">
        <v>3.5652673950546297E-2</v>
      </c>
      <c r="E274" s="117">
        <v>1683</v>
      </c>
      <c r="F274" s="118">
        <v>3.5778175313059268E-3</v>
      </c>
      <c r="G274" s="117">
        <v>75</v>
      </c>
      <c r="H274" s="118">
        <v>0.95543672014260295</v>
      </c>
      <c r="I274" s="117">
        <v>1755</v>
      </c>
      <c r="J274" s="118">
        <v>22.4</v>
      </c>
      <c r="K274" s="117">
        <v>1668</v>
      </c>
      <c r="L274" s="118">
        <v>-4.9572649572649619E-2</v>
      </c>
      <c r="M274" s="118">
        <v>-5.3667262969588903E-3</v>
      </c>
    </row>
    <row r="275" spans="2:13" x14ac:dyDescent="0.25">
      <c r="B275" s="116" t="s">
        <v>133</v>
      </c>
      <c r="C275" s="117">
        <v>1755</v>
      </c>
      <c r="D275" s="118">
        <v>2.82392026578073E-2</v>
      </c>
      <c r="E275" s="117">
        <v>529</v>
      </c>
      <c r="F275" s="118">
        <v>0.69857549857549905</v>
      </c>
      <c r="G275" s="117">
        <v>151</v>
      </c>
      <c r="H275" s="118">
        <v>0.71455576559546297</v>
      </c>
      <c r="I275" s="117">
        <v>1451</v>
      </c>
      <c r="J275" s="118">
        <v>8.6092715231788084</v>
      </c>
      <c r="K275" s="117"/>
      <c r="L275" s="118"/>
      <c r="M275" s="118"/>
    </row>
    <row r="276" spans="2:13" x14ac:dyDescent="0.25">
      <c r="B276" s="116" t="s">
        <v>135</v>
      </c>
      <c r="C276" s="117">
        <v>2406</v>
      </c>
      <c r="D276" s="118">
        <v>0.11315886472539601</v>
      </c>
      <c r="E276" s="117">
        <v>0</v>
      </c>
      <c r="F276" s="118">
        <v>1</v>
      </c>
      <c r="G276" s="117">
        <v>639</v>
      </c>
      <c r="H276" s="118"/>
      <c r="I276" s="117">
        <v>1848</v>
      </c>
      <c r="J276" s="118">
        <v>1.892018779342723</v>
      </c>
      <c r="K276" s="117"/>
      <c r="L276" s="118"/>
      <c r="M276" s="118"/>
    </row>
    <row r="277" spans="2:13" x14ac:dyDescent="0.25">
      <c r="B277" s="116" t="s">
        <v>137</v>
      </c>
      <c r="C277" s="117">
        <v>1695</v>
      </c>
      <c r="D277" s="118">
        <v>5.83333333333333E-2</v>
      </c>
      <c r="E277" s="117">
        <v>0</v>
      </c>
      <c r="F277" s="118">
        <v>1</v>
      </c>
      <c r="G277" s="117">
        <v>1303</v>
      </c>
      <c r="H277" s="118"/>
      <c r="I277" s="117">
        <v>1286</v>
      </c>
      <c r="J277" s="118">
        <v>1.3046815042210299E-2</v>
      </c>
      <c r="K277" s="117"/>
      <c r="L277" s="118"/>
      <c r="M277" s="118"/>
    </row>
    <row r="278" spans="2:13" x14ac:dyDescent="0.25">
      <c r="B278" s="116" t="s">
        <v>139</v>
      </c>
      <c r="C278" s="117">
        <v>1720</v>
      </c>
      <c r="D278" s="118">
        <v>7.8242229367631297E-2</v>
      </c>
      <c r="E278" s="117">
        <v>1</v>
      </c>
      <c r="F278" s="118">
        <v>0.99941860465116295</v>
      </c>
      <c r="G278" s="117">
        <v>728</v>
      </c>
      <c r="H278" s="118">
        <v>727</v>
      </c>
      <c r="I278" s="117">
        <v>1266</v>
      </c>
      <c r="J278" s="118">
        <v>0.73901098901098905</v>
      </c>
      <c r="K278" s="117"/>
      <c r="L278" s="118"/>
      <c r="M278" s="118"/>
    </row>
    <row r="279" spans="2:13" x14ac:dyDescent="0.25">
      <c r="B279" s="116" t="s">
        <v>141</v>
      </c>
      <c r="C279" s="117">
        <v>2989</v>
      </c>
      <c r="D279" s="118">
        <v>0.10508982035928099</v>
      </c>
      <c r="E279" s="117">
        <v>711</v>
      </c>
      <c r="F279" s="118">
        <v>0.76212780194044805</v>
      </c>
      <c r="G279" s="117">
        <v>2047</v>
      </c>
      <c r="H279" s="118">
        <v>1.8790436005625879</v>
      </c>
      <c r="I279" s="117">
        <v>2967</v>
      </c>
      <c r="J279" s="118">
        <v>0.449438202247191</v>
      </c>
      <c r="K279" s="117"/>
      <c r="L279" s="118"/>
      <c r="M279" s="118"/>
    </row>
    <row r="280" spans="2:13" x14ac:dyDescent="0.25">
      <c r="B280" s="116" t="s">
        <v>143</v>
      </c>
      <c r="C280" s="117">
        <v>1254</v>
      </c>
      <c r="D280" s="118">
        <v>0.19615384615384601</v>
      </c>
      <c r="E280" s="117">
        <v>580</v>
      </c>
      <c r="F280" s="118">
        <v>0.537480063795853</v>
      </c>
      <c r="G280" s="117">
        <v>1418</v>
      </c>
      <c r="H280" s="118">
        <v>1.4448275862068964</v>
      </c>
      <c r="I280" s="117">
        <v>1367</v>
      </c>
      <c r="J280" s="118">
        <v>3.5966149506347002E-2</v>
      </c>
      <c r="K280" s="117"/>
      <c r="L280" s="118"/>
      <c r="M280" s="118"/>
    </row>
    <row r="281" spans="2:13" x14ac:dyDescent="0.25">
      <c r="B281" s="116" t="s">
        <v>145</v>
      </c>
      <c r="C281" s="117">
        <v>2412</v>
      </c>
      <c r="D281" s="118">
        <v>0.13424264178032999</v>
      </c>
      <c r="E281" s="117">
        <v>235</v>
      </c>
      <c r="F281" s="118">
        <v>0.90257048092868997</v>
      </c>
      <c r="G281" s="117">
        <v>1410</v>
      </c>
      <c r="H281" s="118">
        <v>5</v>
      </c>
      <c r="I281" s="117">
        <v>1782</v>
      </c>
      <c r="J281" s="118">
        <v>0.26382978723404249</v>
      </c>
      <c r="K281" s="117"/>
      <c r="L281" s="118"/>
      <c r="M281" s="118"/>
    </row>
    <row r="282" spans="2:13" x14ac:dyDescent="0.25">
      <c r="B282" s="116" t="s">
        <v>147</v>
      </c>
      <c r="C282" s="117">
        <v>3773</v>
      </c>
      <c r="D282" s="118">
        <v>3.4544524053224203E-2</v>
      </c>
      <c r="E282" s="117">
        <v>84</v>
      </c>
      <c r="F282" s="118">
        <v>0.97773654916512098</v>
      </c>
      <c r="G282" s="117">
        <v>3641</v>
      </c>
      <c r="H282" s="118">
        <v>42.345238095238095</v>
      </c>
      <c r="I282" s="117">
        <v>3608</v>
      </c>
      <c r="J282" s="118">
        <v>9.0634441087613597E-3</v>
      </c>
      <c r="K282" s="117"/>
      <c r="L282" s="118"/>
      <c r="M282" s="118"/>
    </row>
    <row r="283" spans="2:13" x14ac:dyDescent="0.25">
      <c r="B283" s="116" t="s">
        <v>149</v>
      </c>
      <c r="C283" s="117">
        <v>1991</v>
      </c>
      <c r="D283" s="118">
        <v>9.45273631840793E-3</v>
      </c>
      <c r="E283" s="117">
        <v>218</v>
      </c>
      <c r="F283" s="118">
        <v>0.89050728277247604</v>
      </c>
      <c r="G283" s="117">
        <v>1887</v>
      </c>
      <c r="H283" s="118">
        <v>7.6559633027522942</v>
      </c>
      <c r="I283" s="117">
        <v>1800</v>
      </c>
      <c r="J283" s="118">
        <v>4.61049284578696E-2</v>
      </c>
      <c r="K283" s="117"/>
      <c r="L283" s="118"/>
      <c r="M283" s="118"/>
    </row>
    <row r="284" spans="2:13" x14ac:dyDescent="0.25">
      <c r="B284" s="116" t="s">
        <v>151</v>
      </c>
      <c r="C284" s="117">
        <v>1781</v>
      </c>
      <c r="D284" s="118">
        <v>0.13079365079365068</v>
      </c>
      <c r="E284" s="117">
        <v>321</v>
      </c>
      <c r="F284" s="118">
        <v>0.81976417742841101</v>
      </c>
      <c r="G284" s="117">
        <v>1451</v>
      </c>
      <c r="H284" s="118">
        <v>3.5202492211838008</v>
      </c>
      <c r="I284" s="117">
        <v>1698</v>
      </c>
      <c r="J284" s="118">
        <v>0.17022742935906265</v>
      </c>
      <c r="K284" s="117"/>
      <c r="L284" s="118"/>
      <c r="M284" s="118"/>
    </row>
    <row r="285" spans="2:13" ht="15.75" x14ac:dyDescent="0.25">
      <c r="B285" s="119" t="s">
        <v>111</v>
      </c>
      <c r="C285" s="120">
        <v>24975</v>
      </c>
      <c r="D285" s="121">
        <v>5.8683853459972797E-2</v>
      </c>
      <c r="E285" s="120">
        <v>5686</v>
      </c>
      <c r="F285" s="121">
        <v>0.77233233233233201</v>
      </c>
      <c r="G285" s="120">
        <v>14995</v>
      </c>
      <c r="H285" s="121">
        <v>1.6371790362293352</v>
      </c>
      <c r="I285" s="120">
        <v>21696</v>
      </c>
      <c r="J285" s="121">
        <v>0.4468822940980326</v>
      </c>
      <c r="K285" s="120">
        <v>3094</v>
      </c>
      <c r="L285" s="121">
        <v>0.179565383149066</v>
      </c>
      <c r="M285" s="121">
        <v>-3.2822757111597323E-2</v>
      </c>
    </row>
    <row r="286" spans="2:13" ht="6" customHeight="1" x14ac:dyDescent="0.25"/>
    <row r="287" spans="2:13" x14ac:dyDescent="0.25">
      <c r="B287" s="49" t="s">
        <v>306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15"/>
      <c r="I288" s="115"/>
      <c r="L288" s="124"/>
    </row>
    <row r="290" spans="2:14" ht="48.75" customHeight="1" thickBot="1" x14ac:dyDescent="0.3">
      <c r="B290" s="247" t="s">
        <v>319</v>
      </c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1" t="s">
        <v>526</v>
      </c>
    </row>
    <row r="291" spans="2:14" ht="10.5" customHeight="1" thickBot="1" x14ac:dyDescent="0.3">
      <c r="B291" s="109"/>
      <c r="C291" s="110"/>
      <c r="D291" s="109"/>
      <c r="E291" s="109"/>
      <c r="F291" s="109"/>
      <c r="G291" s="109"/>
      <c r="H291" s="109"/>
      <c r="I291" s="109"/>
      <c r="J291" s="109"/>
      <c r="K291" s="4"/>
      <c r="L291" s="4"/>
      <c r="N291" s="1" t="s">
        <v>202</v>
      </c>
    </row>
    <row r="292" spans="2:14" ht="22.5" thickTop="1" thickBot="1" x14ac:dyDescent="0.3">
      <c r="B292" s="125" t="s">
        <v>203</v>
      </c>
      <c r="C292" s="257" t="s">
        <v>203</v>
      </c>
      <c r="D292" s="258"/>
      <c r="E292" s="258"/>
      <c r="F292" s="258"/>
      <c r="G292" s="258"/>
      <c r="H292" s="258"/>
      <c r="I292" s="258"/>
      <c r="J292" s="258"/>
      <c r="K292" s="258"/>
      <c r="L292" s="258"/>
      <c r="M292" s="259"/>
    </row>
    <row r="293" spans="2:14" ht="22.5" thickTop="1" thickBot="1" x14ac:dyDescent="0.3">
      <c r="B293" s="13"/>
      <c r="C293" s="260">
        <v>2019</v>
      </c>
      <c r="D293" s="261"/>
      <c r="E293" s="262">
        <v>2020</v>
      </c>
      <c r="F293" s="261"/>
      <c r="G293" s="262">
        <v>2021</v>
      </c>
      <c r="H293" s="261"/>
      <c r="I293" s="262">
        <v>2022</v>
      </c>
      <c r="J293" s="261"/>
      <c r="K293" s="262">
        <v>2023</v>
      </c>
      <c r="L293" s="263"/>
      <c r="M293" s="264"/>
    </row>
    <row r="294" spans="2:14" ht="16.5" thickTop="1" thickBot="1" x14ac:dyDescent="0.3">
      <c r="B294" s="16"/>
      <c r="C294" s="112" t="s">
        <v>125</v>
      </c>
      <c r="D294" s="113" t="s">
        <v>509</v>
      </c>
      <c r="E294" s="114" t="s">
        <v>125</v>
      </c>
      <c r="F294" s="113" t="s">
        <v>499</v>
      </c>
      <c r="G294" s="114" t="s">
        <v>125</v>
      </c>
      <c r="H294" s="113" t="s">
        <v>500</v>
      </c>
      <c r="I294" s="114" t="s">
        <v>125</v>
      </c>
      <c r="J294" s="113" t="s">
        <v>126</v>
      </c>
      <c r="K294" s="114" t="s">
        <v>125</v>
      </c>
      <c r="L294" s="113" t="s">
        <v>511</v>
      </c>
      <c r="M294" s="113" t="s">
        <v>502</v>
      </c>
    </row>
    <row r="295" spans="2:14" x14ac:dyDescent="0.25">
      <c r="B295" s="116" t="s">
        <v>129</v>
      </c>
      <c r="C295" s="117">
        <v>817</v>
      </c>
      <c r="D295" s="118">
        <v>0.140904311251314</v>
      </c>
      <c r="E295" s="117">
        <v>693</v>
      </c>
      <c r="F295" s="118">
        <v>0.151774785801714</v>
      </c>
      <c r="G295" s="117">
        <v>246</v>
      </c>
      <c r="H295" s="118">
        <v>0.64502164502164505</v>
      </c>
      <c r="I295" s="117">
        <v>628</v>
      </c>
      <c r="J295" s="118">
        <v>1.5528455284552845</v>
      </c>
      <c r="K295" s="117">
        <v>909</v>
      </c>
      <c r="L295" s="118">
        <v>0.44745222929936301</v>
      </c>
      <c r="M295" s="118">
        <v>0.11260709914320688</v>
      </c>
    </row>
    <row r="296" spans="2:14" x14ac:dyDescent="0.25">
      <c r="B296" s="116" t="s">
        <v>131</v>
      </c>
      <c r="C296" s="117">
        <v>1426</v>
      </c>
      <c r="D296" s="118">
        <v>0.24759405074365715</v>
      </c>
      <c r="E296" s="117">
        <v>1256</v>
      </c>
      <c r="F296" s="118">
        <v>0.11921458625525901</v>
      </c>
      <c r="G296" s="117">
        <v>98</v>
      </c>
      <c r="H296" s="118">
        <v>0.92197452229299404</v>
      </c>
      <c r="I296" s="117">
        <v>1040</v>
      </c>
      <c r="J296" s="118">
        <v>9.612244897959183</v>
      </c>
      <c r="K296" s="117">
        <v>1131</v>
      </c>
      <c r="L296" s="118">
        <v>8.7499999999999911E-2</v>
      </c>
      <c r="M296" s="118">
        <v>-0.20687237026647964</v>
      </c>
    </row>
    <row r="297" spans="2:14" x14ac:dyDescent="0.25">
      <c r="B297" s="116" t="s">
        <v>133</v>
      </c>
      <c r="C297" s="117">
        <v>1217</v>
      </c>
      <c r="D297" s="118">
        <v>0.2974413646055436</v>
      </c>
      <c r="E297" s="117">
        <v>272</v>
      </c>
      <c r="F297" s="118">
        <v>0.77649958915365702</v>
      </c>
      <c r="G297" s="117">
        <v>89</v>
      </c>
      <c r="H297" s="118">
        <v>0.67279411764705899</v>
      </c>
      <c r="I297" s="117">
        <v>683</v>
      </c>
      <c r="J297" s="118">
        <v>6.6741573033707864</v>
      </c>
      <c r="K297" s="117"/>
      <c r="L297" s="118"/>
      <c r="M297" s="118"/>
    </row>
    <row r="298" spans="2:14" x14ac:dyDescent="0.25">
      <c r="B298" s="116" t="s">
        <v>135</v>
      </c>
      <c r="C298" s="117">
        <v>865</v>
      </c>
      <c r="D298" s="118">
        <v>0.34525660964230176</v>
      </c>
      <c r="E298" s="117">
        <v>0</v>
      </c>
      <c r="F298" s="118">
        <v>1</v>
      </c>
      <c r="G298" s="117">
        <v>170</v>
      </c>
      <c r="H298" s="118"/>
      <c r="I298" s="117">
        <v>1153</v>
      </c>
      <c r="J298" s="118">
        <v>5.7823529411764705</v>
      </c>
      <c r="K298" s="117"/>
      <c r="L298" s="118"/>
      <c r="M298" s="118"/>
    </row>
    <row r="299" spans="2:14" x14ac:dyDescent="0.25">
      <c r="B299" s="116" t="s">
        <v>137</v>
      </c>
      <c r="C299" s="117">
        <v>596</v>
      </c>
      <c r="D299" s="118">
        <v>0.24425887265135704</v>
      </c>
      <c r="E299" s="117">
        <v>1</v>
      </c>
      <c r="F299" s="118">
        <v>0.99832214765100702</v>
      </c>
      <c r="G299" s="117">
        <v>146</v>
      </c>
      <c r="H299" s="118">
        <v>145</v>
      </c>
      <c r="I299" s="117">
        <v>645</v>
      </c>
      <c r="J299" s="118">
        <v>3.4178082191780819</v>
      </c>
      <c r="K299" s="117"/>
      <c r="L299" s="118"/>
      <c r="M299" s="118"/>
    </row>
    <row r="300" spans="2:14" x14ac:dyDescent="0.25">
      <c r="B300" s="116" t="s">
        <v>139</v>
      </c>
      <c r="C300" s="117">
        <v>766</v>
      </c>
      <c r="D300" s="118">
        <v>1.0335917312661499E-2</v>
      </c>
      <c r="E300" s="117">
        <v>0</v>
      </c>
      <c r="F300" s="118">
        <v>1</v>
      </c>
      <c r="G300" s="117">
        <v>205</v>
      </c>
      <c r="H300" s="118"/>
      <c r="I300" s="117">
        <v>572</v>
      </c>
      <c r="J300" s="118">
        <v>1.7902439024390242</v>
      </c>
      <c r="K300" s="117"/>
      <c r="L300" s="118"/>
      <c r="M300" s="118"/>
    </row>
    <row r="301" spans="2:14" x14ac:dyDescent="0.25">
      <c r="B301" s="116" t="s">
        <v>141</v>
      </c>
      <c r="C301" s="117">
        <v>1312</v>
      </c>
      <c r="D301" s="118">
        <v>4.7086991221069407E-2</v>
      </c>
      <c r="E301" s="117">
        <v>127</v>
      </c>
      <c r="F301" s="118">
        <v>0.90320121951219501</v>
      </c>
      <c r="G301" s="117">
        <v>565</v>
      </c>
      <c r="H301" s="118">
        <v>3.4488188976377954</v>
      </c>
      <c r="I301" s="117">
        <v>1170</v>
      </c>
      <c r="J301" s="118">
        <v>1.0707964601769913</v>
      </c>
      <c r="K301" s="117"/>
      <c r="L301" s="118"/>
      <c r="M301" s="118"/>
    </row>
    <row r="302" spans="2:14" x14ac:dyDescent="0.25">
      <c r="B302" s="116" t="s">
        <v>143</v>
      </c>
      <c r="C302" s="117">
        <v>832</v>
      </c>
      <c r="D302" s="118">
        <v>7.1428571428571397E-2</v>
      </c>
      <c r="E302" s="117">
        <v>153</v>
      </c>
      <c r="F302" s="118">
        <v>0.81610576923076905</v>
      </c>
      <c r="G302" s="117">
        <v>633</v>
      </c>
      <c r="H302" s="118">
        <v>3.1372549019607847</v>
      </c>
      <c r="I302" s="117">
        <v>868</v>
      </c>
      <c r="J302" s="118">
        <v>0.37124802527646139</v>
      </c>
      <c r="K302" s="117"/>
      <c r="L302" s="118"/>
      <c r="M302" s="118"/>
    </row>
    <row r="303" spans="2:14" x14ac:dyDescent="0.25">
      <c r="B303" s="116" t="s">
        <v>145</v>
      </c>
      <c r="C303" s="117">
        <v>723</v>
      </c>
      <c r="D303" s="118">
        <v>1.4986376021798401E-2</v>
      </c>
      <c r="E303" s="117">
        <v>19</v>
      </c>
      <c r="F303" s="118">
        <v>0.97372060857538001</v>
      </c>
      <c r="G303" s="117">
        <v>415</v>
      </c>
      <c r="H303" s="118">
        <v>20.842105263157894</v>
      </c>
      <c r="I303" s="117">
        <v>641</v>
      </c>
      <c r="J303" s="118">
        <v>0.54457831325301198</v>
      </c>
      <c r="K303" s="117"/>
      <c r="L303" s="118"/>
      <c r="M303" s="118"/>
    </row>
    <row r="304" spans="2:14" x14ac:dyDescent="0.25">
      <c r="B304" s="116" t="s">
        <v>147</v>
      </c>
      <c r="C304" s="117">
        <v>741</v>
      </c>
      <c r="D304" s="118">
        <v>0.35170603674540701</v>
      </c>
      <c r="E304" s="117">
        <v>51</v>
      </c>
      <c r="F304" s="118">
        <v>0.93117408906882604</v>
      </c>
      <c r="G304" s="117">
        <v>765</v>
      </c>
      <c r="H304" s="118">
        <v>14</v>
      </c>
      <c r="I304" s="117">
        <v>834</v>
      </c>
      <c r="J304" s="118">
        <v>9.0196078431372451E-2</v>
      </c>
      <c r="K304" s="117"/>
      <c r="L304" s="118"/>
      <c r="M304" s="118"/>
    </row>
    <row r="305" spans="2:14" x14ac:dyDescent="0.25">
      <c r="B305" s="116" t="s">
        <v>149</v>
      </c>
      <c r="C305" s="117">
        <v>1213</v>
      </c>
      <c r="D305" s="118">
        <v>0.18226120857699812</v>
      </c>
      <c r="E305" s="117">
        <v>167</v>
      </c>
      <c r="F305" s="118">
        <v>0.86232481450948095</v>
      </c>
      <c r="G305" s="117">
        <v>867</v>
      </c>
      <c r="H305" s="118">
        <v>4.1916167664670656</v>
      </c>
      <c r="I305" s="117">
        <v>919</v>
      </c>
      <c r="J305" s="118">
        <v>5.9976931949250245E-2</v>
      </c>
      <c r="K305" s="117"/>
      <c r="L305" s="118"/>
      <c r="M305" s="118"/>
    </row>
    <row r="306" spans="2:14" x14ac:dyDescent="0.25">
      <c r="B306" s="116" t="s">
        <v>151</v>
      </c>
      <c r="C306" s="117">
        <v>776</v>
      </c>
      <c r="D306" s="118">
        <v>0.193347193347193</v>
      </c>
      <c r="E306" s="117">
        <v>166</v>
      </c>
      <c r="F306" s="118">
        <v>0.786082474226804</v>
      </c>
      <c r="G306" s="117">
        <v>763</v>
      </c>
      <c r="H306" s="118">
        <v>3.596385542168675</v>
      </c>
      <c r="I306" s="117">
        <v>877</v>
      </c>
      <c r="J306" s="118">
        <v>0.14941022280471827</v>
      </c>
      <c r="K306" s="117"/>
      <c r="L306" s="118"/>
      <c r="M306" s="118"/>
    </row>
    <row r="307" spans="2:14" ht="15.75" x14ac:dyDescent="0.25">
      <c r="B307" s="119" t="s">
        <v>111</v>
      </c>
      <c r="C307" s="120">
        <v>11284</v>
      </c>
      <c r="D307" s="121">
        <v>3.1255711935660679E-2</v>
      </c>
      <c r="E307" s="120">
        <v>2905</v>
      </c>
      <c r="F307" s="121">
        <v>0.74255583126550895</v>
      </c>
      <c r="G307" s="120">
        <v>4962</v>
      </c>
      <c r="H307" s="121">
        <v>0.7080895008605852</v>
      </c>
      <c r="I307" s="120">
        <v>10030</v>
      </c>
      <c r="J307" s="121">
        <v>1.0213623538895606</v>
      </c>
      <c r="K307" s="120">
        <v>2040</v>
      </c>
      <c r="L307" s="121">
        <v>0.2230215827338129</v>
      </c>
      <c r="M307" s="121">
        <v>-9.0503789567543458E-2</v>
      </c>
    </row>
    <row r="308" spans="2:14" ht="6" customHeight="1" x14ac:dyDescent="0.25"/>
    <row r="309" spans="2:14" x14ac:dyDescent="0.25">
      <c r="B309" s="49" t="s">
        <v>306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4"/>
      <c r="E310" s="124"/>
      <c r="G310" s="124"/>
      <c r="I310" s="124"/>
      <c r="K310" s="124"/>
    </row>
    <row r="313" spans="2:14" ht="48.75" customHeight="1" thickBot="1" x14ac:dyDescent="0.3">
      <c r="B313" s="247" t="s">
        <v>320</v>
      </c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1" t="s">
        <v>526</v>
      </c>
    </row>
    <row r="314" spans="2:14" ht="10.5" customHeight="1" thickBot="1" x14ac:dyDescent="0.3">
      <c r="B314" s="109"/>
      <c r="C314" s="110"/>
      <c r="D314" s="109"/>
      <c r="E314" s="109"/>
      <c r="F314" s="109"/>
      <c r="G314" s="109"/>
      <c r="H314" s="109"/>
      <c r="I314" s="109"/>
      <c r="J314" s="109"/>
      <c r="K314" s="4"/>
      <c r="L314" s="4"/>
      <c r="N314" s="1" t="s">
        <v>202</v>
      </c>
    </row>
    <row r="315" spans="2:14" ht="22.5" thickTop="1" thickBot="1" x14ac:dyDescent="0.3">
      <c r="B315" s="125" t="s">
        <v>205</v>
      </c>
      <c r="C315" s="257" t="s">
        <v>205</v>
      </c>
      <c r="D315" s="258"/>
      <c r="E315" s="258"/>
      <c r="F315" s="258"/>
      <c r="G315" s="258"/>
      <c r="H315" s="258"/>
      <c r="I315" s="258"/>
      <c r="J315" s="258"/>
      <c r="K315" s="258"/>
      <c r="L315" s="258"/>
      <c r="M315" s="259"/>
    </row>
    <row r="316" spans="2:14" ht="22.5" thickTop="1" thickBot="1" x14ac:dyDescent="0.3">
      <c r="B316" s="13"/>
      <c r="C316" s="260">
        <v>2019</v>
      </c>
      <c r="D316" s="261"/>
      <c r="E316" s="262">
        <v>2020</v>
      </c>
      <c r="F316" s="261"/>
      <c r="G316" s="262">
        <v>2021</v>
      </c>
      <c r="H316" s="261"/>
      <c r="I316" s="262">
        <v>2022</v>
      </c>
      <c r="J316" s="261"/>
      <c r="K316" s="262">
        <v>2023</v>
      </c>
      <c r="L316" s="263"/>
      <c r="M316" s="264"/>
    </row>
    <row r="317" spans="2:14" ht="16.5" thickTop="1" thickBot="1" x14ac:dyDescent="0.3">
      <c r="B317" s="16"/>
      <c r="C317" s="112" t="s">
        <v>125</v>
      </c>
      <c r="D317" s="113" t="s">
        <v>509</v>
      </c>
      <c r="E317" s="114" t="s">
        <v>125</v>
      </c>
      <c r="F317" s="113" t="s">
        <v>499</v>
      </c>
      <c r="G317" s="114" t="s">
        <v>125</v>
      </c>
      <c r="H317" s="113" t="s">
        <v>500</v>
      </c>
      <c r="I317" s="114" t="s">
        <v>125</v>
      </c>
      <c r="J317" s="113" t="s">
        <v>126</v>
      </c>
      <c r="K317" s="114" t="s">
        <v>125</v>
      </c>
      <c r="L317" s="113" t="s">
        <v>511</v>
      </c>
      <c r="M317" s="113" t="s">
        <v>502</v>
      </c>
    </row>
    <row r="318" spans="2:14" x14ac:dyDescent="0.25">
      <c r="B318" s="116" t="s">
        <v>129</v>
      </c>
      <c r="C318" s="117">
        <v>43</v>
      </c>
      <c r="D318" s="118">
        <v>0.317460317460317</v>
      </c>
      <c r="E318" s="117">
        <v>25</v>
      </c>
      <c r="F318" s="118">
        <v>0.418604651162791</v>
      </c>
      <c r="G318" s="117">
        <v>3</v>
      </c>
      <c r="H318" s="118">
        <v>0.88</v>
      </c>
      <c r="I318" s="117">
        <v>27</v>
      </c>
      <c r="J318" s="118">
        <v>8</v>
      </c>
      <c r="K318" s="117">
        <v>80</v>
      </c>
      <c r="L318" s="118">
        <v>1.9629629629629628</v>
      </c>
      <c r="M318" s="118">
        <v>0.86046511627906974</v>
      </c>
    </row>
    <row r="319" spans="2:14" x14ac:dyDescent="0.25">
      <c r="B319" s="116" t="s">
        <v>131</v>
      </c>
      <c r="C319" s="117">
        <v>35</v>
      </c>
      <c r="D319" s="118">
        <v>2.9411764705882248E-2</v>
      </c>
      <c r="E319" s="117">
        <v>48</v>
      </c>
      <c r="F319" s="118">
        <v>0.37142857142857144</v>
      </c>
      <c r="G319" s="117">
        <v>3</v>
      </c>
      <c r="H319" s="118">
        <v>0.9375</v>
      </c>
      <c r="I319" s="117">
        <v>58</v>
      </c>
      <c r="J319" s="118">
        <v>18.333333333333332</v>
      </c>
      <c r="K319" s="117">
        <v>65</v>
      </c>
      <c r="L319" s="118">
        <v>0.1206896551724137</v>
      </c>
      <c r="M319" s="118">
        <v>0.85714285714285721</v>
      </c>
    </row>
    <row r="320" spans="2:14" x14ac:dyDescent="0.25">
      <c r="B320" s="116" t="s">
        <v>133</v>
      </c>
      <c r="C320" s="117">
        <v>36</v>
      </c>
      <c r="D320" s="118">
        <v>0.28571428571428581</v>
      </c>
      <c r="E320" s="117">
        <v>21</v>
      </c>
      <c r="F320" s="118">
        <v>0.41666666666666702</v>
      </c>
      <c r="G320" s="117">
        <v>4</v>
      </c>
      <c r="H320" s="118">
        <v>0.80952380952380898</v>
      </c>
      <c r="I320" s="117">
        <v>40</v>
      </c>
      <c r="J320" s="118">
        <v>9</v>
      </c>
      <c r="K320" s="117"/>
      <c r="L320" s="118"/>
      <c r="M320" s="118"/>
    </row>
    <row r="321" spans="2:13" x14ac:dyDescent="0.25">
      <c r="B321" s="116" t="s">
        <v>135</v>
      </c>
      <c r="C321" s="117">
        <v>25</v>
      </c>
      <c r="D321" s="118">
        <v>0.92307692307692313</v>
      </c>
      <c r="E321" s="117">
        <v>0</v>
      </c>
      <c r="F321" s="118">
        <v>1</v>
      </c>
      <c r="G321" s="117">
        <v>17</v>
      </c>
      <c r="H321" s="118"/>
      <c r="I321" s="117">
        <v>91</v>
      </c>
      <c r="J321" s="118">
        <v>4.3529411764705879</v>
      </c>
      <c r="K321" s="117"/>
      <c r="L321" s="118"/>
      <c r="M321" s="118"/>
    </row>
    <row r="322" spans="2:13" x14ac:dyDescent="0.25">
      <c r="B322" s="116" t="s">
        <v>137</v>
      </c>
      <c r="C322" s="117">
        <v>6</v>
      </c>
      <c r="D322" s="118">
        <v>0.76923076923076905</v>
      </c>
      <c r="E322" s="117">
        <v>0</v>
      </c>
      <c r="F322" s="118">
        <v>1</v>
      </c>
      <c r="G322" s="117">
        <v>11</v>
      </c>
      <c r="H322" s="118"/>
      <c r="I322" s="117">
        <v>42</v>
      </c>
      <c r="J322" s="118">
        <v>2.8181818181818183</v>
      </c>
      <c r="K322" s="117"/>
      <c r="L322" s="118"/>
      <c r="M322" s="118"/>
    </row>
    <row r="323" spans="2:13" x14ac:dyDescent="0.25">
      <c r="B323" s="116" t="s">
        <v>139</v>
      </c>
      <c r="C323" s="117">
        <v>9</v>
      </c>
      <c r="D323" s="118">
        <v>0.59090909090909105</v>
      </c>
      <c r="E323" s="117">
        <v>0</v>
      </c>
      <c r="F323" s="118">
        <v>1</v>
      </c>
      <c r="G323" s="117">
        <v>11</v>
      </c>
      <c r="H323" s="118"/>
      <c r="I323" s="117">
        <v>23</v>
      </c>
      <c r="J323" s="118">
        <v>1.0909090909090908</v>
      </c>
      <c r="K323" s="117"/>
      <c r="L323" s="118"/>
      <c r="M323" s="118"/>
    </row>
    <row r="324" spans="2:13" x14ac:dyDescent="0.25">
      <c r="B324" s="116" t="s">
        <v>141</v>
      </c>
      <c r="C324" s="117">
        <v>13</v>
      </c>
      <c r="D324" s="118">
        <v>0.45833333333333298</v>
      </c>
      <c r="E324" s="117">
        <v>18</v>
      </c>
      <c r="F324" s="118">
        <v>0.38461538461538458</v>
      </c>
      <c r="G324" s="117">
        <v>25</v>
      </c>
      <c r="H324" s="118">
        <v>0.38888888888888884</v>
      </c>
      <c r="I324" s="117">
        <v>69</v>
      </c>
      <c r="J324" s="118">
        <v>1.7599999999999998</v>
      </c>
      <c r="K324" s="117"/>
      <c r="L324" s="118"/>
      <c r="M324" s="118"/>
    </row>
    <row r="325" spans="2:13" x14ac:dyDescent="0.25">
      <c r="B325" s="116" t="s">
        <v>143</v>
      </c>
      <c r="C325" s="117">
        <v>23</v>
      </c>
      <c r="D325" s="118">
        <v>0.27777777777777768</v>
      </c>
      <c r="E325" s="117">
        <v>7</v>
      </c>
      <c r="F325" s="118">
        <v>0.69565217391304301</v>
      </c>
      <c r="G325" s="117">
        <v>47</v>
      </c>
      <c r="H325" s="118">
        <v>5.7142857142857144</v>
      </c>
      <c r="I325" s="117">
        <v>57</v>
      </c>
      <c r="J325" s="118">
        <v>0.2127659574468086</v>
      </c>
      <c r="K325" s="117"/>
      <c r="L325" s="118"/>
      <c r="M325" s="118"/>
    </row>
    <row r="326" spans="2:13" x14ac:dyDescent="0.25">
      <c r="B326" s="116" t="s">
        <v>145</v>
      </c>
      <c r="C326" s="117">
        <v>23</v>
      </c>
      <c r="D326" s="118">
        <v>0.32352941176470601</v>
      </c>
      <c r="E326" s="117">
        <v>8</v>
      </c>
      <c r="F326" s="118">
        <v>0.65217391304347805</v>
      </c>
      <c r="G326" s="117">
        <v>29</v>
      </c>
      <c r="H326" s="118">
        <v>2.625</v>
      </c>
      <c r="I326" s="117">
        <v>61</v>
      </c>
      <c r="J326" s="118">
        <v>1.103448275862069</v>
      </c>
      <c r="K326" s="117"/>
      <c r="L326" s="118"/>
      <c r="M326" s="118"/>
    </row>
    <row r="327" spans="2:13" x14ac:dyDescent="0.25">
      <c r="B327" s="116" t="s">
        <v>147</v>
      </c>
      <c r="C327" s="117">
        <v>57</v>
      </c>
      <c r="D327" s="118">
        <v>0.35714285714285721</v>
      </c>
      <c r="E327" s="117">
        <v>20</v>
      </c>
      <c r="F327" s="118">
        <v>0.64912280701754399</v>
      </c>
      <c r="G327" s="117">
        <v>106</v>
      </c>
      <c r="H327" s="118">
        <v>4.3</v>
      </c>
      <c r="I327" s="117">
        <v>67</v>
      </c>
      <c r="J327" s="118">
        <v>0.36792452830188699</v>
      </c>
      <c r="K327" s="117"/>
      <c r="L327" s="118"/>
      <c r="M327" s="118"/>
    </row>
    <row r="328" spans="2:13" x14ac:dyDescent="0.25">
      <c r="B328" s="116" t="s">
        <v>149</v>
      </c>
      <c r="C328" s="117">
        <v>49</v>
      </c>
      <c r="D328" s="118">
        <v>0.75</v>
      </c>
      <c r="E328" s="117">
        <v>14</v>
      </c>
      <c r="F328" s="118">
        <v>0.71428571428571397</v>
      </c>
      <c r="G328" s="117">
        <v>42</v>
      </c>
      <c r="H328" s="118">
        <v>2</v>
      </c>
      <c r="I328" s="117">
        <v>86</v>
      </c>
      <c r="J328" s="118">
        <v>1.0476190476190474</v>
      </c>
      <c r="K328" s="117"/>
      <c r="L328" s="118"/>
      <c r="M328" s="118"/>
    </row>
    <row r="329" spans="2:13" x14ac:dyDescent="0.25">
      <c r="B329" s="116" t="s">
        <v>151</v>
      </c>
      <c r="C329" s="117">
        <v>32</v>
      </c>
      <c r="D329" s="118">
        <v>0.10344827586206895</v>
      </c>
      <c r="E329" s="117">
        <v>11</v>
      </c>
      <c r="F329" s="118">
        <v>0.65625</v>
      </c>
      <c r="G329" s="117">
        <v>59</v>
      </c>
      <c r="H329" s="118">
        <v>4.3636363636363633</v>
      </c>
      <c r="I329" s="117">
        <v>70</v>
      </c>
      <c r="J329" s="118">
        <v>0.18644067796610164</v>
      </c>
      <c r="K329" s="117"/>
      <c r="L329" s="118"/>
      <c r="M329" s="118"/>
    </row>
    <row r="330" spans="2:13" ht="15.75" x14ac:dyDescent="0.25">
      <c r="B330" s="119" t="s">
        <v>111</v>
      </c>
      <c r="C330" s="120">
        <v>351</v>
      </c>
      <c r="D330" s="121">
        <v>2.7700831024930699E-2</v>
      </c>
      <c r="E330" s="120">
        <v>172</v>
      </c>
      <c r="F330" s="121">
        <v>0.50997150997150997</v>
      </c>
      <c r="G330" s="120">
        <v>357</v>
      </c>
      <c r="H330" s="121">
        <v>1.0755813953488373</v>
      </c>
      <c r="I330" s="120">
        <v>691</v>
      </c>
      <c r="J330" s="121">
        <v>0.93557422969187676</v>
      </c>
      <c r="K330" s="120">
        <v>145</v>
      </c>
      <c r="L330" s="121">
        <v>0.70588235294117641</v>
      </c>
      <c r="M330" s="121">
        <v>0.85897435897435903</v>
      </c>
    </row>
    <row r="331" spans="2:13" ht="6" customHeight="1" x14ac:dyDescent="0.25"/>
    <row r="332" spans="2:13" x14ac:dyDescent="0.25">
      <c r="B332" s="49" t="s">
        <v>306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4"/>
      <c r="E333" s="124"/>
      <c r="G333" s="124"/>
      <c r="I333" s="124"/>
      <c r="K333" s="124"/>
    </row>
    <row r="339" spans="2:14" ht="48.75" customHeight="1" thickBot="1" x14ac:dyDescent="0.3">
      <c r="B339" s="247" t="s">
        <v>321</v>
      </c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M339" s="247"/>
      <c r="N339" s="1" t="s">
        <v>526</v>
      </c>
    </row>
    <row r="340" spans="2:14" ht="10.5" customHeight="1" thickBot="1" x14ac:dyDescent="0.3">
      <c r="B340" s="109"/>
      <c r="C340" s="110"/>
      <c r="D340" s="109"/>
      <c r="E340" s="109"/>
      <c r="F340" s="109"/>
      <c r="G340" s="109"/>
      <c r="H340" s="109"/>
      <c r="I340" s="109"/>
      <c r="J340" s="109"/>
      <c r="K340" s="4"/>
      <c r="L340" s="4"/>
      <c r="N340" s="1" t="s">
        <v>202</v>
      </c>
    </row>
    <row r="341" spans="2:14" ht="22.5" thickTop="1" thickBot="1" x14ac:dyDescent="0.3">
      <c r="B341" s="125" t="s">
        <v>207</v>
      </c>
      <c r="C341" s="257" t="s">
        <v>207</v>
      </c>
      <c r="D341" s="258"/>
      <c r="E341" s="258"/>
      <c r="F341" s="258"/>
      <c r="G341" s="258"/>
      <c r="H341" s="258"/>
      <c r="I341" s="258"/>
      <c r="J341" s="258"/>
      <c r="K341" s="258"/>
      <c r="L341" s="258"/>
      <c r="M341" s="259"/>
    </row>
    <row r="342" spans="2:14" ht="22.5" thickTop="1" thickBot="1" x14ac:dyDescent="0.3">
      <c r="B342" s="13"/>
      <c r="C342" s="260">
        <v>2019</v>
      </c>
      <c r="D342" s="261"/>
      <c r="E342" s="262">
        <v>2020</v>
      </c>
      <c r="F342" s="261"/>
      <c r="G342" s="262">
        <v>2021</v>
      </c>
      <c r="H342" s="261"/>
      <c r="I342" s="262">
        <v>2022</v>
      </c>
      <c r="J342" s="261"/>
      <c r="K342" s="262">
        <v>2023</v>
      </c>
      <c r="L342" s="263"/>
      <c r="M342" s="264"/>
    </row>
    <row r="343" spans="2:14" ht="16.5" thickTop="1" thickBot="1" x14ac:dyDescent="0.3">
      <c r="B343" s="16"/>
      <c r="C343" s="112" t="s">
        <v>125</v>
      </c>
      <c r="D343" s="113" t="s">
        <v>509</v>
      </c>
      <c r="E343" s="114" t="s">
        <v>125</v>
      </c>
      <c r="F343" s="113" t="s">
        <v>499</v>
      </c>
      <c r="G343" s="114" t="s">
        <v>125</v>
      </c>
      <c r="H343" s="113" t="s">
        <v>500</v>
      </c>
      <c r="I343" s="114" t="s">
        <v>125</v>
      </c>
      <c r="J343" s="113" t="s">
        <v>126</v>
      </c>
      <c r="K343" s="114" t="s">
        <v>125</v>
      </c>
      <c r="L343" s="113" t="s">
        <v>511</v>
      </c>
      <c r="M343" s="113" t="s">
        <v>502</v>
      </c>
    </row>
    <row r="344" spans="2:14" x14ac:dyDescent="0.25">
      <c r="B344" s="116" t="s">
        <v>129</v>
      </c>
      <c r="C344" s="117">
        <v>2746</v>
      </c>
      <c r="D344" s="118">
        <v>0.38333707612845302</v>
      </c>
      <c r="E344" s="117">
        <v>2615</v>
      </c>
      <c r="F344" s="118">
        <v>4.7705753823743598E-2</v>
      </c>
      <c r="G344" s="117">
        <v>8</v>
      </c>
      <c r="H344" s="118">
        <v>0.99694072657743804</v>
      </c>
      <c r="I344" s="117">
        <v>2115</v>
      </c>
      <c r="J344" s="118">
        <v>263.375</v>
      </c>
      <c r="K344" s="117">
        <v>3194</v>
      </c>
      <c r="L344" s="118">
        <v>0.5101654846335697</v>
      </c>
      <c r="M344" s="118">
        <v>0.16314639475600878</v>
      </c>
    </row>
    <row r="345" spans="2:14" x14ac:dyDescent="0.25">
      <c r="B345" s="116" t="s">
        <v>131</v>
      </c>
      <c r="C345" s="117">
        <v>3268</v>
      </c>
      <c r="D345" s="118">
        <v>0.233583489681051</v>
      </c>
      <c r="E345" s="117">
        <v>3421</v>
      </c>
      <c r="F345" s="118">
        <v>4.6817625458996259E-2</v>
      </c>
      <c r="G345" s="117">
        <v>1</v>
      </c>
      <c r="H345" s="118">
        <v>0.99970768781058195</v>
      </c>
      <c r="I345" s="117">
        <v>3263</v>
      </c>
      <c r="J345" s="118">
        <v>3262</v>
      </c>
      <c r="K345" s="117">
        <v>3419</v>
      </c>
      <c r="L345" s="118">
        <v>4.7808764940239001E-2</v>
      </c>
      <c r="M345" s="118">
        <v>4.6205630354957172E-2</v>
      </c>
    </row>
    <row r="346" spans="2:14" x14ac:dyDescent="0.25">
      <c r="B346" s="116" t="s">
        <v>133</v>
      </c>
      <c r="C346" s="117">
        <v>2876</v>
      </c>
      <c r="D346" s="118">
        <v>0.36610094776283902</v>
      </c>
      <c r="E346" s="117">
        <v>1595</v>
      </c>
      <c r="F346" s="118">
        <v>0.44541029207232302</v>
      </c>
      <c r="G346" s="117">
        <v>5</v>
      </c>
      <c r="H346" s="118">
        <v>0.99686520376175602</v>
      </c>
      <c r="I346" s="117">
        <v>3032</v>
      </c>
      <c r="J346" s="118">
        <v>605.4</v>
      </c>
      <c r="K346" s="117"/>
      <c r="L346" s="118"/>
      <c r="M346" s="118"/>
    </row>
    <row r="347" spans="2:14" x14ac:dyDescent="0.25">
      <c r="B347" s="116" t="s">
        <v>135</v>
      </c>
      <c r="C347" s="117">
        <v>2069</v>
      </c>
      <c r="D347" s="118">
        <v>0.15393195761293921</v>
      </c>
      <c r="E347" s="117">
        <v>0</v>
      </c>
      <c r="F347" s="118">
        <v>1</v>
      </c>
      <c r="G347" s="117">
        <v>3</v>
      </c>
      <c r="H347" s="118"/>
      <c r="I347" s="117">
        <v>2766</v>
      </c>
      <c r="J347" s="118">
        <v>921</v>
      </c>
      <c r="K347" s="117"/>
      <c r="L347" s="118"/>
      <c r="M347" s="118"/>
    </row>
    <row r="348" spans="2:14" x14ac:dyDescent="0.25">
      <c r="B348" s="116" t="s">
        <v>137</v>
      </c>
      <c r="C348" s="117">
        <v>846</v>
      </c>
      <c r="D348" s="118">
        <v>3.558718861210064E-3</v>
      </c>
      <c r="E348" s="117">
        <v>2</v>
      </c>
      <c r="F348" s="118">
        <v>0.99763593380614701</v>
      </c>
      <c r="G348" s="117">
        <v>232</v>
      </c>
      <c r="H348" s="118">
        <v>115</v>
      </c>
      <c r="I348" s="117">
        <v>1038</v>
      </c>
      <c r="J348" s="118">
        <v>3.4741379310344831</v>
      </c>
      <c r="K348" s="117"/>
      <c r="L348" s="118"/>
      <c r="M348" s="118"/>
    </row>
    <row r="349" spans="2:14" x14ac:dyDescent="0.25">
      <c r="B349" s="116" t="s">
        <v>139</v>
      </c>
      <c r="C349" s="117">
        <v>1255</v>
      </c>
      <c r="D349" s="118">
        <v>0.27930682976554544</v>
      </c>
      <c r="E349" s="117">
        <v>0</v>
      </c>
      <c r="F349" s="118">
        <v>1</v>
      </c>
      <c r="G349" s="117">
        <v>781</v>
      </c>
      <c r="H349" s="118"/>
      <c r="I349" s="117">
        <v>1382</v>
      </c>
      <c r="J349" s="118">
        <v>0.7695262483994878</v>
      </c>
      <c r="K349" s="117"/>
      <c r="L349" s="118"/>
      <c r="M349" s="118"/>
    </row>
    <row r="350" spans="2:14" x14ac:dyDescent="0.25">
      <c r="B350" s="116" t="s">
        <v>141</v>
      </c>
      <c r="C350" s="117">
        <v>1913</v>
      </c>
      <c r="D350" s="118">
        <v>0.102299389957766</v>
      </c>
      <c r="E350" s="117">
        <v>33</v>
      </c>
      <c r="F350" s="118">
        <v>0.98274960794563504</v>
      </c>
      <c r="G350" s="117">
        <v>3922</v>
      </c>
      <c r="H350" s="118">
        <v>117.84848484848484</v>
      </c>
      <c r="I350" s="117">
        <v>1318</v>
      </c>
      <c r="J350" s="118">
        <v>0.66394696583375801</v>
      </c>
      <c r="K350" s="117"/>
      <c r="L350" s="118"/>
      <c r="M350" s="118"/>
    </row>
    <row r="351" spans="2:14" x14ac:dyDescent="0.25">
      <c r="B351" s="116" t="s">
        <v>143</v>
      </c>
      <c r="C351" s="117">
        <v>944</v>
      </c>
      <c r="D351" s="118">
        <v>3.0567685589519611E-2</v>
      </c>
      <c r="E351" s="117">
        <v>9</v>
      </c>
      <c r="F351" s="118">
        <v>0.990466101694915</v>
      </c>
      <c r="G351" s="117">
        <v>1975</v>
      </c>
      <c r="H351" s="118">
        <v>218.44444444444446</v>
      </c>
      <c r="I351" s="117">
        <v>1286</v>
      </c>
      <c r="J351" s="118">
        <v>0.34886075949367101</v>
      </c>
      <c r="K351" s="117"/>
      <c r="L351" s="118"/>
      <c r="M351" s="118"/>
    </row>
    <row r="352" spans="2:14" x14ac:dyDescent="0.25">
      <c r="B352" s="116" t="s">
        <v>145</v>
      </c>
      <c r="C352" s="117">
        <v>1072</v>
      </c>
      <c r="D352" s="118">
        <v>4.6860356138707093E-3</v>
      </c>
      <c r="E352" s="117">
        <v>3</v>
      </c>
      <c r="F352" s="118">
        <v>0.99720149253731305</v>
      </c>
      <c r="G352" s="117">
        <v>798</v>
      </c>
      <c r="H352" s="118">
        <v>265</v>
      </c>
      <c r="I352" s="117">
        <v>1641</v>
      </c>
      <c r="J352" s="118">
        <v>1.0563909774436091</v>
      </c>
      <c r="K352" s="117"/>
      <c r="L352" s="118"/>
      <c r="M352" s="118"/>
    </row>
    <row r="353" spans="2:14" x14ac:dyDescent="0.25">
      <c r="B353" s="116" t="s">
        <v>147</v>
      </c>
      <c r="C353" s="117">
        <v>2581</v>
      </c>
      <c r="D353" s="118">
        <v>0.272055199605717</v>
      </c>
      <c r="E353" s="117">
        <v>20</v>
      </c>
      <c r="F353" s="118">
        <v>0.99225106547849695</v>
      </c>
      <c r="G353" s="117">
        <v>3934</v>
      </c>
      <c r="H353" s="118">
        <v>195.7</v>
      </c>
      <c r="I353" s="117">
        <v>2610</v>
      </c>
      <c r="J353" s="118">
        <v>0.336553126588714</v>
      </c>
      <c r="K353" s="117"/>
      <c r="L353" s="118"/>
      <c r="M353" s="118"/>
    </row>
    <row r="354" spans="2:14" x14ac:dyDescent="0.25">
      <c r="B354" s="116" t="s">
        <v>149</v>
      </c>
      <c r="C354" s="117">
        <v>2163</v>
      </c>
      <c r="D354" s="118">
        <v>3.0981887511916106E-2</v>
      </c>
      <c r="E354" s="117">
        <v>13</v>
      </c>
      <c r="F354" s="118">
        <v>0.99398982894128496</v>
      </c>
      <c r="G354" s="117">
        <v>3603</v>
      </c>
      <c r="H354" s="118">
        <v>276.15384615384613</v>
      </c>
      <c r="I354" s="117">
        <v>2306</v>
      </c>
      <c r="J354" s="118">
        <v>0.359977796280877</v>
      </c>
      <c r="K354" s="117"/>
      <c r="L354" s="118"/>
      <c r="M354" s="118"/>
    </row>
    <row r="355" spans="2:14" x14ac:dyDescent="0.25">
      <c r="B355" s="116" t="s">
        <v>151</v>
      </c>
      <c r="C355" s="117">
        <v>2474</v>
      </c>
      <c r="D355" s="118">
        <v>4.5156310304901602E-2</v>
      </c>
      <c r="E355" s="117">
        <v>6</v>
      </c>
      <c r="F355" s="118">
        <v>0.99757477768795499</v>
      </c>
      <c r="G355" s="117">
        <v>2305</v>
      </c>
      <c r="H355" s="118">
        <v>383.16666666666669</v>
      </c>
      <c r="I355" s="117">
        <v>2374</v>
      </c>
      <c r="J355" s="118">
        <v>2.9934924078091063E-2</v>
      </c>
      <c r="K355" s="117"/>
      <c r="L355" s="118"/>
      <c r="M355" s="118"/>
    </row>
    <row r="356" spans="2:14" ht="15.75" x14ac:dyDescent="0.25">
      <c r="B356" s="119" t="s">
        <v>111</v>
      </c>
      <c r="C356" s="120">
        <v>24207</v>
      </c>
      <c r="D356" s="121">
        <v>0.126195718875212</v>
      </c>
      <c r="E356" s="120">
        <v>7717</v>
      </c>
      <c r="F356" s="121">
        <v>0.68120791506588996</v>
      </c>
      <c r="G356" s="120">
        <v>17567</v>
      </c>
      <c r="H356" s="121">
        <v>1.2764027471815473</v>
      </c>
      <c r="I356" s="120">
        <v>25131</v>
      </c>
      <c r="J356" s="121">
        <v>0.43058006489440426</v>
      </c>
      <c r="K356" s="120">
        <v>6613</v>
      </c>
      <c r="L356" s="121">
        <v>0.22963927110449989</v>
      </c>
      <c r="M356" s="121">
        <v>9.9600931160625183E-2</v>
      </c>
    </row>
    <row r="357" spans="2:14" ht="6" customHeight="1" x14ac:dyDescent="0.25"/>
    <row r="358" spans="2:14" x14ac:dyDescent="0.25">
      <c r="B358" s="49" t="s">
        <v>306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4"/>
      <c r="E359" s="124"/>
      <c r="G359" s="124"/>
      <c r="I359" s="124"/>
      <c r="K359" s="124"/>
    </row>
    <row r="365" spans="2:14" ht="48.75" customHeight="1" thickBot="1" x14ac:dyDescent="0.3">
      <c r="B365" s="247" t="s">
        <v>322</v>
      </c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1" t="s">
        <v>526</v>
      </c>
    </row>
    <row r="366" spans="2:14" ht="10.5" customHeight="1" thickBot="1" x14ac:dyDescent="0.3">
      <c r="B366" s="109"/>
      <c r="C366" s="110"/>
      <c r="D366" s="109"/>
      <c r="E366" s="109"/>
      <c r="F366" s="109"/>
      <c r="G366" s="109"/>
      <c r="H366" s="109"/>
      <c r="I366" s="109"/>
      <c r="J366" s="109"/>
      <c r="K366" s="4"/>
      <c r="L366" s="4"/>
      <c r="N366" s="1" t="s">
        <v>202</v>
      </c>
    </row>
    <row r="367" spans="2:14" ht="22.5" thickTop="1" thickBot="1" x14ac:dyDescent="0.3">
      <c r="B367" s="125" t="s">
        <v>209</v>
      </c>
      <c r="C367" s="257" t="s">
        <v>209</v>
      </c>
      <c r="D367" s="258"/>
      <c r="E367" s="258"/>
      <c r="F367" s="258"/>
      <c r="G367" s="258"/>
      <c r="H367" s="258"/>
      <c r="I367" s="258"/>
      <c r="J367" s="258"/>
      <c r="K367" s="258"/>
      <c r="L367" s="258"/>
      <c r="M367" s="259"/>
    </row>
    <row r="368" spans="2:14" ht="22.5" thickTop="1" thickBot="1" x14ac:dyDescent="0.3">
      <c r="B368" s="13"/>
      <c r="C368" s="260">
        <v>2019</v>
      </c>
      <c r="D368" s="261"/>
      <c r="E368" s="262">
        <v>2020</v>
      </c>
      <c r="F368" s="261"/>
      <c r="G368" s="262">
        <v>2021</v>
      </c>
      <c r="H368" s="261"/>
      <c r="I368" s="262">
        <v>2022</v>
      </c>
      <c r="J368" s="261"/>
      <c r="K368" s="262">
        <v>2023</v>
      </c>
      <c r="L368" s="263"/>
      <c r="M368" s="264"/>
    </row>
    <row r="369" spans="2:13" ht="16.5" thickTop="1" thickBot="1" x14ac:dyDescent="0.3">
      <c r="B369" s="16"/>
      <c r="C369" s="112" t="s">
        <v>125</v>
      </c>
      <c r="D369" s="113" t="s">
        <v>509</v>
      </c>
      <c r="E369" s="114" t="s">
        <v>125</v>
      </c>
      <c r="F369" s="113" t="s">
        <v>499</v>
      </c>
      <c r="G369" s="114" t="s">
        <v>125</v>
      </c>
      <c r="H369" s="113" t="s">
        <v>500</v>
      </c>
      <c r="I369" s="114" t="s">
        <v>125</v>
      </c>
      <c r="J369" s="113" t="s">
        <v>126</v>
      </c>
      <c r="K369" s="114" t="s">
        <v>125</v>
      </c>
      <c r="L369" s="113" t="s">
        <v>511</v>
      </c>
      <c r="M369" s="113" t="s">
        <v>502</v>
      </c>
    </row>
    <row r="370" spans="2:13" x14ac:dyDescent="0.25">
      <c r="B370" s="116" t="s">
        <v>129</v>
      </c>
      <c r="C370" s="117">
        <v>1505</v>
      </c>
      <c r="D370" s="118">
        <v>0.143426294820717</v>
      </c>
      <c r="E370" s="117">
        <v>1642</v>
      </c>
      <c r="F370" s="118">
        <v>9.102990033222591E-2</v>
      </c>
      <c r="G370" s="117">
        <v>7</v>
      </c>
      <c r="H370" s="118">
        <v>0.995736906211937</v>
      </c>
      <c r="I370" s="117">
        <v>902</v>
      </c>
      <c r="J370" s="118">
        <v>127.85714285714286</v>
      </c>
      <c r="K370" s="117">
        <v>886</v>
      </c>
      <c r="L370" s="118">
        <v>-1.7738359201773801E-2</v>
      </c>
      <c r="M370" s="118">
        <v>-0.41129568106312298</v>
      </c>
    </row>
    <row r="371" spans="2:13" x14ac:dyDescent="0.25">
      <c r="B371" s="116" t="s">
        <v>131</v>
      </c>
      <c r="C371" s="117">
        <v>1688</v>
      </c>
      <c r="D371" s="118">
        <v>7.1065989847715727E-2</v>
      </c>
      <c r="E371" s="117">
        <v>1708</v>
      </c>
      <c r="F371" s="118">
        <v>1.1848341232227444E-2</v>
      </c>
      <c r="G371" s="117">
        <v>5</v>
      </c>
      <c r="H371" s="118">
        <v>0.99707259953161598</v>
      </c>
      <c r="I371" s="117">
        <v>840</v>
      </c>
      <c r="J371" s="118">
        <v>167</v>
      </c>
      <c r="K371" s="117">
        <v>729</v>
      </c>
      <c r="L371" s="118">
        <v>-0.13214285714285712</v>
      </c>
      <c r="M371" s="118">
        <v>-0.56812796208530814</v>
      </c>
    </row>
    <row r="372" spans="2:13" x14ac:dyDescent="0.25">
      <c r="B372" s="116" t="s">
        <v>133</v>
      </c>
      <c r="C372" s="117">
        <v>1648</v>
      </c>
      <c r="D372" s="118">
        <v>6.1855670103092786E-2</v>
      </c>
      <c r="E372" s="117">
        <v>703</v>
      </c>
      <c r="F372" s="118">
        <v>0.57342233009708699</v>
      </c>
      <c r="G372" s="117">
        <v>12</v>
      </c>
      <c r="H372" s="118">
        <v>0.982930298719772</v>
      </c>
      <c r="I372" s="117">
        <v>522</v>
      </c>
      <c r="J372" s="118">
        <v>42.5</v>
      </c>
      <c r="K372" s="117"/>
      <c r="L372" s="118"/>
      <c r="M372" s="118"/>
    </row>
    <row r="373" spans="2:13" x14ac:dyDescent="0.25">
      <c r="B373" s="116" t="s">
        <v>135</v>
      </c>
      <c r="C373" s="117">
        <v>443</v>
      </c>
      <c r="D373" s="118">
        <v>0.442065491183879</v>
      </c>
      <c r="E373" s="117">
        <v>0</v>
      </c>
      <c r="F373" s="118">
        <v>1</v>
      </c>
      <c r="G373" s="117">
        <v>5</v>
      </c>
      <c r="H373" s="118"/>
      <c r="I373" s="117">
        <v>59</v>
      </c>
      <c r="J373" s="118">
        <v>10.8</v>
      </c>
      <c r="K373" s="117"/>
      <c r="L373" s="118"/>
      <c r="M373" s="118"/>
    </row>
    <row r="374" spans="2:13" x14ac:dyDescent="0.25">
      <c r="B374" s="116" t="s">
        <v>137</v>
      </c>
      <c r="C374" s="117">
        <v>31</v>
      </c>
      <c r="D374" s="118">
        <v>0.72222222222222232</v>
      </c>
      <c r="E374" s="117">
        <v>0</v>
      </c>
      <c r="F374" s="118">
        <v>1</v>
      </c>
      <c r="G374" s="117">
        <v>7</v>
      </c>
      <c r="H374" s="118"/>
      <c r="I374" s="117">
        <v>48</v>
      </c>
      <c r="J374" s="118">
        <v>5.8571428571428568</v>
      </c>
      <c r="K374" s="117"/>
      <c r="L374" s="118"/>
      <c r="M374" s="118"/>
    </row>
    <row r="375" spans="2:13" x14ac:dyDescent="0.25">
      <c r="B375" s="116" t="s">
        <v>139</v>
      </c>
      <c r="C375" s="117">
        <v>12</v>
      </c>
      <c r="D375" s="118">
        <v>0.61290322580645196</v>
      </c>
      <c r="E375" s="117">
        <v>0</v>
      </c>
      <c r="F375" s="118">
        <v>1</v>
      </c>
      <c r="G375" s="117">
        <v>2</v>
      </c>
      <c r="H375" s="118"/>
      <c r="I375" s="117">
        <v>24</v>
      </c>
      <c r="J375" s="118">
        <v>11</v>
      </c>
      <c r="K375" s="117"/>
      <c r="L375" s="118"/>
      <c r="M375" s="118"/>
    </row>
    <row r="376" spans="2:13" x14ac:dyDescent="0.25">
      <c r="B376" s="116" t="s">
        <v>141</v>
      </c>
      <c r="C376" s="117">
        <v>9</v>
      </c>
      <c r="D376" s="118">
        <v>0.25</v>
      </c>
      <c r="E376" s="117">
        <v>6</v>
      </c>
      <c r="F376" s="118">
        <v>0.33333333333333298</v>
      </c>
      <c r="G376" s="117">
        <v>3</v>
      </c>
      <c r="H376" s="118">
        <v>0.5</v>
      </c>
      <c r="I376" s="117">
        <v>8</v>
      </c>
      <c r="J376" s="118">
        <v>1.6666666666666665</v>
      </c>
      <c r="K376" s="117"/>
      <c r="L376" s="118"/>
      <c r="M376" s="118"/>
    </row>
    <row r="377" spans="2:13" x14ac:dyDescent="0.25">
      <c r="B377" s="116" t="s">
        <v>143</v>
      </c>
      <c r="C377" s="117">
        <v>4</v>
      </c>
      <c r="D377" s="118">
        <v>0.6</v>
      </c>
      <c r="E377" s="117">
        <v>10</v>
      </c>
      <c r="F377" s="118">
        <v>1.5</v>
      </c>
      <c r="G377" s="117">
        <v>4</v>
      </c>
      <c r="H377" s="118">
        <v>0.6</v>
      </c>
      <c r="I377" s="117">
        <v>26</v>
      </c>
      <c r="J377" s="118">
        <v>5.5</v>
      </c>
      <c r="K377" s="117"/>
      <c r="L377" s="118"/>
      <c r="M377" s="118"/>
    </row>
    <row r="378" spans="2:13" x14ac:dyDescent="0.25">
      <c r="B378" s="116" t="s">
        <v>145</v>
      </c>
      <c r="C378" s="117">
        <v>11</v>
      </c>
      <c r="D378" s="118">
        <v>0.5</v>
      </c>
      <c r="E378" s="117">
        <v>10</v>
      </c>
      <c r="F378" s="118">
        <v>9.0909090909090898E-2</v>
      </c>
      <c r="G378" s="117">
        <v>6</v>
      </c>
      <c r="H378" s="118">
        <v>0.4</v>
      </c>
      <c r="I378" s="117">
        <v>21</v>
      </c>
      <c r="J378" s="118">
        <v>2.5</v>
      </c>
      <c r="K378" s="117"/>
      <c r="L378" s="118"/>
      <c r="M378" s="118"/>
    </row>
    <row r="379" spans="2:13" x14ac:dyDescent="0.25">
      <c r="B379" s="116" t="s">
        <v>147</v>
      </c>
      <c r="C379" s="117">
        <v>1175</v>
      </c>
      <c r="D379" s="118">
        <v>0.130917159763314</v>
      </c>
      <c r="E379" s="117">
        <v>3</v>
      </c>
      <c r="F379" s="118">
        <v>0.99744680851063805</v>
      </c>
      <c r="G379" s="117">
        <v>381</v>
      </c>
      <c r="H379" s="118">
        <v>126</v>
      </c>
      <c r="I379" s="117">
        <v>601</v>
      </c>
      <c r="J379" s="118">
        <v>0.57742782152230965</v>
      </c>
      <c r="K379" s="117"/>
      <c r="L379" s="118"/>
      <c r="M379" s="118"/>
    </row>
    <row r="380" spans="2:13" x14ac:dyDescent="0.25">
      <c r="B380" s="116" t="s">
        <v>149</v>
      </c>
      <c r="C380" s="117">
        <v>1543</v>
      </c>
      <c r="D380" s="118">
        <v>0.19058641975308643</v>
      </c>
      <c r="E380" s="117">
        <v>3</v>
      </c>
      <c r="F380" s="118">
        <v>0.99805573558003902</v>
      </c>
      <c r="G380" s="117">
        <v>565</v>
      </c>
      <c r="H380" s="118">
        <v>187.33333333333334</v>
      </c>
      <c r="I380" s="117">
        <v>685</v>
      </c>
      <c r="J380" s="118">
        <v>0.21238938053097356</v>
      </c>
      <c r="K380" s="117"/>
      <c r="L380" s="118"/>
      <c r="M380" s="118"/>
    </row>
    <row r="381" spans="2:13" x14ac:dyDescent="0.25">
      <c r="B381" s="116" t="s">
        <v>151</v>
      </c>
      <c r="C381" s="117">
        <v>2031</v>
      </c>
      <c r="D381" s="118">
        <v>0.21181384248210033</v>
      </c>
      <c r="E381" s="117">
        <v>3</v>
      </c>
      <c r="F381" s="118">
        <v>0.99852289512555403</v>
      </c>
      <c r="G381" s="117">
        <v>657</v>
      </c>
      <c r="H381" s="118">
        <v>218</v>
      </c>
      <c r="I381" s="117">
        <v>647</v>
      </c>
      <c r="J381" s="118">
        <v>1.5220700152207001E-2</v>
      </c>
      <c r="K381" s="117"/>
      <c r="L381" s="118"/>
      <c r="M381" s="118"/>
    </row>
    <row r="382" spans="2:13" ht="15.75" x14ac:dyDescent="0.25">
      <c r="B382" s="119" t="s">
        <v>111</v>
      </c>
      <c r="C382" s="120">
        <v>10100</v>
      </c>
      <c r="D382" s="121">
        <v>3.961965134706702E-4</v>
      </c>
      <c r="E382" s="120">
        <v>4088</v>
      </c>
      <c r="F382" s="121">
        <v>0.595247524752475</v>
      </c>
      <c r="G382" s="120">
        <v>1654</v>
      </c>
      <c r="H382" s="121">
        <v>0.59540117416829696</v>
      </c>
      <c r="I382" s="120">
        <v>4383</v>
      </c>
      <c r="J382" s="121">
        <v>1.6499395405078596</v>
      </c>
      <c r="K382" s="120">
        <v>1615</v>
      </c>
      <c r="L382" s="121">
        <v>-7.2904707233065413E-2</v>
      </c>
      <c r="M382" s="121">
        <v>-0.49420607579079234</v>
      </c>
    </row>
    <row r="383" spans="2:13" ht="6" customHeight="1" x14ac:dyDescent="0.25"/>
    <row r="384" spans="2:13" x14ac:dyDescent="0.25">
      <c r="B384" s="49" t="s">
        <v>306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4"/>
      <c r="E385" s="124"/>
      <c r="G385" s="124"/>
      <c r="I385" s="124"/>
      <c r="K385" s="124"/>
    </row>
    <row r="391" spans="2:14" ht="48.75" customHeight="1" thickBot="1" x14ac:dyDescent="0.3">
      <c r="B391" s="247" t="s">
        <v>323</v>
      </c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1" t="s">
        <v>526</v>
      </c>
    </row>
    <row r="392" spans="2:14" ht="10.5" customHeight="1" thickBot="1" x14ac:dyDescent="0.3">
      <c r="B392" s="109"/>
      <c r="C392" s="110"/>
      <c r="D392" s="109"/>
      <c r="E392" s="109"/>
      <c r="F392" s="109"/>
      <c r="G392" s="109"/>
      <c r="H392" s="109"/>
      <c r="I392" s="109"/>
      <c r="J392" s="109"/>
      <c r="K392" s="4"/>
      <c r="L392" s="4"/>
      <c r="N392" s="1" t="s">
        <v>202</v>
      </c>
    </row>
    <row r="393" spans="2:14" ht="22.5" thickTop="1" thickBot="1" x14ac:dyDescent="0.3">
      <c r="B393" s="125" t="s">
        <v>211</v>
      </c>
      <c r="C393" s="257" t="s">
        <v>211</v>
      </c>
      <c r="D393" s="258"/>
      <c r="E393" s="258"/>
      <c r="F393" s="258"/>
      <c r="G393" s="258"/>
      <c r="H393" s="258"/>
      <c r="I393" s="258"/>
      <c r="J393" s="258"/>
      <c r="K393" s="258"/>
      <c r="L393" s="258"/>
      <c r="M393" s="259"/>
    </row>
    <row r="394" spans="2:14" ht="22.5" thickTop="1" thickBot="1" x14ac:dyDescent="0.3">
      <c r="B394" s="13"/>
      <c r="C394" s="260">
        <v>2019</v>
      </c>
      <c r="D394" s="261"/>
      <c r="E394" s="262">
        <v>2020</v>
      </c>
      <c r="F394" s="261"/>
      <c r="G394" s="262">
        <v>2021</v>
      </c>
      <c r="H394" s="261"/>
      <c r="I394" s="262">
        <v>2022</v>
      </c>
      <c r="J394" s="261"/>
      <c r="K394" s="262">
        <v>2023</v>
      </c>
      <c r="L394" s="263"/>
      <c r="M394" s="264"/>
    </row>
    <row r="395" spans="2:14" ht="16.5" thickTop="1" thickBot="1" x14ac:dyDescent="0.3">
      <c r="B395" s="16"/>
      <c r="C395" s="112" t="s">
        <v>125</v>
      </c>
      <c r="D395" s="113" t="s">
        <v>509</v>
      </c>
      <c r="E395" s="114" t="s">
        <v>125</v>
      </c>
      <c r="F395" s="113" t="s">
        <v>499</v>
      </c>
      <c r="G395" s="114" t="s">
        <v>125</v>
      </c>
      <c r="H395" s="113" t="s">
        <v>500</v>
      </c>
      <c r="I395" s="114" t="s">
        <v>125</v>
      </c>
      <c r="J395" s="113" t="s">
        <v>126</v>
      </c>
      <c r="K395" s="114" t="s">
        <v>125</v>
      </c>
      <c r="L395" s="113" t="s">
        <v>511</v>
      </c>
      <c r="M395" s="113" t="s">
        <v>502</v>
      </c>
    </row>
    <row r="396" spans="2:14" x14ac:dyDescent="0.25">
      <c r="B396" s="116" t="s">
        <v>129</v>
      </c>
      <c r="C396" s="117">
        <v>544</v>
      </c>
      <c r="D396" s="118">
        <v>0.17700453857791201</v>
      </c>
      <c r="E396" s="117">
        <v>512</v>
      </c>
      <c r="F396" s="118">
        <v>5.8823529411764698E-2</v>
      </c>
      <c r="G396" s="117">
        <v>9</v>
      </c>
      <c r="H396" s="118">
        <v>0.982421875</v>
      </c>
      <c r="I396" s="117">
        <v>85</v>
      </c>
      <c r="J396" s="118">
        <v>8.4444444444444446</v>
      </c>
      <c r="K396" s="117">
        <v>391</v>
      </c>
      <c r="L396" s="118">
        <v>3.5999999999999996</v>
      </c>
      <c r="M396" s="118">
        <v>-0.28125</v>
      </c>
    </row>
    <row r="397" spans="2:14" x14ac:dyDescent="0.25">
      <c r="B397" s="116" t="s">
        <v>131</v>
      </c>
      <c r="C397" s="117">
        <v>475</v>
      </c>
      <c r="D397" s="118">
        <v>0.512820512820513</v>
      </c>
      <c r="E397" s="117">
        <v>1139</v>
      </c>
      <c r="F397" s="118">
        <v>1.3978947368421051</v>
      </c>
      <c r="G397" s="117">
        <v>0</v>
      </c>
      <c r="H397" s="118">
        <v>1</v>
      </c>
      <c r="I397" s="117">
        <v>109</v>
      </c>
      <c r="J397" s="118"/>
      <c r="K397" s="117">
        <v>456</v>
      </c>
      <c r="L397" s="118">
        <v>3.1834862385321099</v>
      </c>
      <c r="M397" s="118">
        <v>-4.0000000000000036E-2</v>
      </c>
    </row>
    <row r="398" spans="2:14" x14ac:dyDescent="0.25">
      <c r="B398" s="116" t="s">
        <v>133</v>
      </c>
      <c r="C398" s="117">
        <v>560</v>
      </c>
      <c r="D398" s="118">
        <v>0.34040047114252098</v>
      </c>
      <c r="E398" s="117">
        <v>150</v>
      </c>
      <c r="F398" s="118">
        <v>0.73214285714285698</v>
      </c>
      <c r="G398" s="117">
        <v>8</v>
      </c>
      <c r="H398" s="118">
        <v>0.94666666666666699</v>
      </c>
      <c r="I398" s="117">
        <v>68</v>
      </c>
      <c r="J398" s="118">
        <v>7.5</v>
      </c>
      <c r="K398" s="117"/>
      <c r="L398" s="118"/>
      <c r="M398" s="118"/>
    </row>
    <row r="399" spans="2:14" x14ac:dyDescent="0.25">
      <c r="B399" s="116" t="s">
        <v>135</v>
      </c>
      <c r="C399" s="117">
        <v>148</v>
      </c>
      <c r="D399" s="118">
        <v>0.39591836734693903</v>
      </c>
      <c r="E399" s="117">
        <v>0</v>
      </c>
      <c r="F399" s="118">
        <v>1</v>
      </c>
      <c r="G399" s="117">
        <v>3</v>
      </c>
      <c r="H399" s="118"/>
      <c r="I399" s="117">
        <v>48</v>
      </c>
      <c r="J399" s="118">
        <v>15</v>
      </c>
      <c r="K399" s="117"/>
      <c r="L399" s="118"/>
      <c r="M399" s="118"/>
    </row>
    <row r="400" spans="2:14" x14ac:dyDescent="0.25">
      <c r="B400" s="116" t="s">
        <v>137</v>
      </c>
      <c r="C400" s="117">
        <v>17</v>
      </c>
      <c r="D400" s="118">
        <v>0</v>
      </c>
      <c r="E400" s="117">
        <v>0</v>
      </c>
      <c r="F400" s="118">
        <v>1</v>
      </c>
      <c r="G400" s="117">
        <v>14</v>
      </c>
      <c r="H400" s="118"/>
      <c r="I400" s="117">
        <v>46</v>
      </c>
      <c r="J400" s="118">
        <v>2.2857142857142856</v>
      </c>
      <c r="K400" s="117"/>
      <c r="L400" s="118"/>
      <c r="M400" s="118"/>
    </row>
    <row r="401" spans="2:13" x14ac:dyDescent="0.25">
      <c r="B401" s="116" t="s">
        <v>139</v>
      </c>
      <c r="C401" s="117">
        <v>16</v>
      </c>
      <c r="D401" s="118">
        <v>0</v>
      </c>
      <c r="E401" s="117">
        <v>0</v>
      </c>
      <c r="F401" s="118">
        <v>1</v>
      </c>
      <c r="G401" s="117">
        <v>132</v>
      </c>
      <c r="H401" s="118"/>
      <c r="I401" s="117">
        <v>20</v>
      </c>
      <c r="J401" s="118">
        <v>0.84848484848484795</v>
      </c>
      <c r="K401" s="117"/>
      <c r="L401" s="118"/>
      <c r="M401" s="118"/>
    </row>
    <row r="402" spans="2:13" x14ac:dyDescent="0.25">
      <c r="B402" s="116" t="s">
        <v>141</v>
      </c>
      <c r="C402" s="117">
        <v>43</v>
      </c>
      <c r="D402" s="118">
        <v>4.4444444444444398E-2</v>
      </c>
      <c r="E402" s="117">
        <v>3</v>
      </c>
      <c r="F402" s="118">
        <v>0.93023255813953498</v>
      </c>
      <c r="G402" s="117">
        <v>80</v>
      </c>
      <c r="H402" s="118">
        <v>25.666666666666668</v>
      </c>
      <c r="I402" s="117">
        <v>52</v>
      </c>
      <c r="J402" s="118">
        <v>0.35</v>
      </c>
      <c r="K402" s="117"/>
      <c r="L402" s="118"/>
      <c r="M402" s="118"/>
    </row>
    <row r="403" spans="2:13" x14ac:dyDescent="0.25">
      <c r="B403" s="116" t="s">
        <v>143</v>
      </c>
      <c r="C403" s="117">
        <v>11</v>
      </c>
      <c r="D403" s="118">
        <v>0.64516129032258096</v>
      </c>
      <c r="E403" s="117">
        <v>3</v>
      </c>
      <c r="F403" s="118">
        <v>0.72727272727272696</v>
      </c>
      <c r="G403" s="117">
        <v>14</v>
      </c>
      <c r="H403" s="118">
        <v>3.666666666666667</v>
      </c>
      <c r="I403" s="117">
        <v>55</v>
      </c>
      <c r="J403" s="118">
        <v>2.9285714285714284</v>
      </c>
      <c r="K403" s="117"/>
      <c r="L403" s="118"/>
      <c r="M403" s="118"/>
    </row>
    <row r="404" spans="2:13" x14ac:dyDescent="0.25">
      <c r="B404" s="116" t="s">
        <v>145</v>
      </c>
      <c r="C404" s="117">
        <v>9</v>
      </c>
      <c r="D404" s="118">
        <v>0.84482758620689702</v>
      </c>
      <c r="E404" s="117">
        <v>5</v>
      </c>
      <c r="F404" s="118">
        <v>0.44444444444444398</v>
      </c>
      <c r="G404" s="117">
        <v>15</v>
      </c>
      <c r="H404" s="118">
        <v>2</v>
      </c>
      <c r="I404" s="117">
        <v>148</v>
      </c>
      <c r="J404" s="118">
        <v>8.8666666666666671</v>
      </c>
      <c r="K404" s="117"/>
      <c r="L404" s="118"/>
      <c r="M404" s="118"/>
    </row>
    <row r="405" spans="2:13" x14ac:dyDescent="0.25">
      <c r="B405" s="116" t="s">
        <v>147</v>
      </c>
      <c r="C405" s="117">
        <v>223</v>
      </c>
      <c r="D405" s="118">
        <v>0.23890784982935201</v>
      </c>
      <c r="E405" s="117">
        <v>2</v>
      </c>
      <c r="F405" s="118">
        <v>0.99103139013452901</v>
      </c>
      <c r="G405" s="117">
        <v>28</v>
      </c>
      <c r="H405" s="118">
        <v>13</v>
      </c>
      <c r="I405" s="117">
        <v>592</v>
      </c>
      <c r="J405" s="118">
        <v>20.142857142857142</v>
      </c>
      <c r="K405" s="117"/>
      <c r="L405" s="118"/>
      <c r="M405" s="118"/>
    </row>
    <row r="406" spans="2:13" x14ac:dyDescent="0.25">
      <c r="B406" s="116" t="s">
        <v>149</v>
      </c>
      <c r="C406" s="117">
        <v>346</v>
      </c>
      <c r="D406" s="118">
        <v>0.51267605633802804</v>
      </c>
      <c r="E406" s="117">
        <v>0</v>
      </c>
      <c r="F406" s="118">
        <v>1</v>
      </c>
      <c r="G406" s="117">
        <v>81</v>
      </c>
      <c r="H406" s="118"/>
      <c r="I406" s="117">
        <v>375</v>
      </c>
      <c r="J406" s="118">
        <v>3.6296296296296298</v>
      </c>
      <c r="K406" s="117"/>
      <c r="L406" s="118"/>
      <c r="M406" s="118"/>
    </row>
    <row r="407" spans="2:13" x14ac:dyDescent="0.25">
      <c r="B407" s="116" t="s">
        <v>151</v>
      </c>
      <c r="C407" s="117">
        <v>1046</v>
      </c>
      <c r="D407" s="118">
        <v>0.87119856887298752</v>
      </c>
      <c r="E407" s="117">
        <v>4</v>
      </c>
      <c r="F407" s="118">
        <v>0.99617590822179702</v>
      </c>
      <c r="G407" s="117">
        <v>130</v>
      </c>
      <c r="H407" s="118">
        <v>31.5</v>
      </c>
      <c r="I407" s="117">
        <v>391</v>
      </c>
      <c r="J407" s="118">
        <v>2.0076923076923077</v>
      </c>
      <c r="K407" s="117"/>
      <c r="L407" s="118"/>
      <c r="M407" s="118"/>
    </row>
    <row r="408" spans="2:13" ht="15.75" x14ac:dyDescent="0.25">
      <c r="B408" s="119" t="s">
        <v>111</v>
      </c>
      <c r="C408" s="120">
        <v>3438</v>
      </c>
      <c r="D408" s="121">
        <v>0.22897510652612699</v>
      </c>
      <c r="E408" s="120">
        <v>1818</v>
      </c>
      <c r="F408" s="121">
        <v>0.471204188481675</v>
      </c>
      <c r="G408" s="120">
        <v>514</v>
      </c>
      <c r="H408" s="121">
        <v>0.71727172717271703</v>
      </c>
      <c r="I408" s="120">
        <v>1989</v>
      </c>
      <c r="J408" s="121">
        <v>2.8696498054474708</v>
      </c>
      <c r="K408" s="120">
        <v>847</v>
      </c>
      <c r="L408" s="121">
        <v>3.3659793814432986</v>
      </c>
      <c r="M408" s="121">
        <v>-0.168792934249264</v>
      </c>
    </row>
    <row r="409" spans="2:13" ht="6" customHeight="1" x14ac:dyDescent="0.25"/>
    <row r="410" spans="2:13" x14ac:dyDescent="0.25">
      <c r="B410" s="49" t="s">
        <v>306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4"/>
      <c r="E411" s="124"/>
      <c r="G411" s="124"/>
      <c r="I411" s="124"/>
      <c r="K411" s="124"/>
    </row>
    <row r="417" spans="2:14" ht="48.75" customHeight="1" thickBot="1" x14ac:dyDescent="0.3">
      <c r="B417" s="247" t="s">
        <v>324</v>
      </c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1" t="s">
        <v>526</v>
      </c>
    </row>
    <row r="418" spans="2:14" ht="10.5" customHeight="1" thickBot="1" x14ac:dyDescent="0.3">
      <c r="B418" s="109"/>
      <c r="C418" s="110"/>
      <c r="D418" s="109"/>
      <c r="E418" s="109"/>
      <c r="F418" s="109"/>
      <c r="G418" s="109"/>
      <c r="H418" s="109"/>
      <c r="I418" s="109"/>
      <c r="J418" s="109"/>
      <c r="K418" s="4"/>
      <c r="L418" s="4"/>
      <c r="N418" s="1" t="s">
        <v>202</v>
      </c>
    </row>
    <row r="419" spans="2:14" ht="22.5" thickTop="1" thickBot="1" x14ac:dyDescent="0.3">
      <c r="B419" s="125" t="s">
        <v>213</v>
      </c>
      <c r="C419" s="257" t="s">
        <v>213</v>
      </c>
      <c r="D419" s="258"/>
      <c r="E419" s="258"/>
      <c r="F419" s="258"/>
      <c r="G419" s="258"/>
      <c r="H419" s="258"/>
      <c r="I419" s="258"/>
      <c r="J419" s="258"/>
      <c r="K419" s="258"/>
      <c r="L419" s="258"/>
      <c r="M419" s="259"/>
    </row>
    <row r="420" spans="2:14" ht="22.5" thickTop="1" thickBot="1" x14ac:dyDescent="0.3">
      <c r="B420" s="13"/>
      <c r="C420" s="260">
        <v>2019</v>
      </c>
      <c r="D420" s="261"/>
      <c r="E420" s="262">
        <v>2020</v>
      </c>
      <c r="F420" s="261"/>
      <c r="G420" s="262">
        <v>2021</v>
      </c>
      <c r="H420" s="261"/>
      <c r="I420" s="262">
        <v>2022</v>
      </c>
      <c r="J420" s="261"/>
      <c r="K420" s="262">
        <v>2023</v>
      </c>
      <c r="L420" s="263"/>
      <c r="M420" s="264"/>
    </row>
    <row r="421" spans="2:14" ht="16.5" thickTop="1" thickBot="1" x14ac:dyDescent="0.3">
      <c r="B421" s="16"/>
      <c r="C421" s="112" t="s">
        <v>125</v>
      </c>
      <c r="D421" s="113" t="s">
        <v>509</v>
      </c>
      <c r="E421" s="114" t="s">
        <v>125</v>
      </c>
      <c r="F421" s="113" t="s">
        <v>499</v>
      </c>
      <c r="G421" s="114" t="s">
        <v>125</v>
      </c>
      <c r="H421" s="113" t="s">
        <v>500</v>
      </c>
      <c r="I421" s="114" t="s">
        <v>125</v>
      </c>
      <c r="J421" s="113" t="s">
        <v>126</v>
      </c>
      <c r="K421" s="114" t="s">
        <v>125</v>
      </c>
      <c r="L421" s="113" t="s">
        <v>511</v>
      </c>
      <c r="M421" s="113" t="s">
        <v>502</v>
      </c>
    </row>
    <row r="422" spans="2:14" x14ac:dyDescent="0.25">
      <c r="B422" s="116" t="s">
        <v>129</v>
      </c>
      <c r="C422" s="117">
        <v>6064</v>
      </c>
      <c r="D422" s="118">
        <v>0.22574055158324799</v>
      </c>
      <c r="E422" s="117">
        <v>4924</v>
      </c>
      <c r="F422" s="118">
        <v>0.18799472295514499</v>
      </c>
      <c r="G422" s="117">
        <v>816</v>
      </c>
      <c r="H422" s="118">
        <v>0.83428107229894399</v>
      </c>
      <c r="I422" s="117">
        <v>2442</v>
      </c>
      <c r="J422" s="118">
        <v>1.9926470588235294</v>
      </c>
      <c r="K422" s="117">
        <v>3415</v>
      </c>
      <c r="L422" s="118">
        <v>0.39844389844389849</v>
      </c>
      <c r="M422" s="118">
        <v>-0.43684036939313986</v>
      </c>
    </row>
    <row r="423" spans="2:14" x14ac:dyDescent="0.25">
      <c r="B423" s="116" t="s">
        <v>131</v>
      </c>
      <c r="C423" s="117">
        <v>6047</v>
      </c>
      <c r="D423" s="118">
        <v>0.142147822386154</v>
      </c>
      <c r="E423" s="117">
        <v>4661</v>
      </c>
      <c r="F423" s="118">
        <v>0.22920456424673399</v>
      </c>
      <c r="G423" s="117">
        <v>604</v>
      </c>
      <c r="H423" s="118">
        <v>0.87041407423299699</v>
      </c>
      <c r="I423" s="117">
        <v>2607</v>
      </c>
      <c r="J423" s="118">
        <v>3.3162251655629138</v>
      </c>
      <c r="K423" s="117">
        <v>2512</v>
      </c>
      <c r="L423" s="118">
        <v>-3.6440352896049077E-2</v>
      </c>
      <c r="M423" s="118">
        <v>-0.58458739871010423</v>
      </c>
    </row>
    <row r="424" spans="2:14" x14ac:dyDescent="0.25">
      <c r="B424" s="116" t="s">
        <v>133</v>
      </c>
      <c r="C424" s="117">
        <v>5844</v>
      </c>
      <c r="D424" s="118">
        <v>0.120409391932571</v>
      </c>
      <c r="E424" s="117">
        <v>1650</v>
      </c>
      <c r="F424" s="118">
        <v>0.71765913757700195</v>
      </c>
      <c r="G424" s="117">
        <v>889</v>
      </c>
      <c r="H424" s="118">
        <v>0.46121212121212102</v>
      </c>
      <c r="I424" s="117">
        <v>1454</v>
      </c>
      <c r="J424" s="118">
        <v>0.63554555680539937</v>
      </c>
      <c r="K424" s="117"/>
      <c r="L424" s="118"/>
      <c r="M424" s="118"/>
    </row>
    <row r="425" spans="2:14" x14ac:dyDescent="0.25">
      <c r="B425" s="116" t="s">
        <v>135</v>
      </c>
      <c r="C425" s="117">
        <v>3047</v>
      </c>
      <c r="D425" s="118">
        <v>9.7986974541148603E-2</v>
      </c>
      <c r="E425" s="117">
        <v>0</v>
      </c>
      <c r="F425" s="118">
        <v>1</v>
      </c>
      <c r="G425" s="117">
        <v>586</v>
      </c>
      <c r="H425" s="118"/>
      <c r="I425" s="117">
        <v>2167</v>
      </c>
      <c r="J425" s="118">
        <v>2.697952218430034</v>
      </c>
      <c r="K425" s="117"/>
      <c r="L425" s="118"/>
      <c r="M425" s="118"/>
    </row>
    <row r="426" spans="2:14" x14ac:dyDescent="0.25">
      <c r="B426" s="116" t="s">
        <v>137</v>
      </c>
      <c r="C426" s="117">
        <v>824</v>
      </c>
      <c r="D426" s="118">
        <v>0.34640522875817004</v>
      </c>
      <c r="E426" s="117">
        <v>0</v>
      </c>
      <c r="F426" s="118">
        <v>1</v>
      </c>
      <c r="G426" s="117">
        <v>582</v>
      </c>
      <c r="H426" s="118"/>
      <c r="I426" s="117">
        <v>625</v>
      </c>
      <c r="J426" s="118">
        <v>7.3883161512027451E-2</v>
      </c>
      <c r="K426" s="117"/>
      <c r="L426" s="118"/>
      <c r="M426" s="118"/>
    </row>
    <row r="427" spans="2:14" x14ac:dyDescent="0.25">
      <c r="B427" s="116" t="s">
        <v>139</v>
      </c>
      <c r="C427" s="117">
        <v>1070</v>
      </c>
      <c r="D427" s="118">
        <v>0.34253450439146804</v>
      </c>
      <c r="E427" s="117">
        <v>4</v>
      </c>
      <c r="F427" s="118">
        <v>0.99626168224299105</v>
      </c>
      <c r="G427" s="117">
        <v>635</v>
      </c>
      <c r="H427" s="118">
        <v>157.75</v>
      </c>
      <c r="I427" s="117">
        <v>950</v>
      </c>
      <c r="J427" s="118">
        <v>0.49606299212598426</v>
      </c>
      <c r="K427" s="117"/>
      <c r="L427" s="118"/>
      <c r="M427" s="118"/>
    </row>
    <row r="428" spans="2:14" x14ac:dyDescent="0.25">
      <c r="B428" s="116" t="s">
        <v>141</v>
      </c>
      <c r="C428" s="117">
        <v>1319</v>
      </c>
      <c r="D428" s="118">
        <v>0.22242817423540306</v>
      </c>
      <c r="E428" s="117">
        <v>46</v>
      </c>
      <c r="F428" s="118">
        <v>0.96512509476876396</v>
      </c>
      <c r="G428" s="117">
        <v>1233</v>
      </c>
      <c r="H428" s="118">
        <v>25.804347826086957</v>
      </c>
      <c r="I428" s="117">
        <v>629</v>
      </c>
      <c r="J428" s="118">
        <v>0.48986212489862102</v>
      </c>
      <c r="K428" s="117"/>
      <c r="L428" s="118"/>
      <c r="M428" s="118"/>
    </row>
    <row r="429" spans="2:14" x14ac:dyDescent="0.25">
      <c r="B429" s="116" t="s">
        <v>143</v>
      </c>
      <c r="C429" s="117">
        <v>749</v>
      </c>
      <c r="D429" s="118">
        <v>3.3548387096774199E-2</v>
      </c>
      <c r="E429" s="117">
        <v>55</v>
      </c>
      <c r="F429" s="118">
        <v>0.92656875834445895</v>
      </c>
      <c r="G429" s="117">
        <v>865</v>
      </c>
      <c r="H429" s="118">
        <v>14.727272727272727</v>
      </c>
      <c r="I429" s="117">
        <v>983</v>
      </c>
      <c r="J429" s="118">
        <v>0.13641618497109831</v>
      </c>
      <c r="K429" s="117"/>
      <c r="L429" s="118"/>
      <c r="M429" s="118"/>
    </row>
    <row r="430" spans="2:14" x14ac:dyDescent="0.25">
      <c r="B430" s="116" t="s">
        <v>145</v>
      </c>
      <c r="C430" s="117">
        <v>835</v>
      </c>
      <c r="D430" s="118">
        <v>8.3135391923990793E-3</v>
      </c>
      <c r="E430" s="117">
        <v>15</v>
      </c>
      <c r="F430" s="118">
        <v>0.98203592814371199</v>
      </c>
      <c r="G430" s="117">
        <v>331</v>
      </c>
      <c r="H430" s="118">
        <v>21.066666666666666</v>
      </c>
      <c r="I430" s="117">
        <v>1297</v>
      </c>
      <c r="J430" s="118">
        <v>2.9184290030211479</v>
      </c>
      <c r="K430" s="117"/>
      <c r="L430" s="118"/>
      <c r="M430" s="118"/>
    </row>
    <row r="431" spans="2:14" x14ac:dyDescent="0.25">
      <c r="B431" s="116" t="s">
        <v>147</v>
      </c>
      <c r="C431" s="117">
        <v>4420</v>
      </c>
      <c r="D431" s="118">
        <v>0.12296747967479682</v>
      </c>
      <c r="E431" s="117">
        <v>460</v>
      </c>
      <c r="F431" s="118">
        <v>0.89592760180995501</v>
      </c>
      <c r="G431" s="117">
        <v>1456</v>
      </c>
      <c r="H431" s="118">
        <v>2.1652173913043478</v>
      </c>
      <c r="I431" s="117">
        <v>1770</v>
      </c>
      <c r="J431" s="118">
        <v>0.21565934065934056</v>
      </c>
      <c r="K431" s="117"/>
      <c r="L431" s="118"/>
      <c r="M431" s="118"/>
    </row>
    <row r="432" spans="2:14" x14ac:dyDescent="0.25">
      <c r="B432" s="116" t="s">
        <v>149</v>
      </c>
      <c r="C432" s="117">
        <v>5054</v>
      </c>
      <c r="D432" s="118">
        <v>4.06226271829917E-2</v>
      </c>
      <c r="E432" s="117">
        <v>812</v>
      </c>
      <c r="F432" s="118">
        <v>0.83933518005540197</v>
      </c>
      <c r="G432" s="117">
        <v>2366</v>
      </c>
      <c r="H432" s="118">
        <v>1.9137931034482758</v>
      </c>
      <c r="I432" s="117">
        <v>3052</v>
      </c>
      <c r="J432" s="118">
        <v>0.28994082840236679</v>
      </c>
      <c r="K432" s="117"/>
      <c r="L432" s="118"/>
      <c r="M432" s="118"/>
    </row>
    <row r="433" spans="2:14" x14ac:dyDescent="0.25">
      <c r="B433" s="116" t="s">
        <v>151</v>
      </c>
      <c r="C433" s="117">
        <v>6060</v>
      </c>
      <c r="D433" s="118">
        <v>9.0499774876181896E-2</v>
      </c>
      <c r="E433" s="117">
        <v>818</v>
      </c>
      <c r="F433" s="118">
        <v>0.86501650165016497</v>
      </c>
      <c r="G433" s="117">
        <v>2432</v>
      </c>
      <c r="H433" s="118">
        <v>1.9731051344743276</v>
      </c>
      <c r="I433" s="117">
        <v>3295</v>
      </c>
      <c r="J433" s="118">
        <v>0.35485197368421062</v>
      </c>
      <c r="K433" s="117"/>
      <c r="L433" s="118"/>
      <c r="M433" s="118"/>
    </row>
    <row r="434" spans="2:14" ht="15.75" x14ac:dyDescent="0.25">
      <c r="B434" s="119" t="s">
        <v>111</v>
      </c>
      <c r="C434" s="120">
        <v>41333</v>
      </c>
      <c r="D434" s="121">
        <v>7.8930362116991698E-2</v>
      </c>
      <c r="E434" s="120">
        <v>13445</v>
      </c>
      <c r="F434" s="121">
        <v>0.67471511867031198</v>
      </c>
      <c r="G434" s="120">
        <v>12795</v>
      </c>
      <c r="H434" s="121">
        <v>4.8345109706210497E-2</v>
      </c>
      <c r="I434" s="120">
        <v>21271</v>
      </c>
      <c r="J434" s="121">
        <v>0.66244626807346618</v>
      </c>
      <c r="K434" s="120">
        <v>5927</v>
      </c>
      <c r="L434" s="121">
        <v>0.1738958209546444</v>
      </c>
      <c r="M434" s="121">
        <v>-0.51061018908430356</v>
      </c>
    </row>
    <row r="435" spans="2:14" ht="6" customHeight="1" x14ac:dyDescent="0.25"/>
    <row r="436" spans="2:14" x14ac:dyDescent="0.25">
      <c r="B436" s="49" t="s">
        <v>306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4"/>
      <c r="E437" s="124"/>
      <c r="G437" s="124"/>
      <c r="I437" s="124"/>
      <c r="K437" s="124"/>
    </row>
    <row r="443" spans="2:14" ht="48.75" customHeight="1" thickBot="1" x14ac:dyDescent="0.3">
      <c r="B443" s="247" t="s">
        <v>325</v>
      </c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1" t="s">
        <v>526</v>
      </c>
    </row>
    <row r="444" spans="2:14" ht="10.5" customHeight="1" thickBot="1" x14ac:dyDescent="0.3">
      <c r="B444" s="109"/>
      <c r="C444" s="110"/>
      <c r="D444" s="109"/>
      <c r="E444" s="109"/>
      <c r="F444" s="109"/>
      <c r="G444" s="109"/>
      <c r="H444" s="109"/>
      <c r="I444" s="109"/>
      <c r="J444" s="109"/>
      <c r="K444" s="4"/>
      <c r="L444" s="4"/>
      <c r="N444" s="1" t="s">
        <v>202</v>
      </c>
    </row>
    <row r="445" spans="2:14" ht="22.5" thickTop="1" thickBot="1" x14ac:dyDescent="0.3">
      <c r="B445" s="125" t="s">
        <v>215</v>
      </c>
      <c r="C445" s="257" t="s">
        <v>215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9"/>
    </row>
    <row r="446" spans="2:14" ht="22.5" thickTop="1" thickBot="1" x14ac:dyDescent="0.3">
      <c r="B446" s="13"/>
      <c r="C446" s="260">
        <v>2019</v>
      </c>
      <c r="D446" s="261"/>
      <c r="E446" s="262">
        <v>2020</v>
      </c>
      <c r="F446" s="261"/>
      <c r="G446" s="262">
        <v>2021</v>
      </c>
      <c r="H446" s="261"/>
      <c r="I446" s="262">
        <v>2022</v>
      </c>
      <c r="J446" s="261"/>
      <c r="K446" s="262">
        <v>2023</v>
      </c>
      <c r="L446" s="263"/>
      <c r="M446" s="264"/>
    </row>
    <row r="447" spans="2:14" ht="16.5" thickTop="1" thickBot="1" x14ac:dyDescent="0.3">
      <c r="B447" s="16"/>
      <c r="C447" s="112" t="s">
        <v>125</v>
      </c>
      <c r="D447" s="113" t="s">
        <v>509</v>
      </c>
      <c r="E447" s="114" t="s">
        <v>125</v>
      </c>
      <c r="F447" s="113" t="s">
        <v>499</v>
      </c>
      <c r="G447" s="114" t="s">
        <v>125</v>
      </c>
      <c r="H447" s="113" t="s">
        <v>500</v>
      </c>
      <c r="I447" s="114" t="s">
        <v>125</v>
      </c>
      <c r="J447" s="113" t="s">
        <v>126</v>
      </c>
      <c r="K447" s="114" t="s">
        <v>125</v>
      </c>
      <c r="L447" s="113" t="s">
        <v>511</v>
      </c>
      <c r="M447" s="113" t="s">
        <v>502</v>
      </c>
    </row>
    <row r="448" spans="2:14" x14ac:dyDescent="0.25">
      <c r="B448" s="116" t="s">
        <v>129</v>
      </c>
      <c r="C448" s="117">
        <v>92</v>
      </c>
      <c r="D448" s="118">
        <v>4.1666666666666602E-2</v>
      </c>
      <c r="E448" s="117">
        <v>78</v>
      </c>
      <c r="F448" s="118">
        <v>0.15217391304347799</v>
      </c>
      <c r="G448" s="117">
        <v>21</v>
      </c>
      <c r="H448" s="118">
        <v>0.73076923076923095</v>
      </c>
      <c r="I448" s="117">
        <v>137</v>
      </c>
      <c r="J448" s="118">
        <v>5.5238095238095237</v>
      </c>
      <c r="K448" s="117">
        <v>242</v>
      </c>
      <c r="L448" s="118">
        <v>0.76642335766423364</v>
      </c>
      <c r="M448" s="118">
        <v>1.6304347826086958</v>
      </c>
    </row>
    <row r="449" spans="2:13" x14ac:dyDescent="0.25">
      <c r="B449" s="116" t="s">
        <v>131</v>
      </c>
      <c r="C449" s="117">
        <v>108</v>
      </c>
      <c r="D449" s="118">
        <v>0.12903225806451599</v>
      </c>
      <c r="E449" s="117">
        <v>112</v>
      </c>
      <c r="F449" s="118">
        <v>3.7037037037036979E-2</v>
      </c>
      <c r="G449" s="117">
        <v>29</v>
      </c>
      <c r="H449" s="118">
        <v>0.74107142857142905</v>
      </c>
      <c r="I449" s="117">
        <v>218</v>
      </c>
      <c r="J449" s="118">
        <v>6.5172413793103452</v>
      </c>
      <c r="K449" s="117">
        <v>414</v>
      </c>
      <c r="L449" s="118">
        <v>0.89908256880733939</v>
      </c>
      <c r="M449" s="118">
        <v>2.8333333333333335</v>
      </c>
    </row>
    <row r="450" spans="2:13" x14ac:dyDescent="0.25">
      <c r="B450" s="116" t="s">
        <v>133</v>
      </c>
      <c r="C450" s="117">
        <v>188</v>
      </c>
      <c r="D450" s="118">
        <v>0.54098360655737698</v>
      </c>
      <c r="E450" s="117">
        <v>36</v>
      </c>
      <c r="F450" s="118">
        <v>0.80851063829787195</v>
      </c>
      <c r="G450" s="117">
        <v>40</v>
      </c>
      <c r="H450" s="118">
        <v>0.11111111111111116</v>
      </c>
      <c r="I450" s="117">
        <v>292</v>
      </c>
      <c r="J450" s="118">
        <v>6.3</v>
      </c>
      <c r="K450" s="117"/>
      <c r="L450" s="118"/>
      <c r="M450" s="118"/>
    </row>
    <row r="451" spans="2:13" x14ac:dyDescent="0.25">
      <c r="B451" s="116" t="s">
        <v>135</v>
      </c>
      <c r="C451" s="117">
        <v>209</v>
      </c>
      <c r="D451" s="118">
        <v>0.38709677419354799</v>
      </c>
      <c r="E451" s="117">
        <v>0</v>
      </c>
      <c r="F451" s="118">
        <v>1</v>
      </c>
      <c r="G451" s="117">
        <v>89</v>
      </c>
      <c r="H451" s="118"/>
      <c r="I451" s="117">
        <v>340</v>
      </c>
      <c r="J451" s="118">
        <v>2.8202247191011236</v>
      </c>
      <c r="K451" s="117"/>
      <c r="L451" s="118"/>
      <c r="M451" s="118"/>
    </row>
    <row r="452" spans="2:13" x14ac:dyDescent="0.25">
      <c r="B452" s="116" t="s">
        <v>137</v>
      </c>
      <c r="C452" s="117">
        <v>131</v>
      </c>
      <c r="D452" s="118">
        <v>0.11965811965811968</v>
      </c>
      <c r="E452" s="117">
        <v>0</v>
      </c>
      <c r="F452" s="118">
        <v>1</v>
      </c>
      <c r="G452" s="117">
        <v>178</v>
      </c>
      <c r="H452" s="118"/>
      <c r="I452" s="117">
        <v>443</v>
      </c>
      <c r="J452" s="118">
        <v>1.4887640449438204</v>
      </c>
      <c r="K452" s="117"/>
      <c r="L452" s="118"/>
      <c r="M452" s="118"/>
    </row>
    <row r="453" spans="2:13" x14ac:dyDescent="0.25">
      <c r="B453" s="116" t="s">
        <v>139</v>
      </c>
      <c r="C453" s="117">
        <v>724</v>
      </c>
      <c r="D453" s="118">
        <v>1.2839116719242902</v>
      </c>
      <c r="E453" s="117">
        <v>0</v>
      </c>
      <c r="F453" s="118">
        <v>1</v>
      </c>
      <c r="G453" s="117">
        <v>159</v>
      </c>
      <c r="H453" s="118"/>
      <c r="I453" s="117">
        <v>944</v>
      </c>
      <c r="J453" s="118">
        <v>4.9371069182389933</v>
      </c>
      <c r="K453" s="117"/>
      <c r="L453" s="118"/>
      <c r="M453" s="118"/>
    </row>
    <row r="454" spans="2:13" x14ac:dyDescent="0.25">
      <c r="B454" s="116" t="s">
        <v>141</v>
      </c>
      <c r="C454" s="117">
        <v>2097</v>
      </c>
      <c r="D454" s="118">
        <v>2.8833333333333333</v>
      </c>
      <c r="E454" s="117">
        <v>32</v>
      </c>
      <c r="F454" s="118">
        <v>0.98474010491177899</v>
      </c>
      <c r="G454" s="117">
        <v>290</v>
      </c>
      <c r="H454" s="118">
        <v>8.0625</v>
      </c>
      <c r="I454" s="117">
        <v>1318</v>
      </c>
      <c r="J454" s="118">
        <v>3.544827586206897</v>
      </c>
      <c r="K454" s="117"/>
      <c r="L454" s="118"/>
      <c r="M454" s="118"/>
    </row>
    <row r="455" spans="2:13" x14ac:dyDescent="0.25">
      <c r="B455" s="116" t="s">
        <v>143</v>
      </c>
      <c r="C455" s="117">
        <v>2198</v>
      </c>
      <c r="D455" s="118">
        <v>1.9189907038512617</v>
      </c>
      <c r="E455" s="117">
        <v>141</v>
      </c>
      <c r="F455" s="118">
        <v>0.93585077343039103</v>
      </c>
      <c r="G455" s="117">
        <v>574</v>
      </c>
      <c r="H455" s="118">
        <v>3.0709219858156027</v>
      </c>
      <c r="I455" s="117">
        <v>1445</v>
      </c>
      <c r="J455" s="118">
        <v>1.5174216027874565</v>
      </c>
      <c r="K455" s="117"/>
      <c r="L455" s="118"/>
      <c r="M455" s="118"/>
    </row>
    <row r="456" spans="2:13" x14ac:dyDescent="0.25">
      <c r="B456" s="116" t="s">
        <v>145</v>
      </c>
      <c r="C456" s="117">
        <v>702</v>
      </c>
      <c r="D456" s="118">
        <v>1.4375</v>
      </c>
      <c r="E456" s="117">
        <v>53</v>
      </c>
      <c r="F456" s="118">
        <v>0.92450142450142503</v>
      </c>
      <c r="G456" s="117">
        <v>470</v>
      </c>
      <c r="H456" s="118">
        <v>7.8679245283018862</v>
      </c>
      <c r="I456" s="117">
        <v>1168</v>
      </c>
      <c r="J456" s="118">
        <v>1.4851063829787234</v>
      </c>
      <c r="K456" s="117"/>
      <c r="L456" s="118"/>
      <c r="M456" s="118"/>
    </row>
    <row r="457" spans="2:13" x14ac:dyDescent="0.25">
      <c r="B457" s="116" t="s">
        <v>147</v>
      </c>
      <c r="C457" s="117">
        <v>189</v>
      </c>
      <c r="D457" s="118">
        <v>0.56198347107438007</v>
      </c>
      <c r="E457" s="117">
        <v>68</v>
      </c>
      <c r="F457" s="118">
        <v>0.64021164021164001</v>
      </c>
      <c r="G457" s="117">
        <v>402</v>
      </c>
      <c r="H457" s="118">
        <v>4.9117647058823533</v>
      </c>
      <c r="I457" s="117">
        <v>475</v>
      </c>
      <c r="J457" s="118">
        <v>0.18159203980099492</v>
      </c>
      <c r="K457" s="117"/>
      <c r="L457" s="118"/>
      <c r="M457" s="118"/>
    </row>
    <row r="458" spans="2:13" x14ac:dyDescent="0.25">
      <c r="B458" s="116" t="s">
        <v>149</v>
      </c>
      <c r="C458" s="117">
        <v>90</v>
      </c>
      <c r="D458" s="118">
        <v>1.0930232558139537</v>
      </c>
      <c r="E458" s="117">
        <v>9</v>
      </c>
      <c r="F458" s="118">
        <v>0.9</v>
      </c>
      <c r="G458" s="117">
        <v>199</v>
      </c>
      <c r="H458" s="118">
        <v>21.111111111111111</v>
      </c>
      <c r="I458" s="117">
        <v>314</v>
      </c>
      <c r="J458" s="118">
        <v>0.57788944723618085</v>
      </c>
      <c r="K458" s="117"/>
      <c r="L458" s="118"/>
      <c r="M458" s="118"/>
    </row>
    <row r="459" spans="2:13" x14ac:dyDescent="0.25">
      <c r="B459" s="116" t="s">
        <v>151</v>
      </c>
      <c r="C459" s="117">
        <v>114</v>
      </c>
      <c r="D459" s="118">
        <v>0.34117647058823519</v>
      </c>
      <c r="E459" s="117">
        <v>24</v>
      </c>
      <c r="F459" s="118">
        <v>0.78947368421052599</v>
      </c>
      <c r="G459" s="117">
        <v>149</v>
      </c>
      <c r="H459" s="118">
        <v>5.208333333333333</v>
      </c>
      <c r="I459" s="117">
        <v>432</v>
      </c>
      <c r="J459" s="118">
        <v>1.8993288590604025</v>
      </c>
      <c r="K459" s="117"/>
      <c r="L459" s="118"/>
      <c r="M459" s="118"/>
    </row>
    <row r="460" spans="2:13" ht="15.75" x14ac:dyDescent="0.25">
      <c r="B460" s="119" t="s">
        <v>111</v>
      </c>
      <c r="C460" s="120">
        <v>6842</v>
      </c>
      <c r="D460" s="121">
        <v>1.321683067526298</v>
      </c>
      <c r="E460" s="120">
        <v>553</v>
      </c>
      <c r="F460" s="121">
        <v>0.91917567962584001</v>
      </c>
      <c r="G460" s="120">
        <v>2600</v>
      </c>
      <c r="H460" s="121">
        <v>3.7016274864376131</v>
      </c>
      <c r="I460" s="120">
        <v>7526</v>
      </c>
      <c r="J460" s="121">
        <v>1.8946153846153848</v>
      </c>
      <c r="K460" s="120">
        <v>656</v>
      </c>
      <c r="L460" s="121">
        <v>0.84788732394366195</v>
      </c>
      <c r="M460" s="121">
        <v>2.2799999999999998</v>
      </c>
    </row>
    <row r="461" spans="2:13" ht="6" customHeight="1" x14ac:dyDescent="0.25"/>
    <row r="462" spans="2:13" x14ac:dyDescent="0.25">
      <c r="B462" s="49" t="s">
        <v>306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4"/>
      <c r="E463" s="124"/>
      <c r="G463" s="124"/>
      <c r="I463" s="124"/>
      <c r="K463" s="124"/>
    </row>
    <row r="466" spans="2:14" ht="48.75" customHeight="1" thickBot="1" x14ac:dyDescent="0.3">
      <c r="B466" s="247" t="s">
        <v>326</v>
      </c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M466" s="247"/>
      <c r="N466" s="1" t="s">
        <v>526</v>
      </c>
    </row>
    <row r="467" spans="2:14" ht="10.5" customHeight="1" thickBot="1" x14ac:dyDescent="0.3">
      <c r="B467" s="109"/>
      <c r="C467" s="110"/>
      <c r="D467" s="109"/>
      <c r="E467" s="109"/>
      <c r="F467" s="109"/>
      <c r="G467" s="109"/>
      <c r="H467" s="109"/>
      <c r="I467" s="109"/>
      <c r="J467" s="109"/>
      <c r="K467" s="4"/>
      <c r="L467" s="4"/>
      <c r="N467" s="1" t="s">
        <v>202</v>
      </c>
    </row>
    <row r="468" spans="2:14" ht="22.5" thickTop="1" thickBot="1" x14ac:dyDescent="0.3">
      <c r="B468" s="125" t="s">
        <v>217</v>
      </c>
      <c r="C468" s="257" t="s">
        <v>217</v>
      </c>
      <c r="D468" s="258"/>
      <c r="E468" s="258"/>
      <c r="F468" s="258"/>
      <c r="G468" s="258"/>
      <c r="H468" s="258"/>
      <c r="I468" s="258"/>
      <c r="J468" s="258"/>
      <c r="K468" s="258"/>
      <c r="L468" s="258"/>
      <c r="M468" s="259"/>
    </row>
    <row r="469" spans="2:14" ht="22.5" thickTop="1" thickBot="1" x14ac:dyDescent="0.3">
      <c r="B469" s="13"/>
      <c r="C469" s="260">
        <v>2019</v>
      </c>
      <c r="D469" s="261"/>
      <c r="E469" s="262">
        <v>2020</v>
      </c>
      <c r="F469" s="261"/>
      <c r="G469" s="262">
        <v>2021</v>
      </c>
      <c r="H469" s="261"/>
      <c r="I469" s="262">
        <v>2022</v>
      </c>
      <c r="J469" s="261"/>
      <c r="K469" s="262">
        <v>2023</v>
      </c>
      <c r="L469" s="263"/>
      <c r="M469" s="264"/>
    </row>
    <row r="470" spans="2:14" ht="16.5" thickTop="1" thickBot="1" x14ac:dyDescent="0.3">
      <c r="B470" s="16"/>
      <c r="C470" s="112" t="s">
        <v>125</v>
      </c>
      <c r="D470" s="113" t="s">
        <v>509</v>
      </c>
      <c r="E470" s="114" t="s">
        <v>125</v>
      </c>
      <c r="F470" s="113" t="s">
        <v>499</v>
      </c>
      <c r="G470" s="114" t="s">
        <v>125</v>
      </c>
      <c r="H470" s="113" t="s">
        <v>500</v>
      </c>
      <c r="I470" s="114" t="s">
        <v>125</v>
      </c>
      <c r="J470" s="113" t="s">
        <v>126</v>
      </c>
      <c r="K470" s="114" t="s">
        <v>125</v>
      </c>
      <c r="L470" s="113" t="s">
        <v>511</v>
      </c>
      <c r="M470" s="113" t="s">
        <v>502</v>
      </c>
    </row>
    <row r="471" spans="2:14" x14ac:dyDescent="0.25">
      <c r="B471" s="116" t="s">
        <v>129</v>
      </c>
      <c r="C471" s="117">
        <v>3233</v>
      </c>
      <c r="D471" s="118">
        <v>0.24533146591970101</v>
      </c>
      <c r="E471" s="117">
        <v>3312</v>
      </c>
      <c r="F471" s="118">
        <v>2.4435508815341844E-2</v>
      </c>
      <c r="G471" s="117">
        <v>1791</v>
      </c>
      <c r="H471" s="118">
        <v>0.45923913043478298</v>
      </c>
      <c r="I471" s="117">
        <v>6514</v>
      </c>
      <c r="J471" s="118">
        <v>2.6370742601898383</v>
      </c>
      <c r="K471" s="117">
        <v>7927</v>
      </c>
      <c r="L471" s="118">
        <v>0.21691740865827458</v>
      </c>
      <c r="M471" s="118">
        <v>1.4519022579647385</v>
      </c>
    </row>
    <row r="472" spans="2:14" x14ac:dyDescent="0.25">
      <c r="B472" s="116" t="s">
        <v>131</v>
      </c>
      <c r="C472" s="117">
        <v>2874</v>
      </c>
      <c r="D472" s="118">
        <v>0.34127893651157498</v>
      </c>
      <c r="E472" s="117">
        <v>3109</v>
      </c>
      <c r="F472" s="118">
        <v>8.1767571329157906E-2</v>
      </c>
      <c r="G472" s="117">
        <v>1161</v>
      </c>
      <c r="H472" s="118">
        <v>0.62656802830492098</v>
      </c>
      <c r="I472" s="117">
        <v>6285</v>
      </c>
      <c r="J472" s="118">
        <v>4.4134366925064601</v>
      </c>
      <c r="K472" s="117">
        <v>7335</v>
      </c>
      <c r="L472" s="118">
        <v>0.16706443914081137</v>
      </c>
      <c r="M472" s="118">
        <v>1.5521920668058455</v>
      </c>
    </row>
    <row r="473" spans="2:14" x14ac:dyDescent="0.25">
      <c r="B473" s="116" t="s">
        <v>133</v>
      </c>
      <c r="C473" s="117">
        <v>2564</v>
      </c>
      <c r="D473" s="118">
        <v>0.37721641972309899</v>
      </c>
      <c r="E473" s="117">
        <v>994</v>
      </c>
      <c r="F473" s="118">
        <v>0.61232449297971903</v>
      </c>
      <c r="G473" s="117">
        <v>1241</v>
      </c>
      <c r="H473" s="118">
        <v>0.24849094567404428</v>
      </c>
      <c r="I473" s="117">
        <v>5022</v>
      </c>
      <c r="J473" s="118">
        <v>3.0467365028203064</v>
      </c>
      <c r="K473" s="117"/>
      <c r="L473" s="118"/>
      <c r="M473" s="118"/>
    </row>
    <row r="474" spans="2:14" x14ac:dyDescent="0.25">
      <c r="B474" s="116" t="s">
        <v>135</v>
      </c>
      <c r="C474" s="117">
        <v>3220</v>
      </c>
      <c r="D474" s="118">
        <v>0.19900497512437801</v>
      </c>
      <c r="E474" s="117">
        <v>0</v>
      </c>
      <c r="F474" s="118">
        <v>1</v>
      </c>
      <c r="G474" s="117">
        <v>2198</v>
      </c>
      <c r="H474" s="118"/>
      <c r="I474" s="117">
        <v>3691</v>
      </c>
      <c r="J474" s="118">
        <v>0.67925386715195635</v>
      </c>
      <c r="K474" s="117"/>
      <c r="L474" s="118"/>
      <c r="M474" s="118"/>
    </row>
    <row r="475" spans="2:14" x14ac:dyDescent="0.25">
      <c r="B475" s="116" t="s">
        <v>137</v>
      </c>
      <c r="C475" s="117">
        <v>3054</v>
      </c>
      <c r="D475" s="118">
        <v>0.118105688709212</v>
      </c>
      <c r="E475" s="117">
        <v>0</v>
      </c>
      <c r="F475" s="118">
        <v>1</v>
      </c>
      <c r="G475" s="117">
        <v>3379</v>
      </c>
      <c r="H475" s="118"/>
      <c r="I475" s="117">
        <v>4106</v>
      </c>
      <c r="J475" s="118">
        <v>0.21515241195620005</v>
      </c>
      <c r="K475" s="117"/>
      <c r="L475" s="118"/>
      <c r="M475" s="118"/>
    </row>
    <row r="476" spans="2:14" x14ac:dyDescent="0.25">
      <c r="B476" s="116" t="s">
        <v>139</v>
      </c>
      <c r="C476" s="117">
        <v>3780</v>
      </c>
      <c r="D476" s="118">
        <v>0.26171875</v>
      </c>
      <c r="E476" s="117">
        <v>0</v>
      </c>
      <c r="F476" s="118">
        <v>1</v>
      </c>
      <c r="G476" s="117">
        <v>3623</v>
      </c>
      <c r="H476" s="118"/>
      <c r="I476" s="117">
        <v>5031</v>
      </c>
      <c r="J476" s="118">
        <v>0.38862820866685066</v>
      </c>
      <c r="K476" s="117"/>
      <c r="L476" s="118"/>
      <c r="M476" s="118"/>
    </row>
    <row r="477" spans="2:14" x14ac:dyDescent="0.25">
      <c r="B477" s="116" t="s">
        <v>141</v>
      </c>
      <c r="C477" s="117">
        <v>5100</v>
      </c>
      <c r="D477" s="118">
        <v>0.104163007201827</v>
      </c>
      <c r="E477" s="117">
        <v>1940</v>
      </c>
      <c r="F477" s="118">
        <v>0.61960784313725503</v>
      </c>
      <c r="G477" s="117">
        <v>6308</v>
      </c>
      <c r="H477" s="118">
        <v>2.2515463917525773</v>
      </c>
      <c r="I477" s="117">
        <v>7506</v>
      </c>
      <c r="J477" s="118">
        <v>0.18991756499682944</v>
      </c>
      <c r="K477" s="117"/>
      <c r="L477" s="118"/>
      <c r="M477" s="118"/>
    </row>
    <row r="478" spans="2:14" x14ac:dyDescent="0.25">
      <c r="B478" s="116" t="s">
        <v>143</v>
      </c>
      <c r="C478" s="117">
        <v>4351</v>
      </c>
      <c r="D478" s="118">
        <v>0.171869052150742</v>
      </c>
      <c r="E478" s="117">
        <v>3453</v>
      </c>
      <c r="F478" s="118">
        <v>0.206389335784877</v>
      </c>
      <c r="G478" s="117">
        <v>7136</v>
      </c>
      <c r="H478" s="118">
        <v>1.0666087460179554</v>
      </c>
      <c r="I478" s="117">
        <v>7555</v>
      </c>
      <c r="J478" s="118">
        <v>5.871636771300448E-2</v>
      </c>
      <c r="K478" s="117"/>
      <c r="L478" s="118"/>
      <c r="M478" s="118"/>
    </row>
    <row r="479" spans="2:14" x14ac:dyDescent="0.25">
      <c r="B479" s="116" t="s">
        <v>145</v>
      </c>
      <c r="C479" s="117">
        <v>4326</v>
      </c>
      <c r="D479" s="118">
        <v>0.15885669842504399</v>
      </c>
      <c r="E479" s="117">
        <v>1252</v>
      </c>
      <c r="F479" s="118">
        <v>0.71058714748035101</v>
      </c>
      <c r="G479" s="117">
        <v>6001</v>
      </c>
      <c r="H479" s="118">
        <v>3.7931309904153352</v>
      </c>
      <c r="I479" s="117">
        <v>6224</v>
      </c>
      <c r="J479" s="118">
        <v>3.7160473254457482E-2</v>
      </c>
      <c r="K479" s="117"/>
      <c r="L479" s="118"/>
      <c r="M479" s="118"/>
    </row>
    <row r="480" spans="2:14" x14ac:dyDescent="0.25">
      <c r="B480" s="116" t="s">
        <v>147</v>
      </c>
      <c r="C480" s="117">
        <v>3438</v>
      </c>
      <c r="D480" s="118">
        <v>0.25873221216041398</v>
      </c>
      <c r="E480" s="117">
        <v>1060</v>
      </c>
      <c r="F480" s="118">
        <v>0.69168121000581695</v>
      </c>
      <c r="G480" s="117">
        <v>4672</v>
      </c>
      <c r="H480" s="118">
        <v>3.4075471698113207</v>
      </c>
      <c r="I480" s="117">
        <v>4053</v>
      </c>
      <c r="J480" s="118">
        <v>0.132491438356164</v>
      </c>
      <c r="K480" s="117"/>
      <c r="L480" s="118"/>
      <c r="M480" s="118"/>
    </row>
    <row r="481" spans="2:14" x14ac:dyDescent="0.25">
      <c r="B481" s="116" t="s">
        <v>149</v>
      </c>
      <c r="C481" s="117">
        <v>2951</v>
      </c>
      <c r="D481" s="118">
        <v>0.21141215106732347</v>
      </c>
      <c r="E481" s="117">
        <v>735</v>
      </c>
      <c r="F481" s="118">
        <v>0.75093188749576401</v>
      </c>
      <c r="G481" s="117">
        <v>4910</v>
      </c>
      <c r="H481" s="118">
        <v>5.6802721088435373</v>
      </c>
      <c r="I481" s="117">
        <v>4383</v>
      </c>
      <c r="J481" s="118">
        <v>0.10733197556008101</v>
      </c>
      <c r="K481" s="117"/>
      <c r="L481" s="118"/>
      <c r="M481" s="118"/>
    </row>
    <row r="482" spans="2:14" x14ac:dyDescent="0.25">
      <c r="B482" s="116" t="s">
        <v>151</v>
      </c>
      <c r="C482" s="117">
        <v>3419</v>
      </c>
      <c r="D482" s="118">
        <v>6.772673733804524E-3</v>
      </c>
      <c r="E482" s="117">
        <v>932</v>
      </c>
      <c r="F482" s="118">
        <v>0.72740567417373503</v>
      </c>
      <c r="G482" s="117">
        <v>4708</v>
      </c>
      <c r="H482" s="118">
        <v>4.0515021459227469</v>
      </c>
      <c r="I482" s="117">
        <v>5390</v>
      </c>
      <c r="J482" s="118">
        <v>0.14485981308411211</v>
      </c>
      <c r="K482" s="117"/>
      <c r="L482" s="118"/>
      <c r="M482" s="118"/>
    </row>
    <row r="483" spans="2:14" ht="15.75" x14ac:dyDescent="0.25">
      <c r="B483" s="119" t="s">
        <v>111</v>
      </c>
      <c r="C483" s="120">
        <v>42310</v>
      </c>
      <c r="D483" s="121">
        <v>0.18520230323338499</v>
      </c>
      <c r="E483" s="120">
        <v>16787</v>
      </c>
      <c r="F483" s="121">
        <v>0.60323800519971604</v>
      </c>
      <c r="G483" s="120">
        <v>47128</v>
      </c>
      <c r="H483" s="121">
        <v>1.8074104962173112</v>
      </c>
      <c r="I483" s="120">
        <v>65760</v>
      </c>
      <c r="J483" s="121">
        <v>0.39534883720930236</v>
      </c>
      <c r="K483" s="120">
        <v>15262</v>
      </c>
      <c r="L483" s="121">
        <v>0.19243690913352607</v>
      </c>
      <c r="M483" s="121">
        <v>1.4990993941378745</v>
      </c>
    </row>
    <row r="484" spans="2:14" ht="6" customHeight="1" x14ac:dyDescent="0.25"/>
    <row r="485" spans="2:14" x14ac:dyDescent="0.25">
      <c r="B485" s="49" t="s">
        <v>306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4"/>
      <c r="E486" s="124"/>
      <c r="G486" s="124"/>
      <c r="I486" s="124"/>
      <c r="K486" s="124"/>
    </row>
    <row r="493" spans="2:14" ht="48.75" customHeight="1" thickBot="1" x14ac:dyDescent="0.3">
      <c r="B493" s="247" t="s">
        <v>327</v>
      </c>
      <c r="C493" s="247"/>
      <c r="D493" s="247"/>
      <c r="E493" s="247"/>
      <c r="F493" s="247"/>
      <c r="G493" s="247"/>
      <c r="H493" s="247"/>
      <c r="I493" s="247"/>
      <c r="J493" s="247"/>
      <c r="K493" s="247"/>
      <c r="L493" s="247"/>
      <c r="M493" s="247"/>
      <c r="N493" s="1" t="s">
        <v>526</v>
      </c>
    </row>
    <row r="494" spans="2:14" ht="10.5" customHeight="1" thickBot="1" x14ac:dyDescent="0.3">
      <c r="B494" s="109"/>
      <c r="C494" s="110"/>
      <c r="D494" s="109"/>
      <c r="E494" s="109"/>
      <c r="F494" s="109"/>
      <c r="G494" s="109"/>
      <c r="H494" s="109"/>
      <c r="I494" s="109"/>
      <c r="J494" s="109"/>
      <c r="K494" s="4"/>
      <c r="L494" s="4"/>
      <c r="N494" s="1" t="s">
        <v>202</v>
      </c>
    </row>
    <row r="495" spans="2:14" ht="22.5" thickTop="1" thickBot="1" x14ac:dyDescent="0.3">
      <c r="B495" s="125" t="s">
        <v>219</v>
      </c>
      <c r="C495" s="257" t="s">
        <v>219</v>
      </c>
      <c r="D495" s="258"/>
      <c r="E495" s="258"/>
      <c r="F495" s="258"/>
      <c r="G495" s="258"/>
      <c r="H495" s="258"/>
      <c r="I495" s="258"/>
      <c r="J495" s="258"/>
      <c r="K495" s="258"/>
      <c r="L495" s="258"/>
      <c r="M495" s="259"/>
    </row>
    <row r="496" spans="2:14" ht="22.5" thickTop="1" thickBot="1" x14ac:dyDescent="0.3">
      <c r="B496" s="13"/>
      <c r="C496" s="260">
        <v>2019</v>
      </c>
      <c r="D496" s="261"/>
      <c r="E496" s="262">
        <v>2020</v>
      </c>
      <c r="F496" s="261"/>
      <c r="G496" s="262">
        <v>2021</v>
      </c>
      <c r="H496" s="261"/>
      <c r="I496" s="262">
        <v>2022</v>
      </c>
      <c r="J496" s="261"/>
      <c r="K496" s="262">
        <v>2023</v>
      </c>
      <c r="L496" s="263"/>
      <c r="M496" s="264"/>
    </row>
    <row r="497" spans="2:13" ht="16.5" thickTop="1" thickBot="1" x14ac:dyDescent="0.3">
      <c r="B497" s="16"/>
      <c r="C497" s="112" t="s">
        <v>125</v>
      </c>
      <c r="D497" s="113" t="s">
        <v>509</v>
      </c>
      <c r="E497" s="114" t="s">
        <v>125</v>
      </c>
      <c r="F497" s="113" t="s">
        <v>499</v>
      </c>
      <c r="G497" s="114" t="s">
        <v>125</v>
      </c>
      <c r="H497" s="113" t="s">
        <v>500</v>
      </c>
      <c r="I497" s="114" t="s">
        <v>125</v>
      </c>
      <c r="J497" s="113" t="s">
        <v>126</v>
      </c>
      <c r="K497" s="114" t="s">
        <v>125</v>
      </c>
      <c r="L497" s="113" t="s">
        <v>511</v>
      </c>
      <c r="M497" s="113" t="s">
        <v>502</v>
      </c>
    </row>
    <row r="498" spans="2:13" x14ac:dyDescent="0.25">
      <c r="B498" s="116" t="s">
        <v>129</v>
      </c>
      <c r="C498" s="117">
        <v>5</v>
      </c>
      <c r="D498" s="118">
        <v>0.66666666666666674</v>
      </c>
      <c r="E498" s="117">
        <v>1</v>
      </c>
      <c r="F498" s="118">
        <v>0.8</v>
      </c>
      <c r="G498" s="117">
        <v>2</v>
      </c>
      <c r="H498" s="118">
        <v>1</v>
      </c>
      <c r="I498" s="117">
        <v>28</v>
      </c>
      <c r="J498" s="118">
        <v>13</v>
      </c>
      <c r="K498" s="117">
        <v>10</v>
      </c>
      <c r="L498" s="118">
        <v>-0.64285714285714279</v>
      </c>
      <c r="M498" s="118">
        <v>1</v>
      </c>
    </row>
    <row r="499" spans="2:13" x14ac:dyDescent="0.25">
      <c r="B499" s="116" t="s">
        <v>131</v>
      </c>
      <c r="C499" s="117">
        <v>5</v>
      </c>
      <c r="D499" s="118">
        <v>0.88636363636363602</v>
      </c>
      <c r="E499" s="117">
        <v>9</v>
      </c>
      <c r="F499" s="118">
        <v>0.8</v>
      </c>
      <c r="G499" s="117">
        <v>0</v>
      </c>
      <c r="H499" s="118">
        <v>1</v>
      </c>
      <c r="I499" s="117">
        <v>18</v>
      </c>
      <c r="J499" s="118"/>
      <c r="K499" s="117">
        <v>55</v>
      </c>
      <c r="L499" s="118">
        <v>2.0555555555555554</v>
      </c>
      <c r="M499" s="118">
        <v>10</v>
      </c>
    </row>
    <row r="500" spans="2:13" x14ac:dyDescent="0.25">
      <c r="B500" s="116" t="s">
        <v>133</v>
      </c>
      <c r="C500" s="117">
        <v>4</v>
      </c>
      <c r="D500" s="118">
        <v>0.91111111111111098</v>
      </c>
      <c r="E500" s="117">
        <v>0</v>
      </c>
      <c r="F500" s="118">
        <v>1</v>
      </c>
      <c r="G500" s="117">
        <v>0</v>
      </c>
      <c r="H500" s="118"/>
      <c r="I500" s="117">
        <v>4</v>
      </c>
      <c r="J500" s="118"/>
      <c r="K500" s="117"/>
      <c r="L500" s="118"/>
      <c r="M500" s="118"/>
    </row>
    <row r="501" spans="2:13" x14ac:dyDescent="0.25">
      <c r="B501" s="116" t="s">
        <v>135</v>
      </c>
      <c r="C501" s="117">
        <v>2</v>
      </c>
      <c r="D501" s="118">
        <v>0.5</v>
      </c>
      <c r="E501" s="117">
        <v>0</v>
      </c>
      <c r="F501" s="118">
        <v>1</v>
      </c>
      <c r="G501" s="117">
        <v>2</v>
      </c>
      <c r="H501" s="118"/>
      <c r="I501" s="117">
        <v>0</v>
      </c>
      <c r="J501" s="118">
        <v>1</v>
      </c>
      <c r="K501" s="117"/>
      <c r="L501" s="118"/>
      <c r="M501" s="118"/>
    </row>
    <row r="502" spans="2:13" x14ac:dyDescent="0.25">
      <c r="B502" s="116" t="s">
        <v>137</v>
      </c>
      <c r="C502" s="117">
        <v>12</v>
      </c>
      <c r="D502" s="118">
        <v>5</v>
      </c>
      <c r="E502" s="117">
        <v>0</v>
      </c>
      <c r="F502" s="118">
        <v>1</v>
      </c>
      <c r="G502" s="117">
        <v>5</v>
      </c>
      <c r="H502" s="118"/>
      <c r="I502" s="117">
        <v>14</v>
      </c>
      <c r="J502" s="118">
        <v>1.7999999999999998</v>
      </c>
      <c r="K502" s="117"/>
      <c r="L502" s="118"/>
      <c r="M502" s="118"/>
    </row>
    <row r="503" spans="2:13" x14ac:dyDescent="0.25">
      <c r="B503" s="116" t="s">
        <v>139</v>
      </c>
      <c r="C503" s="117">
        <v>4</v>
      </c>
      <c r="D503" s="118"/>
      <c r="E503" s="117">
        <v>0</v>
      </c>
      <c r="F503" s="118">
        <v>1</v>
      </c>
      <c r="G503" s="117">
        <v>0</v>
      </c>
      <c r="H503" s="118"/>
      <c r="I503" s="117">
        <v>0</v>
      </c>
      <c r="J503" s="118"/>
      <c r="K503" s="117"/>
      <c r="L503" s="118"/>
      <c r="M503" s="118"/>
    </row>
    <row r="504" spans="2:13" x14ac:dyDescent="0.25">
      <c r="B504" s="116" t="s">
        <v>141</v>
      </c>
      <c r="C504" s="117">
        <v>0</v>
      </c>
      <c r="D504" s="118"/>
      <c r="E504" s="117">
        <v>0</v>
      </c>
      <c r="F504" s="118"/>
      <c r="G504" s="117">
        <v>0</v>
      </c>
      <c r="H504" s="118"/>
      <c r="I504" s="117">
        <v>2</v>
      </c>
      <c r="J504" s="118"/>
      <c r="K504" s="117"/>
      <c r="L504" s="118"/>
      <c r="M504" s="118"/>
    </row>
    <row r="505" spans="2:13" x14ac:dyDescent="0.25">
      <c r="B505" s="116" t="s">
        <v>143</v>
      </c>
      <c r="C505" s="117">
        <v>0</v>
      </c>
      <c r="D505" s="118"/>
      <c r="E505" s="117">
        <v>0</v>
      </c>
      <c r="F505" s="118"/>
      <c r="G505" s="117">
        <v>0</v>
      </c>
      <c r="H505" s="118"/>
      <c r="I505" s="117">
        <v>3</v>
      </c>
      <c r="J505" s="118"/>
      <c r="K505" s="117"/>
      <c r="L505" s="118"/>
      <c r="M505" s="118"/>
    </row>
    <row r="506" spans="2:13" x14ac:dyDescent="0.25">
      <c r="B506" s="116" t="s">
        <v>145</v>
      </c>
      <c r="C506" s="117">
        <v>2</v>
      </c>
      <c r="D506" s="118">
        <v>0.33333333333333298</v>
      </c>
      <c r="E506" s="117">
        <v>0</v>
      </c>
      <c r="F506" s="118">
        <v>1</v>
      </c>
      <c r="G506" s="117">
        <v>0</v>
      </c>
      <c r="H506" s="118"/>
      <c r="I506" s="117">
        <v>4</v>
      </c>
      <c r="J506" s="118"/>
      <c r="K506" s="117"/>
      <c r="L506" s="118"/>
      <c r="M506" s="118"/>
    </row>
    <row r="507" spans="2:13" x14ac:dyDescent="0.25">
      <c r="B507" s="116" t="s">
        <v>147</v>
      </c>
      <c r="C507" s="117">
        <v>2</v>
      </c>
      <c r="D507" s="118">
        <v>0.6</v>
      </c>
      <c r="E507" s="117">
        <v>0</v>
      </c>
      <c r="F507" s="118">
        <v>1</v>
      </c>
      <c r="G507" s="117">
        <v>6</v>
      </c>
      <c r="H507" s="118"/>
      <c r="I507" s="117">
        <v>14</v>
      </c>
      <c r="J507" s="118">
        <v>1.3333333333333335</v>
      </c>
      <c r="K507" s="117"/>
      <c r="L507" s="118"/>
      <c r="M507" s="118"/>
    </row>
    <row r="508" spans="2:13" x14ac:dyDescent="0.25">
      <c r="B508" s="116" t="s">
        <v>149</v>
      </c>
      <c r="C508" s="117">
        <v>1</v>
      </c>
      <c r="D508" s="118">
        <v>0.66666666666666696</v>
      </c>
      <c r="E508" s="117">
        <v>0</v>
      </c>
      <c r="F508" s="118">
        <v>1</v>
      </c>
      <c r="G508" s="117">
        <v>4</v>
      </c>
      <c r="H508" s="118"/>
      <c r="I508" s="117">
        <v>15</v>
      </c>
      <c r="J508" s="118">
        <v>2.75</v>
      </c>
      <c r="K508" s="117"/>
      <c r="L508" s="118"/>
      <c r="M508" s="118"/>
    </row>
    <row r="509" spans="2:13" x14ac:dyDescent="0.25">
      <c r="B509" s="116" t="s">
        <v>151</v>
      </c>
      <c r="C509" s="117">
        <v>9</v>
      </c>
      <c r="D509" s="118">
        <v>0.18181818181818199</v>
      </c>
      <c r="E509" s="117">
        <v>1</v>
      </c>
      <c r="F509" s="118">
        <v>0.88888888888888895</v>
      </c>
      <c r="G509" s="117">
        <v>12</v>
      </c>
      <c r="H509" s="118">
        <v>11</v>
      </c>
      <c r="I509" s="117">
        <v>10</v>
      </c>
      <c r="J509" s="118">
        <v>0.16666666666666699</v>
      </c>
      <c r="K509" s="117"/>
      <c r="L509" s="118"/>
      <c r="M509" s="118"/>
    </row>
    <row r="510" spans="2:13" ht="15.75" x14ac:dyDescent="0.25">
      <c r="B510" s="119" t="s">
        <v>111</v>
      </c>
      <c r="C510" s="120">
        <v>46</v>
      </c>
      <c r="D510" s="121">
        <v>0.61666666666666703</v>
      </c>
      <c r="E510" s="120">
        <v>11</v>
      </c>
      <c r="F510" s="121">
        <v>0.76086956521739102</v>
      </c>
      <c r="G510" s="120">
        <v>31</v>
      </c>
      <c r="H510" s="121">
        <v>1.8181818181818183</v>
      </c>
      <c r="I510" s="120">
        <v>112</v>
      </c>
      <c r="J510" s="121">
        <v>2.6129032258064515</v>
      </c>
      <c r="K510" s="120">
        <v>65</v>
      </c>
      <c r="L510" s="121">
        <v>0.41304347826086962</v>
      </c>
      <c r="M510" s="121">
        <v>5.5</v>
      </c>
    </row>
    <row r="511" spans="2:13" ht="6" customHeight="1" x14ac:dyDescent="0.25"/>
    <row r="512" spans="2:13" x14ac:dyDescent="0.25">
      <c r="B512" s="49" t="s">
        <v>306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4"/>
      <c r="E513" s="124"/>
      <c r="G513" s="124"/>
      <c r="I513" s="115">
        <v>64</v>
      </c>
      <c r="L513">
        <v>31.613111726685133</v>
      </c>
    </row>
    <row r="516" spans="2:14" ht="48.75" customHeight="1" thickBot="1" x14ac:dyDescent="0.3">
      <c r="B516" s="247" t="s">
        <v>328</v>
      </c>
      <c r="C516" s="247"/>
      <c r="D516" s="247"/>
      <c r="E516" s="247"/>
      <c r="F516" s="247"/>
      <c r="G516" s="247"/>
      <c r="H516" s="247"/>
      <c r="I516" s="247"/>
      <c r="J516" s="247"/>
      <c r="K516" s="247"/>
      <c r="L516" s="247"/>
      <c r="M516" s="247"/>
      <c r="N516" s="1" t="s">
        <v>526</v>
      </c>
    </row>
    <row r="517" spans="2:14" ht="10.5" customHeight="1" thickBot="1" x14ac:dyDescent="0.3">
      <c r="B517" s="109"/>
      <c r="C517" s="110"/>
      <c r="D517" s="109"/>
      <c r="E517" s="109"/>
      <c r="F517" s="109"/>
      <c r="G517" s="109"/>
      <c r="H517" s="109"/>
      <c r="I517" s="109"/>
      <c r="J517" s="109"/>
      <c r="K517" s="4"/>
      <c r="L517" s="4"/>
      <c r="N517" s="1" t="s">
        <v>202</v>
      </c>
    </row>
    <row r="518" spans="2:14" ht="22.5" thickTop="1" thickBot="1" x14ac:dyDescent="0.3">
      <c r="B518" s="125" t="s">
        <v>221</v>
      </c>
      <c r="C518" s="257" t="s">
        <v>221</v>
      </c>
      <c r="D518" s="258"/>
      <c r="E518" s="258"/>
      <c r="F518" s="258"/>
      <c r="G518" s="258"/>
      <c r="H518" s="258"/>
      <c r="I518" s="258"/>
      <c r="J518" s="258"/>
      <c r="K518" s="258"/>
      <c r="L518" s="258"/>
      <c r="M518" s="259"/>
    </row>
    <row r="519" spans="2:14" ht="22.5" thickTop="1" thickBot="1" x14ac:dyDescent="0.3">
      <c r="B519" s="13"/>
      <c r="C519" s="260">
        <v>2019</v>
      </c>
      <c r="D519" s="261"/>
      <c r="E519" s="262">
        <v>2020</v>
      </c>
      <c r="F519" s="261"/>
      <c r="G519" s="262">
        <v>2021</v>
      </c>
      <c r="H519" s="261"/>
      <c r="I519" s="262">
        <v>2022</v>
      </c>
      <c r="J519" s="261"/>
      <c r="K519" s="262">
        <v>2023</v>
      </c>
      <c r="L519" s="263"/>
      <c r="M519" s="264"/>
    </row>
    <row r="520" spans="2:14" ht="16.5" thickTop="1" thickBot="1" x14ac:dyDescent="0.3">
      <c r="B520" s="16"/>
      <c r="C520" s="112" t="s">
        <v>125</v>
      </c>
      <c r="D520" s="113" t="s">
        <v>509</v>
      </c>
      <c r="E520" s="114" t="s">
        <v>125</v>
      </c>
      <c r="F520" s="113" t="s">
        <v>499</v>
      </c>
      <c r="G520" s="114" t="s">
        <v>125</v>
      </c>
      <c r="H520" s="113" t="s">
        <v>500</v>
      </c>
      <c r="I520" s="114" t="s">
        <v>125</v>
      </c>
      <c r="J520" s="113" t="s">
        <v>126</v>
      </c>
      <c r="K520" s="114" t="s">
        <v>125</v>
      </c>
      <c r="L520" s="113" t="s">
        <v>511</v>
      </c>
      <c r="M520" s="113" t="s">
        <v>502</v>
      </c>
    </row>
    <row r="521" spans="2:14" x14ac:dyDescent="0.25">
      <c r="B521" s="116" t="s">
        <v>129</v>
      </c>
      <c r="C521" s="117">
        <v>95</v>
      </c>
      <c r="D521" s="118">
        <v>0.53431372549019596</v>
      </c>
      <c r="E521" s="117">
        <v>118</v>
      </c>
      <c r="F521" s="118">
        <v>0.24210526315789482</v>
      </c>
      <c r="G521" s="117">
        <v>119</v>
      </c>
      <c r="H521" s="118">
        <v>8.4745762711864181E-3</v>
      </c>
      <c r="I521" s="117">
        <v>107</v>
      </c>
      <c r="J521" s="118">
        <v>0.10084033613445401</v>
      </c>
      <c r="K521" s="117">
        <v>149</v>
      </c>
      <c r="L521" s="118">
        <v>0.39252336448598135</v>
      </c>
      <c r="M521" s="118">
        <v>0.56842105263157894</v>
      </c>
    </row>
    <row r="522" spans="2:14" x14ac:dyDescent="0.25">
      <c r="B522" s="116" t="s">
        <v>131</v>
      </c>
      <c r="C522" s="117">
        <v>161</v>
      </c>
      <c r="D522" s="118">
        <v>0.39999999999999991</v>
      </c>
      <c r="E522" s="117">
        <v>153</v>
      </c>
      <c r="F522" s="118">
        <v>4.9689440993788803E-2</v>
      </c>
      <c r="G522" s="117">
        <v>149</v>
      </c>
      <c r="H522" s="118">
        <v>2.61437908496732E-2</v>
      </c>
      <c r="I522" s="117">
        <v>243</v>
      </c>
      <c r="J522" s="118">
        <v>0.63087248322147649</v>
      </c>
      <c r="K522" s="117">
        <v>262</v>
      </c>
      <c r="L522" s="118">
        <v>7.8189300411522611E-2</v>
      </c>
      <c r="M522" s="118">
        <v>0.62732919254658381</v>
      </c>
    </row>
    <row r="523" spans="2:14" x14ac:dyDescent="0.25">
      <c r="B523" s="116" t="s">
        <v>133</v>
      </c>
      <c r="C523" s="117">
        <v>107</v>
      </c>
      <c r="D523" s="118">
        <v>5.9405940594059459E-2</v>
      </c>
      <c r="E523" s="117">
        <v>49</v>
      </c>
      <c r="F523" s="118">
        <v>0.54205607476635498</v>
      </c>
      <c r="G523" s="117">
        <v>166</v>
      </c>
      <c r="H523" s="118">
        <v>2.3877551020408165</v>
      </c>
      <c r="I523" s="117">
        <v>150</v>
      </c>
      <c r="J523" s="118">
        <v>9.6385542168674704E-2</v>
      </c>
      <c r="K523" s="117"/>
      <c r="L523" s="118"/>
      <c r="M523" s="118"/>
    </row>
    <row r="524" spans="2:14" x14ac:dyDescent="0.25">
      <c r="B524" s="116" t="s">
        <v>135</v>
      </c>
      <c r="C524" s="117">
        <v>239</v>
      </c>
      <c r="D524" s="118">
        <v>3.0172413793103425E-2</v>
      </c>
      <c r="E524" s="117">
        <v>0</v>
      </c>
      <c r="F524" s="118">
        <v>1</v>
      </c>
      <c r="G524" s="117">
        <v>588</v>
      </c>
      <c r="H524" s="118"/>
      <c r="I524" s="117">
        <v>265</v>
      </c>
      <c r="J524" s="118">
        <v>0.54931972789115602</v>
      </c>
      <c r="K524" s="117"/>
      <c r="L524" s="118"/>
      <c r="M524" s="118"/>
    </row>
    <row r="525" spans="2:14" x14ac:dyDescent="0.25">
      <c r="B525" s="116" t="s">
        <v>137</v>
      </c>
      <c r="C525" s="117">
        <v>128</v>
      </c>
      <c r="D525" s="118">
        <v>0.13274336283185839</v>
      </c>
      <c r="E525" s="117">
        <v>0</v>
      </c>
      <c r="F525" s="118">
        <v>1</v>
      </c>
      <c r="G525" s="117">
        <v>660</v>
      </c>
      <c r="H525" s="118"/>
      <c r="I525" s="117">
        <v>285</v>
      </c>
      <c r="J525" s="118">
        <v>0.56818181818181801</v>
      </c>
      <c r="K525" s="117"/>
      <c r="L525" s="118"/>
      <c r="M525" s="118"/>
    </row>
    <row r="526" spans="2:14" x14ac:dyDescent="0.25">
      <c r="B526" s="116" t="s">
        <v>139</v>
      </c>
      <c r="C526" s="117">
        <v>155</v>
      </c>
      <c r="D526" s="118">
        <v>1.9807692307692308</v>
      </c>
      <c r="E526" s="117">
        <v>0</v>
      </c>
      <c r="F526" s="118">
        <v>1</v>
      </c>
      <c r="G526" s="117">
        <v>258</v>
      </c>
      <c r="H526" s="118"/>
      <c r="I526" s="117">
        <v>154</v>
      </c>
      <c r="J526" s="118">
        <v>0.403100775193799</v>
      </c>
      <c r="K526" s="117"/>
      <c r="L526" s="118"/>
      <c r="M526" s="118"/>
    </row>
    <row r="527" spans="2:14" x14ac:dyDescent="0.25">
      <c r="B527" s="116" t="s">
        <v>141</v>
      </c>
      <c r="C527" s="117">
        <v>99</v>
      </c>
      <c r="D527" s="118">
        <v>0.125</v>
      </c>
      <c r="E527" s="117">
        <v>84</v>
      </c>
      <c r="F527" s="118">
        <v>0.15151515151515099</v>
      </c>
      <c r="G527" s="117">
        <v>269</v>
      </c>
      <c r="H527" s="118">
        <v>2.2023809523809526</v>
      </c>
      <c r="I527" s="117">
        <v>319</v>
      </c>
      <c r="J527" s="118">
        <v>0.18587360594795532</v>
      </c>
      <c r="K527" s="117"/>
      <c r="L527" s="118"/>
      <c r="M527" s="118"/>
    </row>
    <row r="528" spans="2:14" x14ac:dyDescent="0.25">
      <c r="B528" s="116" t="s">
        <v>143</v>
      </c>
      <c r="C528" s="117">
        <v>267</v>
      </c>
      <c r="D528" s="118">
        <v>0.27142857142857135</v>
      </c>
      <c r="E528" s="117">
        <v>155</v>
      </c>
      <c r="F528" s="118">
        <v>0.41947565543071202</v>
      </c>
      <c r="G528" s="117">
        <v>478</v>
      </c>
      <c r="H528" s="118">
        <v>2.0838709677419356</v>
      </c>
      <c r="I528" s="117">
        <v>301</v>
      </c>
      <c r="J528" s="118">
        <v>0.37029288702928898</v>
      </c>
      <c r="K528" s="117"/>
      <c r="L528" s="118"/>
      <c r="M528" s="118"/>
    </row>
    <row r="529" spans="2:14" x14ac:dyDescent="0.25">
      <c r="B529" s="116" t="s">
        <v>145</v>
      </c>
      <c r="C529" s="117">
        <v>99</v>
      </c>
      <c r="D529" s="118">
        <v>0.26119402985074602</v>
      </c>
      <c r="E529" s="117">
        <v>95</v>
      </c>
      <c r="F529" s="118">
        <v>4.0404040404040401E-2</v>
      </c>
      <c r="G529" s="117">
        <v>181</v>
      </c>
      <c r="H529" s="118">
        <v>0.90526315789473677</v>
      </c>
      <c r="I529" s="117">
        <v>189</v>
      </c>
      <c r="J529" s="118">
        <v>4.4198895027624419E-2</v>
      </c>
      <c r="K529" s="117"/>
      <c r="L529" s="118"/>
      <c r="M529" s="118"/>
    </row>
    <row r="530" spans="2:14" x14ac:dyDescent="0.25">
      <c r="B530" s="116" t="s">
        <v>147</v>
      </c>
      <c r="C530" s="117">
        <v>112</v>
      </c>
      <c r="D530" s="118">
        <v>0.21678321678321699</v>
      </c>
      <c r="E530" s="117">
        <v>84</v>
      </c>
      <c r="F530" s="118">
        <v>0.25</v>
      </c>
      <c r="G530" s="117">
        <v>226</v>
      </c>
      <c r="H530" s="118">
        <v>1.6904761904761907</v>
      </c>
      <c r="I530" s="117">
        <v>189</v>
      </c>
      <c r="J530" s="118">
        <v>0.16371681415929201</v>
      </c>
      <c r="K530" s="117"/>
      <c r="L530" s="118"/>
      <c r="M530" s="118"/>
    </row>
    <row r="531" spans="2:14" x14ac:dyDescent="0.25">
      <c r="B531" s="116" t="s">
        <v>149</v>
      </c>
      <c r="C531" s="117">
        <v>91</v>
      </c>
      <c r="D531" s="118">
        <v>0.24657534246575352</v>
      </c>
      <c r="E531" s="117">
        <v>51</v>
      </c>
      <c r="F531" s="118">
        <v>0.43956043956044</v>
      </c>
      <c r="G531" s="117">
        <v>235</v>
      </c>
      <c r="H531" s="118">
        <v>3.6078431372549016</v>
      </c>
      <c r="I531" s="117">
        <v>148</v>
      </c>
      <c r="J531" s="118">
        <v>0.37021276595744701</v>
      </c>
      <c r="K531" s="117"/>
      <c r="L531" s="118"/>
      <c r="M531" s="118"/>
    </row>
    <row r="532" spans="2:14" x14ac:dyDescent="0.25">
      <c r="B532" s="116" t="s">
        <v>151</v>
      </c>
      <c r="C532" s="117">
        <v>178</v>
      </c>
      <c r="D532" s="118">
        <v>1.0941176470588236</v>
      </c>
      <c r="E532" s="117">
        <v>120</v>
      </c>
      <c r="F532" s="118">
        <v>0.325842696629214</v>
      </c>
      <c r="G532" s="117">
        <v>208</v>
      </c>
      <c r="H532" s="118">
        <v>0.73333333333333339</v>
      </c>
      <c r="I532" s="117">
        <v>172</v>
      </c>
      <c r="J532" s="118">
        <v>0.17307692307692299</v>
      </c>
      <c r="K532" s="117"/>
      <c r="L532" s="118"/>
      <c r="M532" s="118"/>
    </row>
    <row r="533" spans="2:14" ht="15.75" x14ac:dyDescent="0.25">
      <c r="B533" s="119" t="s">
        <v>111</v>
      </c>
      <c r="C533" s="120">
        <v>1731</v>
      </c>
      <c r="D533" s="121">
        <v>0.11677419354838703</v>
      </c>
      <c r="E533" s="120">
        <v>909</v>
      </c>
      <c r="F533" s="121">
        <v>0.47487001733102302</v>
      </c>
      <c r="G533" s="120">
        <v>3537</v>
      </c>
      <c r="H533" s="121">
        <v>2.891089108910891</v>
      </c>
      <c r="I533" s="120">
        <v>2522</v>
      </c>
      <c r="J533" s="121">
        <v>0.28696635566864598</v>
      </c>
      <c r="K533" s="120">
        <v>411</v>
      </c>
      <c r="L533" s="121">
        <v>0.17428571428571438</v>
      </c>
      <c r="M533" s="121">
        <v>0.60546875</v>
      </c>
    </row>
    <row r="534" spans="2:14" ht="6" customHeight="1" x14ac:dyDescent="0.25"/>
    <row r="535" spans="2:14" x14ac:dyDescent="0.25">
      <c r="B535" s="49" t="s">
        <v>306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4"/>
      <c r="E536" s="124"/>
      <c r="G536" s="124"/>
      <c r="I536" s="124"/>
      <c r="K536" s="124"/>
    </row>
    <row r="539" spans="2:14" ht="48.75" customHeight="1" thickBot="1" x14ac:dyDescent="0.3">
      <c r="B539" s="247" t="s">
        <v>329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1" t="s">
        <v>526</v>
      </c>
    </row>
    <row r="540" spans="2:14" ht="10.5" customHeight="1" thickBot="1" x14ac:dyDescent="0.3">
      <c r="B540" s="109"/>
      <c r="C540" s="110"/>
      <c r="D540" s="109"/>
      <c r="E540" s="109"/>
      <c r="F540" s="109"/>
      <c r="G540" s="109"/>
      <c r="H540" s="109"/>
      <c r="I540" s="109"/>
      <c r="J540" s="109"/>
      <c r="K540" s="4"/>
      <c r="L540" s="4"/>
      <c r="N540" s="1" t="s">
        <v>202</v>
      </c>
    </row>
    <row r="541" spans="2:14" ht="22.5" thickTop="1" thickBot="1" x14ac:dyDescent="0.3">
      <c r="B541" s="125" t="s">
        <v>223</v>
      </c>
      <c r="C541" s="257" t="s">
        <v>223</v>
      </c>
      <c r="D541" s="258"/>
      <c r="E541" s="258"/>
      <c r="F541" s="258"/>
      <c r="G541" s="258"/>
      <c r="H541" s="258"/>
      <c r="I541" s="258"/>
      <c r="J541" s="258"/>
      <c r="K541" s="258"/>
      <c r="L541" s="258"/>
      <c r="M541" s="259"/>
    </row>
    <row r="542" spans="2:14" ht="22.5" thickTop="1" thickBot="1" x14ac:dyDescent="0.3">
      <c r="B542" s="13"/>
      <c r="C542" s="260">
        <v>2019</v>
      </c>
      <c r="D542" s="261"/>
      <c r="E542" s="262">
        <v>2020</v>
      </c>
      <c r="F542" s="261"/>
      <c r="G542" s="262">
        <v>2021</v>
      </c>
      <c r="H542" s="261"/>
      <c r="I542" s="262">
        <v>2022</v>
      </c>
      <c r="J542" s="261"/>
      <c r="K542" s="262">
        <v>2023</v>
      </c>
      <c r="L542" s="263"/>
      <c r="M542" s="264"/>
    </row>
    <row r="543" spans="2:14" ht="16.5" thickTop="1" thickBot="1" x14ac:dyDescent="0.3">
      <c r="B543" s="16"/>
      <c r="C543" s="112" t="s">
        <v>125</v>
      </c>
      <c r="D543" s="113" t="s">
        <v>509</v>
      </c>
      <c r="E543" s="114" t="s">
        <v>125</v>
      </c>
      <c r="F543" s="113" t="s">
        <v>499</v>
      </c>
      <c r="G543" s="114" t="s">
        <v>125</v>
      </c>
      <c r="H543" s="113" t="s">
        <v>500</v>
      </c>
      <c r="I543" s="114" t="s">
        <v>125</v>
      </c>
      <c r="J543" s="113" t="s">
        <v>126</v>
      </c>
      <c r="K543" s="114" t="s">
        <v>125</v>
      </c>
      <c r="L543" s="113" t="s">
        <v>511</v>
      </c>
      <c r="M543" s="113" t="s">
        <v>502</v>
      </c>
    </row>
    <row r="544" spans="2:14" x14ac:dyDescent="0.25">
      <c r="B544" s="116" t="s">
        <v>129</v>
      </c>
      <c r="C544" s="117">
        <v>372</v>
      </c>
      <c r="D544" s="118">
        <v>3.0434782608695654</v>
      </c>
      <c r="E544" s="117">
        <v>113</v>
      </c>
      <c r="F544" s="118">
        <v>0.69623655913978499</v>
      </c>
      <c r="G544" s="117">
        <v>95</v>
      </c>
      <c r="H544" s="118">
        <v>0.15929203539823</v>
      </c>
      <c r="I544" s="117">
        <v>323</v>
      </c>
      <c r="J544" s="118">
        <v>2.4</v>
      </c>
      <c r="K544" s="117">
        <v>222</v>
      </c>
      <c r="L544" s="118">
        <v>-0.31269349845201233</v>
      </c>
      <c r="M544" s="118">
        <v>-0.40322580645161288</v>
      </c>
    </row>
    <row r="545" spans="2:13" x14ac:dyDescent="0.25">
      <c r="B545" s="116" t="s">
        <v>131</v>
      </c>
      <c r="C545" s="117">
        <v>405</v>
      </c>
      <c r="D545" s="118">
        <v>2.2661290322580645</v>
      </c>
      <c r="E545" s="117">
        <v>74</v>
      </c>
      <c r="F545" s="118">
        <v>0.81728395061728398</v>
      </c>
      <c r="G545" s="117">
        <v>39</v>
      </c>
      <c r="H545" s="118">
        <v>0.47297297297297303</v>
      </c>
      <c r="I545" s="117">
        <v>216</v>
      </c>
      <c r="J545" s="118">
        <v>4.5384615384615383</v>
      </c>
      <c r="K545" s="117">
        <v>306</v>
      </c>
      <c r="L545" s="118">
        <v>0.41666666666666674</v>
      </c>
      <c r="M545" s="118">
        <v>-0.24444444444444446</v>
      </c>
    </row>
    <row r="546" spans="2:13" x14ac:dyDescent="0.25">
      <c r="B546" s="116" t="s">
        <v>133</v>
      </c>
      <c r="C546" s="117">
        <v>295</v>
      </c>
      <c r="D546" s="118">
        <v>0.29928741092636602</v>
      </c>
      <c r="E546" s="117">
        <v>48</v>
      </c>
      <c r="F546" s="118">
        <v>0.83728813559322002</v>
      </c>
      <c r="G546" s="117">
        <v>29</v>
      </c>
      <c r="H546" s="118">
        <v>0.39583333333333298</v>
      </c>
      <c r="I546" s="117">
        <v>267</v>
      </c>
      <c r="J546" s="118">
        <v>8.2068965517241388</v>
      </c>
      <c r="K546" s="117"/>
      <c r="L546" s="118"/>
      <c r="M546" s="118"/>
    </row>
    <row r="547" spans="2:13" x14ac:dyDescent="0.25">
      <c r="B547" s="116" t="s">
        <v>135</v>
      </c>
      <c r="C547" s="117">
        <v>515</v>
      </c>
      <c r="D547" s="118">
        <v>0.24096385542168686</v>
      </c>
      <c r="E547" s="117">
        <v>0</v>
      </c>
      <c r="F547" s="118">
        <v>1</v>
      </c>
      <c r="G547" s="117">
        <v>25</v>
      </c>
      <c r="H547" s="118"/>
      <c r="I547" s="117">
        <v>202</v>
      </c>
      <c r="J547" s="118">
        <v>7.08</v>
      </c>
      <c r="K547" s="117"/>
      <c r="L547" s="118"/>
      <c r="M547" s="118"/>
    </row>
    <row r="548" spans="2:13" x14ac:dyDescent="0.25">
      <c r="B548" s="116" t="s">
        <v>137</v>
      </c>
      <c r="C548" s="117">
        <v>106</v>
      </c>
      <c r="D548" s="118">
        <v>0.12765957446808507</v>
      </c>
      <c r="E548" s="117">
        <v>0</v>
      </c>
      <c r="F548" s="118">
        <v>1</v>
      </c>
      <c r="G548" s="117">
        <v>24</v>
      </c>
      <c r="H548" s="118"/>
      <c r="I548" s="117">
        <v>285</v>
      </c>
      <c r="J548" s="118">
        <v>10.875</v>
      </c>
      <c r="K548" s="117"/>
      <c r="L548" s="118"/>
      <c r="M548" s="118"/>
    </row>
    <row r="549" spans="2:13" x14ac:dyDescent="0.25">
      <c r="B549" s="116" t="s">
        <v>139</v>
      </c>
      <c r="C549" s="117">
        <v>43</v>
      </c>
      <c r="D549" s="118">
        <v>0.49411764705882399</v>
      </c>
      <c r="E549" s="117">
        <v>0</v>
      </c>
      <c r="F549" s="118">
        <v>1</v>
      </c>
      <c r="G549" s="117">
        <v>22</v>
      </c>
      <c r="H549" s="118"/>
      <c r="I549" s="117">
        <v>162</v>
      </c>
      <c r="J549" s="118">
        <v>6.3636363636363633</v>
      </c>
      <c r="K549" s="117"/>
      <c r="L549" s="118"/>
      <c r="M549" s="118"/>
    </row>
    <row r="550" spans="2:13" x14ac:dyDescent="0.25">
      <c r="B550" s="116" t="s">
        <v>141</v>
      </c>
      <c r="C550" s="117">
        <v>34</v>
      </c>
      <c r="D550" s="118">
        <v>8.1081081081081002E-2</v>
      </c>
      <c r="E550" s="117">
        <v>22</v>
      </c>
      <c r="F550" s="118">
        <v>0.35294117647058798</v>
      </c>
      <c r="G550" s="117">
        <v>73</v>
      </c>
      <c r="H550" s="118">
        <v>2.3181818181818183</v>
      </c>
      <c r="I550" s="117">
        <v>143</v>
      </c>
      <c r="J550" s="118">
        <v>0.95890410958904115</v>
      </c>
      <c r="K550" s="117"/>
      <c r="L550" s="118"/>
      <c r="M550" s="118"/>
    </row>
    <row r="551" spans="2:13" x14ac:dyDescent="0.25">
      <c r="B551" s="116" t="s">
        <v>143</v>
      </c>
      <c r="C551" s="117">
        <v>51</v>
      </c>
      <c r="D551" s="118">
        <v>0.37837837837837829</v>
      </c>
      <c r="E551" s="117">
        <v>12</v>
      </c>
      <c r="F551" s="118">
        <v>0.76470588235294101</v>
      </c>
      <c r="G551" s="117">
        <v>56</v>
      </c>
      <c r="H551" s="118">
        <v>3.666666666666667</v>
      </c>
      <c r="I551" s="117">
        <v>150</v>
      </c>
      <c r="J551" s="118">
        <v>1.6785714285714284</v>
      </c>
      <c r="K551" s="117"/>
      <c r="L551" s="118"/>
      <c r="M551" s="118"/>
    </row>
    <row r="552" spans="2:13" x14ac:dyDescent="0.25">
      <c r="B552" s="116" t="s">
        <v>145</v>
      </c>
      <c r="C552" s="117">
        <v>64</v>
      </c>
      <c r="D552" s="118">
        <v>1.5873015873015817E-2</v>
      </c>
      <c r="E552" s="117">
        <v>16</v>
      </c>
      <c r="F552" s="118">
        <v>0.75</v>
      </c>
      <c r="G552" s="117">
        <v>58</v>
      </c>
      <c r="H552" s="118">
        <v>2.625</v>
      </c>
      <c r="I552" s="117">
        <v>158</v>
      </c>
      <c r="J552" s="118">
        <v>1.7241379310344827</v>
      </c>
      <c r="K552" s="117"/>
      <c r="L552" s="118"/>
      <c r="M552" s="118"/>
    </row>
    <row r="553" spans="2:13" x14ac:dyDescent="0.25">
      <c r="B553" s="116" t="s">
        <v>147</v>
      </c>
      <c r="C553" s="117">
        <v>92</v>
      </c>
      <c r="D553" s="118">
        <v>0.676056338028169</v>
      </c>
      <c r="E553" s="117">
        <v>21</v>
      </c>
      <c r="F553" s="118">
        <v>0.77173913043478304</v>
      </c>
      <c r="G553" s="117">
        <v>143</v>
      </c>
      <c r="H553" s="118">
        <v>5.8095238095238093</v>
      </c>
      <c r="I553" s="117">
        <v>235</v>
      </c>
      <c r="J553" s="118">
        <v>0.64335664335664333</v>
      </c>
      <c r="K553" s="117"/>
      <c r="L553" s="118"/>
      <c r="M553" s="118"/>
    </row>
    <row r="554" spans="2:13" x14ac:dyDescent="0.25">
      <c r="B554" s="116" t="s">
        <v>149</v>
      </c>
      <c r="C554" s="117">
        <v>79</v>
      </c>
      <c r="D554" s="118">
        <v>0.57065217391304301</v>
      </c>
      <c r="E554" s="117">
        <v>29</v>
      </c>
      <c r="F554" s="118">
        <v>0.632911392405063</v>
      </c>
      <c r="G554" s="117">
        <v>149</v>
      </c>
      <c r="H554" s="118">
        <v>4.1379310344827589</v>
      </c>
      <c r="I554" s="117">
        <v>238</v>
      </c>
      <c r="J554" s="118">
        <v>0.59731543624161065</v>
      </c>
      <c r="K554" s="117"/>
      <c r="L554" s="118"/>
      <c r="M554" s="118"/>
    </row>
    <row r="555" spans="2:13" x14ac:dyDescent="0.25">
      <c r="B555" s="116" t="s">
        <v>151</v>
      </c>
      <c r="C555" s="117">
        <v>94</v>
      </c>
      <c r="D555" s="118">
        <v>0.474860335195531</v>
      </c>
      <c r="E555" s="117">
        <v>64</v>
      </c>
      <c r="F555" s="118">
        <v>0.319148936170213</v>
      </c>
      <c r="G555" s="117">
        <v>256</v>
      </c>
      <c r="H555" s="118">
        <v>3</v>
      </c>
      <c r="I555" s="117">
        <v>290</v>
      </c>
      <c r="J555" s="118">
        <v>0.1328125</v>
      </c>
      <c r="K555" s="117"/>
      <c r="L555" s="118"/>
      <c r="M555" s="118"/>
    </row>
    <row r="556" spans="2:13" ht="15.75" x14ac:dyDescent="0.25">
      <c r="B556" s="119" t="s">
        <v>111</v>
      </c>
      <c r="C556" s="120">
        <v>2150</v>
      </c>
      <c r="D556" s="121">
        <v>6.6997518610421913E-2</v>
      </c>
      <c r="E556" s="120">
        <v>399</v>
      </c>
      <c r="F556" s="121">
        <v>0.814418604651163</v>
      </c>
      <c r="G556" s="120">
        <v>969</v>
      </c>
      <c r="H556" s="121">
        <v>1.4285714285714284</v>
      </c>
      <c r="I556" s="120">
        <v>2669</v>
      </c>
      <c r="J556" s="121">
        <v>1.7543859649122808</v>
      </c>
      <c r="K556" s="120">
        <v>528</v>
      </c>
      <c r="L556" s="121">
        <v>-2.0408163265306145E-2</v>
      </c>
      <c r="M556" s="121">
        <v>-0.32046332046332049</v>
      </c>
    </row>
    <row r="557" spans="2:13" ht="6" customHeight="1" x14ac:dyDescent="0.25"/>
    <row r="558" spans="2:13" x14ac:dyDescent="0.25">
      <c r="B558" s="49" t="s">
        <v>306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4"/>
      <c r="E559" s="124"/>
      <c r="G559" s="124"/>
      <c r="I559" s="124"/>
      <c r="K559" s="124"/>
    </row>
    <row r="562" spans="2:14" ht="48.75" customHeight="1" thickBot="1" x14ac:dyDescent="0.3">
      <c r="B562" s="247" t="s">
        <v>330</v>
      </c>
      <c r="C562" s="247"/>
      <c r="D562" s="247"/>
      <c r="E562" s="247"/>
      <c r="F562" s="247"/>
      <c r="G562" s="247"/>
      <c r="H562" s="247"/>
      <c r="I562" s="247"/>
      <c r="J562" s="247"/>
      <c r="K562" s="247"/>
      <c r="L562" s="247"/>
      <c r="M562" s="247"/>
      <c r="N562" s="1" t="s">
        <v>526</v>
      </c>
    </row>
    <row r="563" spans="2:14" ht="10.5" customHeight="1" thickBot="1" x14ac:dyDescent="0.3">
      <c r="B563" s="109"/>
      <c r="C563" s="110"/>
      <c r="D563" s="109"/>
      <c r="E563" s="109"/>
      <c r="F563" s="109"/>
      <c r="G563" s="109"/>
      <c r="H563" s="109"/>
      <c r="I563" s="109"/>
      <c r="J563" s="109"/>
      <c r="K563" s="4"/>
      <c r="L563" s="4"/>
      <c r="N563" s="1" t="s">
        <v>202</v>
      </c>
    </row>
    <row r="564" spans="2:14" ht="22.5" thickTop="1" thickBot="1" x14ac:dyDescent="0.3">
      <c r="B564" s="125" t="s">
        <v>225</v>
      </c>
      <c r="C564" s="257" t="s">
        <v>225</v>
      </c>
      <c r="D564" s="258"/>
      <c r="E564" s="258"/>
      <c r="F564" s="258"/>
      <c r="G564" s="258"/>
      <c r="H564" s="258"/>
      <c r="I564" s="258"/>
      <c r="J564" s="258"/>
      <c r="K564" s="258"/>
      <c r="L564" s="258"/>
      <c r="M564" s="259"/>
    </row>
    <row r="565" spans="2:14" ht="22.5" thickTop="1" thickBot="1" x14ac:dyDescent="0.3">
      <c r="B565" s="13"/>
      <c r="C565" s="260">
        <v>2019</v>
      </c>
      <c r="D565" s="261"/>
      <c r="E565" s="262">
        <v>2020</v>
      </c>
      <c r="F565" s="261"/>
      <c r="G565" s="262">
        <v>2021</v>
      </c>
      <c r="H565" s="261"/>
      <c r="I565" s="262">
        <v>2022</v>
      </c>
      <c r="J565" s="261"/>
      <c r="K565" s="262">
        <v>2023</v>
      </c>
      <c r="L565" s="263"/>
      <c r="M565" s="264"/>
    </row>
    <row r="566" spans="2:14" ht="16.5" thickTop="1" thickBot="1" x14ac:dyDescent="0.3">
      <c r="B566" s="16"/>
      <c r="C566" s="112" t="s">
        <v>125</v>
      </c>
      <c r="D566" s="113" t="s">
        <v>509</v>
      </c>
      <c r="E566" s="114" t="s">
        <v>125</v>
      </c>
      <c r="F566" s="113" t="s">
        <v>499</v>
      </c>
      <c r="G566" s="114" t="s">
        <v>125</v>
      </c>
      <c r="H566" s="113" t="s">
        <v>500</v>
      </c>
      <c r="I566" s="114" t="s">
        <v>125</v>
      </c>
      <c r="J566" s="113" t="s">
        <v>126</v>
      </c>
      <c r="K566" s="114" t="s">
        <v>125</v>
      </c>
      <c r="L566" s="113" t="s">
        <v>511</v>
      </c>
      <c r="M566" s="113" t="s">
        <v>502</v>
      </c>
    </row>
    <row r="567" spans="2:14" x14ac:dyDescent="0.25">
      <c r="B567" s="116" t="s">
        <v>129</v>
      </c>
      <c r="C567" s="117">
        <v>122</v>
      </c>
      <c r="D567" s="118">
        <v>0.49377593360995897</v>
      </c>
      <c r="E567" s="117">
        <v>142</v>
      </c>
      <c r="F567" s="118">
        <v>0.16393442622950816</v>
      </c>
      <c r="G567" s="117">
        <v>26</v>
      </c>
      <c r="H567" s="118">
        <v>0.81690140845070403</v>
      </c>
      <c r="I567" s="117">
        <v>368</v>
      </c>
      <c r="J567" s="118">
        <v>13.153846153846153</v>
      </c>
      <c r="K567" s="117">
        <v>1086</v>
      </c>
      <c r="L567" s="118">
        <v>1.9510869565217392</v>
      </c>
      <c r="M567" s="118">
        <v>7.9016393442622945</v>
      </c>
    </row>
    <row r="568" spans="2:14" x14ac:dyDescent="0.25">
      <c r="B568" s="116" t="s">
        <v>131</v>
      </c>
      <c r="C568" s="117">
        <v>268</v>
      </c>
      <c r="D568" s="118">
        <v>0.51412429378531077</v>
      </c>
      <c r="E568" s="117">
        <v>129</v>
      </c>
      <c r="F568" s="118">
        <v>0.51865671641791</v>
      </c>
      <c r="G568" s="117">
        <v>22</v>
      </c>
      <c r="H568" s="118">
        <v>0.82945736434108497</v>
      </c>
      <c r="I568" s="117">
        <v>330</v>
      </c>
      <c r="J568" s="118">
        <v>14</v>
      </c>
      <c r="K568" s="117">
        <v>881</v>
      </c>
      <c r="L568" s="118">
        <v>1.6696969696969699</v>
      </c>
      <c r="M568" s="118">
        <v>2.2873134328358211</v>
      </c>
    </row>
    <row r="569" spans="2:14" x14ac:dyDescent="0.25">
      <c r="B569" s="116" t="s">
        <v>133</v>
      </c>
      <c r="C569" s="117">
        <v>302</v>
      </c>
      <c r="D569" s="118">
        <v>3.5143769968051103E-2</v>
      </c>
      <c r="E569" s="117">
        <v>33</v>
      </c>
      <c r="F569" s="118">
        <v>0.89072847682119205</v>
      </c>
      <c r="G569" s="117">
        <v>27</v>
      </c>
      <c r="H569" s="118">
        <v>0.18181818181818199</v>
      </c>
      <c r="I569" s="117">
        <v>405</v>
      </c>
      <c r="J569" s="118">
        <v>14</v>
      </c>
      <c r="K569" s="117"/>
      <c r="L569" s="118"/>
      <c r="M569" s="118"/>
    </row>
    <row r="570" spans="2:14" x14ac:dyDescent="0.25">
      <c r="B570" s="116" t="s">
        <v>135</v>
      </c>
      <c r="C570" s="117">
        <v>83</v>
      </c>
      <c r="D570" s="118">
        <v>0.46103896103896103</v>
      </c>
      <c r="E570" s="117">
        <v>0</v>
      </c>
      <c r="F570" s="118">
        <v>1</v>
      </c>
      <c r="G570" s="117">
        <v>12</v>
      </c>
      <c r="H570" s="118"/>
      <c r="I570" s="117">
        <v>304</v>
      </c>
      <c r="J570" s="118">
        <v>24.333333333333332</v>
      </c>
      <c r="K570" s="117"/>
      <c r="L570" s="118"/>
      <c r="M570" s="118"/>
    </row>
    <row r="571" spans="2:14" x14ac:dyDescent="0.25">
      <c r="B571" s="116" t="s">
        <v>137</v>
      </c>
      <c r="C571" s="117">
        <v>69</v>
      </c>
      <c r="D571" s="118">
        <v>0.69469026548672597</v>
      </c>
      <c r="E571" s="117">
        <v>0</v>
      </c>
      <c r="F571" s="118">
        <v>1</v>
      </c>
      <c r="G571" s="117">
        <v>31</v>
      </c>
      <c r="H571" s="118"/>
      <c r="I571" s="117">
        <v>396</v>
      </c>
      <c r="J571" s="118">
        <v>11.774193548387096</v>
      </c>
      <c r="K571" s="117"/>
      <c r="L571" s="118"/>
      <c r="M571" s="118"/>
    </row>
    <row r="572" spans="2:14" x14ac:dyDescent="0.25">
      <c r="B572" s="116" t="s">
        <v>139</v>
      </c>
      <c r="C572" s="117">
        <v>142</v>
      </c>
      <c r="D572" s="118">
        <v>0.41078838174273902</v>
      </c>
      <c r="E572" s="117">
        <v>0</v>
      </c>
      <c r="F572" s="118">
        <v>1</v>
      </c>
      <c r="G572" s="117">
        <v>28</v>
      </c>
      <c r="H572" s="118"/>
      <c r="I572" s="117">
        <v>608</v>
      </c>
      <c r="J572" s="118">
        <v>20.714285714285715</v>
      </c>
      <c r="K572" s="117"/>
      <c r="L572" s="118"/>
      <c r="M572" s="118"/>
    </row>
    <row r="573" spans="2:14" x14ac:dyDescent="0.25">
      <c r="B573" s="116" t="s">
        <v>141</v>
      </c>
      <c r="C573" s="117">
        <v>88</v>
      </c>
      <c r="D573" s="118">
        <v>0.71335504885993495</v>
      </c>
      <c r="E573" s="117">
        <v>24</v>
      </c>
      <c r="F573" s="118">
        <v>0.72727272727272696</v>
      </c>
      <c r="G573" s="117">
        <v>57</v>
      </c>
      <c r="H573" s="118">
        <v>1.375</v>
      </c>
      <c r="I573" s="117">
        <v>499</v>
      </c>
      <c r="J573" s="118">
        <v>7.7543859649122808</v>
      </c>
      <c r="K573" s="117"/>
      <c r="L573" s="118"/>
      <c r="M573" s="118"/>
    </row>
    <row r="574" spans="2:14" x14ac:dyDescent="0.25">
      <c r="B574" s="116" t="s">
        <v>143</v>
      </c>
      <c r="C574" s="117">
        <v>71</v>
      </c>
      <c r="D574" s="118">
        <v>0.73106060606060597</v>
      </c>
      <c r="E574" s="117">
        <v>69</v>
      </c>
      <c r="F574" s="118">
        <v>2.8169014084507001E-2</v>
      </c>
      <c r="G574" s="117">
        <v>68</v>
      </c>
      <c r="H574" s="118">
        <v>1.4492753623188401E-2</v>
      </c>
      <c r="I574" s="117">
        <v>429</v>
      </c>
      <c r="J574" s="118">
        <v>5.3088235294117645</v>
      </c>
      <c r="K574" s="117"/>
      <c r="L574" s="118"/>
      <c r="M574" s="118"/>
    </row>
    <row r="575" spans="2:14" x14ac:dyDescent="0.25">
      <c r="B575" s="116" t="s">
        <v>145</v>
      </c>
      <c r="C575" s="117">
        <v>68</v>
      </c>
      <c r="D575" s="118">
        <v>0.805157593123209</v>
      </c>
      <c r="E575" s="117">
        <v>14</v>
      </c>
      <c r="F575" s="118">
        <v>0.79411764705882404</v>
      </c>
      <c r="G575" s="117">
        <v>154</v>
      </c>
      <c r="H575" s="118">
        <v>10</v>
      </c>
      <c r="I575" s="117">
        <v>410</v>
      </c>
      <c r="J575" s="118">
        <v>1.6623376623376624</v>
      </c>
      <c r="K575" s="117"/>
      <c r="L575" s="118"/>
      <c r="M575" s="118"/>
    </row>
    <row r="576" spans="2:14" x14ac:dyDescent="0.25">
      <c r="B576" s="116" t="s">
        <v>147</v>
      </c>
      <c r="C576" s="117">
        <v>84</v>
      </c>
      <c r="D576" s="118">
        <v>0.68888888888888899</v>
      </c>
      <c r="E576" s="117">
        <v>37</v>
      </c>
      <c r="F576" s="118">
        <v>0.55952380952380998</v>
      </c>
      <c r="G576" s="117">
        <v>83</v>
      </c>
      <c r="H576" s="118">
        <v>1.2432432432432434</v>
      </c>
      <c r="I576" s="117">
        <v>509</v>
      </c>
      <c r="J576" s="118">
        <v>5.1325301204819276</v>
      </c>
      <c r="K576" s="117"/>
      <c r="L576" s="118"/>
      <c r="M576" s="118"/>
    </row>
    <row r="577" spans="2:14" x14ac:dyDescent="0.25">
      <c r="B577" s="116" t="s">
        <v>149</v>
      </c>
      <c r="C577" s="117">
        <v>95</v>
      </c>
      <c r="D577" s="118">
        <v>0.50520833333333304</v>
      </c>
      <c r="E577" s="117">
        <v>10</v>
      </c>
      <c r="F577" s="118">
        <v>0.89473684210526305</v>
      </c>
      <c r="G577" s="117">
        <v>177</v>
      </c>
      <c r="H577" s="118">
        <v>16.7</v>
      </c>
      <c r="I577" s="117">
        <v>431</v>
      </c>
      <c r="J577" s="118">
        <v>1.4350282485875705</v>
      </c>
      <c r="K577" s="117"/>
      <c r="L577" s="118"/>
      <c r="M577" s="118"/>
    </row>
    <row r="578" spans="2:14" x14ac:dyDescent="0.25">
      <c r="B578" s="116" t="s">
        <v>151</v>
      </c>
      <c r="C578" s="117">
        <v>122</v>
      </c>
      <c r="D578" s="118">
        <v>0.40776699029126201</v>
      </c>
      <c r="E578" s="117">
        <v>15</v>
      </c>
      <c r="F578" s="118">
        <v>0.87704918032786905</v>
      </c>
      <c r="G578" s="117">
        <v>329</v>
      </c>
      <c r="H578" s="118">
        <v>20.933333333333334</v>
      </c>
      <c r="I578" s="117">
        <v>790</v>
      </c>
      <c r="J578" s="118">
        <v>1.4012158054711246</v>
      </c>
      <c r="K578" s="117"/>
      <c r="L578" s="118"/>
      <c r="M578" s="118"/>
    </row>
    <row r="579" spans="2:14" ht="15.75" x14ac:dyDescent="0.25">
      <c r="B579" s="119" t="s">
        <v>111</v>
      </c>
      <c r="C579" s="120">
        <v>1514</v>
      </c>
      <c r="D579" s="121">
        <v>0.48503401360544202</v>
      </c>
      <c r="E579" s="120">
        <v>473</v>
      </c>
      <c r="F579" s="121">
        <v>0.68758256274768803</v>
      </c>
      <c r="G579" s="120">
        <v>1014</v>
      </c>
      <c r="H579" s="121">
        <v>1.1437632135306552</v>
      </c>
      <c r="I579" s="120">
        <v>5479</v>
      </c>
      <c r="J579" s="121">
        <v>4.4033530571992108</v>
      </c>
      <c r="K579" s="120">
        <v>1967</v>
      </c>
      <c r="L579" s="121">
        <v>1.8180515759312321</v>
      </c>
      <c r="M579" s="121">
        <v>4.0435897435897434</v>
      </c>
    </row>
    <row r="580" spans="2:14" ht="6" customHeight="1" x14ac:dyDescent="0.25"/>
    <row r="581" spans="2:14" x14ac:dyDescent="0.25">
      <c r="B581" s="49" t="s">
        <v>306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4"/>
      <c r="E582" s="124"/>
      <c r="G582" s="124"/>
      <c r="I582" s="124"/>
      <c r="K582" s="124"/>
    </row>
    <row r="585" spans="2:14" ht="48.75" customHeight="1" thickBot="1" x14ac:dyDescent="0.3">
      <c r="B585" s="247" t="s">
        <v>331</v>
      </c>
      <c r="C585" s="247"/>
      <c r="D585" s="247"/>
      <c r="E585" s="247"/>
      <c r="F585" s="247"/>
      <c r="G585" s="247"/>
      <c r="H585" s="247"/>
      <c r="I585" s="247"/>
      <c r="J585" s="247"/>
      <c r="K585" s="247"/>
      <c r="L585" s="247"/>
      <c r="M585" s="247"/>
      <c r="N585" s="1" t="s">
        <v>526</v>
      </c>
    </row>
    <row r="586" spans="2:14" ht="10.5" customHeight="1" thickBot="1" x14ac:dyDescent="0.3">
      <c r="B586" s="109"/>
      <c r="C586" s="110"/>
      <c r="D586" s="109"/>
      <c r="E586" s="109"/>
      <c r="F586" s="109"/>
      <c r="G586" s="109"/>
      <c r="H586" s="109"/>
      <c r="I586" s="109"/>
      <c r="J586" s="109"/>
      <c r="K586" s="4"/>
      <c r="L586" s="4"/>
      <c r="N586" s="1" t="s">
        <v>202</v>
      </c>
    </row>
    <row r="587" spans="2:14" ht="22.5" thickTop="1" thickBot="1" x14ac:dyDescent="0.3">
      <c r="B587" s="125" t="s">
        <v>227</v>
      </c>
      <c r="C587" s="257" t="s">
        <v>227</v>
      </c>
      <c r="D587" s="258"/>
      <c r="E587" s="258"/>
      <c r="F587" s="258"/>
      <c r="G587" s="258"/>
      <c r="H587" s="258"/>
      <c r="I587" s="258"/>
      <c r="J587" s="258"/>
      <c r="K587" s="258"/>
      <c r="L587" s="258"/>
      <c r="M587" s="259"/>
    </row>
    <row r="588" spans="2:14" ht="22.5" thickTop="1" thickBot="1" x14ac:dyDescent="0.3">
      <c r="B588" s="13"/>
      <c r="C588" s="260">
        <v>2019</v>
      </c>
      <c r="D588" s="261"/>
      <c r="E588" s="262">
        <v>2020</v>
      </c>
      <c r="F588" s="261"/>
      <c r="G588" s="262">
        <v>2021</v>
      </c>
      <c r="H588" s="261"/>
      <c r="I588" s="262">
        <v>2022</v>
      </c>
      <c r="J588" s="261"/>
      <c r="K588" s="262">
        <v>2023</v>
      </c>
      <c r="L588" s="263"/>
      <c r="M588" s="264"/>
    </row>
    <row r="589" spans="2:14" ht="16.5" thickTop="1" thickBot="1" x14ac:dyDescent="0.3">
      <c r="B589" s="16"/>
      <c r="C589" s="112" t="s">
        <v>125</v>
      </c>
      <c r="D589" s="113" t="s">
        <v>509</v>
      </c>
      <c r="E589" s="114" t="s">
        <v>125</v>
      </c>
      <c r="F589" s="113" t="s">
        <v>499</v>
      </c>
      <c r="G589" s="114" t="s">
        <v>125</v>
      </c>
      <c r="H589" s="113" t="s">
        <v>500</v>
      </c>
      <c r="I589" s="114" t="s">
        <v>125</v>
      </c>
      <c r="J589" s="113" t="s">
        <v>126</v>
      </c>
      <c r="K589" s="114" t="s">
        <v>125</v>
      </c>
      <c r="L589" s="113" t="s">
        <v>511</v>
      </c>
      <c r="M589" s="113" t="s">
        <v>502</v>
      </c>
    </row>
    <row r="590" spans="2:14" x14ac:dyDescent="0.25">
      <c r="B590" s="116" t="s">
        <v>129</v>
      </c>
      <c r="C590" s="117">
        <v>170</v>
      </c>
      <c r="D590" s="118">
        <v>0.247787610619469</v>
      </c>
      <c r="E590" s="117">
        <v>216</v>
      </c>
      <c r="F590" s="118">
        <v>0.27058823529411757</v>
      </c>
      <c r="G590" s="117">
        <v>35</v>
      </c>
      <c r="H590" s="118">
        <v>0.83796296296296302</v>
      </c>
      <c r="I590" s="117">
        <v>67</v>
      </c>
      <c r="J590" s="118">
        <v>0.91428571428571437</v>
      </c>
      <c r="K590" s="117">
        <v>124</v>
      </c>
      <c r="L590" s="118">
        <v>0.85074626865671643</v>
      </c>
      <c r="M590" s="118">
        <v>-0.27058823529411768</v>
      </c>
    </row>
    <row r="591" spans="2:14" x14ac:dyDescent="0.25">
      <c r="B591" s="116" t="s">
        <v>131</v>
      </c>
      <c r="C591" s="117">
        <v>98</v>
      </c>
      <c r="D591" s="118">
        <v>0.66779661016949099</v>
      </c>
      <c r="E591" s="117">
        <v>75</v>
      </c>
      <c r="F591" s="118">
        <v>0.23469387755102</v>
      </c>
      <c r="G591" s="117">
        <v>14</v>
      </c>
      <c r="H591" s="118">
        <v>0.81333333333333302</v>
      </c>
      <c r="I591" s="117">
        <v>55</v>
      </c>
      <c r="J591" s="118">
        <v>2.9285714285714284</v>
      </c>
      <c r="K591" s="117">
        <v>74</v>
      </c>
      <c r="L591" s="118">
        <v>0.34545454545454546</v>
      </c>
      <c r="M591" s="118">
        <v>-0.24489795918367352</v>
      </c>
    </row>
    <row r="592" spans="2:14" x14ac:dyDescent="0.25">
      <c r="B592" s="116" t="s">
        <v>133</v>
      </c>
      <c r="C592" s="117">
        <v>86</v>
      </c>
      <c r="D592" s="118">
        <v>0.445161290322581</v>
      </c>
      <c r="E592" s="117">
        <v>16</v>
      </c>
      <c r="F592" s="118">
        <v>0.81395348837209303</v>
      </c>
      <c r="G592" s="117">
        <v>33</v>
      </c>
      <c r="H592" s="118">
        <v>1.0625</v>
      </c>
      <c r="I592" s="117">
        <v>52</v>
      </c>
      <c r="J592" s="118">
        <v>0.57575757575757569</v>
      </c>
      <c r="K592" s="117"/>
      <c r="L592" s="118"/>
      <c r="M592" s="118"/>
    </row>
    <row r="593" spans="2:14" x14ac:dyDescent="0.25">
      <c r="B593" s="116" t="s">
        <v>135</v>
      </c>
      <c r="C593" s="117">
        <v>87</v>
      </c>
      <c r="D593" s="118">
        <v>0.56499999999999995</v>
      </c>
      <c r="E593" s="117">
        <v>0</v>
      </c>
      <c r="F593" s="118">
        <v>1</v>
      </c>
      <c r="G593" s="117">
        <v>41</v>
      </c>
      <c r="H593" s="118"/>
      <c r="I593" s="117">
        <v>78</v>
      </c>
      <c r="J593" s="118">
        <v>0.90243902439024382</v>
      </c>
      <c r="K593" s="117"/>
      <c r="L593" s="118"/>
      <c r="M593" s="118"/>
    </row>
    <row r="594" spans="2:14" x14ac:dyDescent="0.25">
      <c r="B594" s="116" t="s">
        <v>137</v>
      </c>
      <c r="C594" s="117">
        <v>75</v>
      </c>
      <c r="D594" s="118">
        <v>0.38524590163934402</v>
      </c>
      <c r="E594" s="117">
        <v>1</v>
      </c>
      <c r="F594" s="118">
        <v>0.98666666666666702</v>
      </c>
      <c r="G594" s="117">
        <v>38</v>
      </c>
      <c r="H594" s="118">
        <v>37</v>
      </c>
      <c r="I594" s="117">
        <v>60</v>
      </c>
      <c r="J594" s="118">
        <v>0.57894736842105265</v>
      </c>
      <c r="K594" s="117"/>
      <c r="L594" s="118"/>
      <c r="M594" s="118"/>
    </row>
    <row r="595" spans="2:14" x14ac:dyDescent="0.25">
      <c r="B595" s="116" t="s">
        <v>139</v>
      </c>
      <c r="C595" s="117">
        <v>94</v>
      </c>
      <c r="D595" s="118">
        <v>0.35616438356164398</v>
      </c>
      <c r="E595" s="117">
        <v>0</v>
      </c>
      <c r="F595" s="118">
        <v>1</v>
      </c>
      <c r="G595" s="117">
        <v>30</v>
      </c>
      <c r="H595" s="118"/>
      <c r="I595" s="117">
        <v>58</v>
      </c>
      <c r="J595" s="118">
        <v>0.93333333333333335</v>
      </c>
      <c r="K595" s="117"/>
      <c r="L595" s="118"/>
      <c r="M595" s="118"/>
    </row>
    <row r="596" spans="2:14" x14ac:dyDescent="0.25">
      <c r="B596" s="116" t="s">
        <v>141</v>
      </c>
      <c r="C596" s="117">
        <v>136</v>
      </c>
      <c r="D596" s="118">
        <v>0.49450549450549453</v>
      </c>
      <c r="E596" s="117">
        <v>50</v>
      </c>
      <c r="F596" s="118">
        <v>0.63235294117647101</v>
      </c>
      <c r="G596" s="117">
        <v>78</v>
      </c>
      <c r="H596" s="118">
        <v>0.56000000000000005</v>
      </c>
      <c r="I596" s="117">
        <v>89</v>
      </c>
      <c r="J596" s="118">
        <v>0.14102564102564097</v>
      </c>
      <c r="K596" s="117"/>
      <c r="L596" s="118"/>
      <c r="M596" s="118"/>
    </row>
    <row r="597" spans="2:14" x14ac:dyDescent="0.25">
      <c r="B597" s="116" t="s">
        <v>143</v>
      </c>
      <c r="C597" s="117">
        <v>72</v>
      </c>
      <c r="D597" s="118">
        <v>0.88424437299035397</v>
      </c>
      <c r="E597" s="117">
        <v>60</v>
      </c>
      <c r="F597" s="118">
        <v>0.16666666666666699</v>
      </c>
      <c r="G597" s="117">
        <v>68</v>
      </c>
      <c r="H597" s="118">
        <v>0.1333333333333333</v>
      </c>
      <c r="I597" s="117">
        <v>90</v>
      </c>
      <c r="J597" s="118">
        <v>0.32352941176470584</v>
      </c>
      <c r="K597" s="117"/>
      <c r="L597" s="118"/>
      <c r="M597" s="118"/>
    </row>
    <row r="598" spans="2:14" x14ac:dyDescent="0.25">
      <c r="B598" s="116" t="s">
        <v>145</v>
      </c>
      <c r="C598" s="117">
        <v>73</v>
      </c>
      <c r="D598" s="118">
        <v>0.28431372549019601</v>
      </c>
      <c r="E598" s="117">
        <v>23</v>
      </c>
      <c r="F598" s="118">
        <v>0.68493150684931503</v>
      </c>
      <c r="G598" s="117">
        <v>72</v>
      </c>
      <c r="H598" s="118">
        <v>2.1304347826086958</v>
      </c>
      <c r="I598" s="117">
        <v>67</v>
      </c>
      <c r="J598" s="118">
        <v>6.9444444444444406E-2</v>
      </c>
      <c r="K598" s="117"/>
      <c r="L598" s="118"/>
      <c r="M598" s="118"/>
    </row>
    <row r="599" spans="2:14" x14ac:dyDescent="0.25">
      <c r="B599" s="116" t="s">
        <v>147</v>
      </c>
      <c r="C599" s="117">
        <v>212</v>
      </c>
      <c r="D599" s="118">
        <v>0.55882352941176472</v>
      </c>
      <c r="E599" s="117">
        <v>18</v>
      </c>
      <c r="F599" s="118">
        <v>0.91509433962264197</v>
      </c>
      <c r="G599" s="117">
        <v>69</v>
      </c>
      <c r="H599" s="118">
        <v>2.8333333333333335</v>
      </c>
      <c r="I599" s="117">
        <v>101</v>
      </c>
      <c r="J599" s="118">
        <v>0.46376811594202905</v>
      </c>
      <c r="K599" s="117"/>
      <c r="L599" s="118"/>
      <c r="M599" s="118"/>
    </row>
    <row r="600" spans="2:14" x14ac:dyDescent="0.25">
      <c r="B600" s="116" t="s">
        <v>149</v>
      </c>
      <c r="C600" s="117">
        <v>97</v>
      </c>
      <c r="D600" s="118">
        <v>0.18292682926829262</v>
      </c>
      <c r="E600" s="117">
        <v>16</v>
      </c>
      <c r="F600" s="118">
        <v>0.83505154639175305</v>
      </c>
      <c r="G600" s="117">
        <v>68</v>
      </c>
      <c r="H600" s="118">
        <v>3.25</v>
      </c>
      <c r="I600" s="117">
        <v>65</v>
      </c>
      <c r="J600" s="118">
        <v>4.4117647058823498E-2</v>
      </c>
      <c r="K600" s="117"/>
      <c r="L600" s="118"/>
      <c r="M600" s="118"/>
    </row>
    <row r="601" spans="2:14" x14ac:dyDescent="0.25">
      <c r="B601" s="116" t="s">
        <v>151</v>
      </c>
      <c r="C601" s="117">
        <v>116</v>
      </c>
      <c r="D601" s="118">
        <v>0.33333333333333298</v>
      </c>
      <c r="E601" s="117">
        <v>29</v>
      </c>
      <c r="F601" s="118">
        <v>0.75</v>
      </c>
      <c r="G601" s="117">
        <v>102</v>
      </c>
      <c r="H601" s="118">
        <v>2.5172413793103448</v>
      </c>
      <c r="I601" s="117">
        <v>128</v>
      </c>
      <c r="J601" s="118">
        <v>0.25490196078431371</v>
      </c>
      <c r="K601" s="117"/>
      <c r="L601" s="118"/>
      <c r="M601" s="118"/>
    </row>
    <row r="602" spans="2:14" ht="15.75" x14ac:dyDescent="0.25">
      <c r="B602" s="119" t="s">
        <v>111</v>
      </c>
      <c r="C602" s="120">
        <v>1316</v>
      </c>
      <c r="D602" s="121">
        <v>0.44023819651212198</v>
      </c>
      <c r="E602" s="120">
        <v>504</v>
      </c>
      <c r="F602" s="121">
        <v>0.61702127659574502</v>
      </c>
      <c r="G602" s="120">
        <v>648</v>
      </c>
      <c r="H602" s="121">
        <v>0.28571428571428581</v>
      </c>
      <c r="I602" s="120">
        <v>910</v>
      </c>
      <c r="J602" s="121">
        <v>0.40432098765432101</v>
      </c>
      <c r="K602" s="120">
        <v>198</v>
      </c>
      <c r="L602" s="121">
        <v>0.62295081967213117</v>
      </c>
      <c r="M602" s="121">
        <v>-0.26119402985074625</v>
      </c>
    </row>
    <row r="603" spans="2:14" ht="6" customHeight="1" x14ac:dyDescent="0.25"/>
    <row r="604" spans="2:14" x14ac:dyDescent="0.25">
      <c r="B604" s="49" t="s">
        <v>306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4"/>
      <c r="E605" s="124"/>
      <c r="G605" s="124"/>
      <c r="I605" s="124"/>
      <c r="K605" s="124"/>
    </row>
    <row r="608" spans="2:14" ht="48.75" customHeight="1" thickBot="1" x14ac:dyDescent="0.3">
      <c r="B608" s="247" t="s">
        <v>332</v>
      </c>
      <c r="C608" s="247"/>
      <c r="D608" s="247"/>
      <c r="E608" s="247"/>
      <c r="F608" s="247"/>
      <c r="G608" s="247"/>
      <c r="H608" s="247"/>
      <c r="I608" s="247"/>
      <c r="J608" s="247"/>
      <c r="K608" s="247"/>
      <c r="L608" s="247"/>
      <c r="M608" s="247"/>
      <c r="N608" s="1" t="s">
        <v>526</v>
      </c>
    </row>
    <row r="609" spans="2:14" ht="10.5" customHeight="1" thickBot="1" x14ac:dyDescent="0.3">
      <c r="B609" s="109"/>
      <c r="C609" s="110"/>
      <c r="D609" s="109"/>
      <c r="E609" s="109"/>
      <c r="F609" s="109"/>
      <c r="G609" s="109"/>
      <c r="H609" s="109"/>
      <c r="I609" s="109"/>
      <c r="J609" s="109"/>
      <c r="K609" s="4"/>
      <c r="L609" s="4"/>
      <c r="N609" s="1" t="s">
        <v>202</v>
      </c>
    </row>
    <row r="610" spans="2:14" ht="22.5" thickTop="1" thickBot="1" x14ac:dyDescent="0.3">
      <c r="B610" s="125" t="s">
        <v>229</v>
      </c>
      <c r="C610" s="257" t="s">
        <v>229</v>
      </c>
      <c r="D610" s="258"/>
      <c r="E610" s="258"/>
      <c r="F610" s="258"/>
      <c r="G610" s="258"/>
      <c r="H610" s="258"/>
      <c r="I610" s="258"/>
      <c r="J610" s="258"/>
      <c r="K610" s="258"/>
      <c r="L610" s="258"/>
      <c r="M610" s="259"/>
    </row>
    <row r="611" spans="2:14" ht="22.5" thickTop="1" thickBot="1" x14ac:dyDescent="0.3">
      <c r="B611" s="13"/>
      <c r="C611" s="260">
        <v>2019</v>
      </c>
      <c r="D611" s="261"/>
      <c r="E611" s="262">
        <v>2020</v>
      </c>
      <c r="F611" s="261"/>
      <c r="G611" s="262">
        <v>2021</v>
      </c>
      <c r="H611" s="261"/>
      <c r="I611" s="262">
        <v>2022</v>
      </c>
      <c r="J611" s="261"/>
      <c r="K611" s="262">
        <v>2023</v>
      </c>
      <c r="L611" s="263"/>
      <c r="M611" s="264"/>
    </row>
    <row r="612" spans="2:14" ht="16.5" thickTop="1" thickBot="1" x14ac:dyDescent="0.3">
      <c r="B612" s="16"/>
      <c r="C612" s="112" t="s">
        <v>125</v>
      </c>
      <c r="D612" s="113" t="s">
        <v>509</v>
      </c>
      <c r="E612" s="114" t="s">
        <v>125</v>
      </c>
      <c r="F612" s="113" t="s">
        <v>499</v>
      </c>
      <c r="G612" s="114" t="s">
        <v>125</v>
      </c>
      <c r="H612" s="113" t="s">
        <v>500</v>
      </c>
      <c r="I612" s="114" t="s">
        <v>125</v>
      </c>
      <c r="J612" s="113" t="s">
        <v>126</v>
      </c>
      <c r="K612" s="114" t="s">
        <v>125</v>
      </c>
      <c r="L612" s="113" t="s">
        <v>511</v>
      </c>
      <c r="M612" s="113" t="s">
        <v>502</v>
      </c>
    </row>
    <row r="613" spans="2:14" x14ac:dyDescent="0.25">
      <c r="B613" s="116" t="s">
        <v>129</v>
      </c>
      <c r="C613" s="117">
        <v>623</v>
      </c>
      <c r="D613" s="118">
        <v>0.8486646884272997</v>
      </c>
      <c r="E613" s="117">
        <v>458</v>
      </c>
      <c r="F613" s="118">
        <v>0.26484751203852303</v>
      </c>
      <c r="G613" s="117">
        <v>187</v>
      </c>
      <c r="H613" s="118">
        <v>0.59170305676855905</v>
      </c>
      <c r="I613" s="117">
        <v>748</v>
      </c>
      <c r="J613" s="118">
        <v>3</v>
      </c>
      <c r="K613" s="117">
        <v>794</v>
      </c>
      <c r="L613" s="118">
        <v>6.149732620320858E-2</v>
      </c>
      <c r="M613" s="118">
        <v>0.27447833065810601</v>
      </c>
    </row>
    <row r="614" spans="2:14" x14ac:dyDescent="0.25">
      <c r="B614" s="116" t="s">
        <v>131</v>
      </c>
      <c r="C614" s="117">
        <v>502</v>
      </c>
      <c r="D614" s="118">
        <v>0.35675675675675667</v>
      </c>
      <c r="E614" s="117">
        <v>456</v>
      </c>
      <c r="F614" s="118">
        <v>9.1633466135458197E-2</v>
      </c>
      <c r="G614" s="117">
        <v>259</v>
      </c>
      <c r="H614" s="118">
        <v>0.43201754385964902</v>
      </c>
      <c r="I614" s="117">
        <v>1175</v>
      </c>
      <c r="J614" s="118">
        <v>3.5366795366795367</v>
      </c>
      <c r="K614" s="117">
        <v>829</v>
      </c>
      <c r="L614" s="118">
        <v>-0.294468085106383</v>
      </c>
      <c r="M614" s="118">
        <v>0.65139442231075706</v>
      </c>
    </row>
    <row r="615" spans="2:14" x14ac:dyDescent="0.25">
      <c r="B615" s="116" t="s">
        <v>133</v>
      </c>
      <c r="C615" s="117">
        <v>512</v>
      </c>
      <c r="D615" s="118">
        <v>0.19906323185011709</v>
      </c>
      <c r="E615" s="117">
        <v>149</v>
      </c>
      <c r="F615" s="118">
        <v>0.708984375</v>
      </c>
      <c r="G615" s="117">
        <v>514</v>
      </c>
      <c r="H615" s="118">
        <v>2.4496644295302015</v>
      </c>
      <c r="I615" s="117">
        <v>1275</v>
      </c>
      <c r="J615" s="118">
        <v>1.4805447470817121</v>
      </c>
      <c r="K615" s="117"/>
      <c r="L615" s="118"/>
      <c r="M615" s="118"/>
    </row>
    <row r="616" spans="2:14" x14ac:dyDescent="0.25">
      <c r="B616" s="116" t="s">
        <v>135</v>
      </c>
      <c r="C616" s="117">
        <v>638</v>
      </c>
      <c r="D616" s="118">
        <v>0.48027842227378192</v>
      </c>
      <c r="E616" s="117">
        <v>0</v>
      </c>
      <c r="F616" s="118">
        <v>1</v>
      </c>
      <c r="G616" s="117">
        <v>615</v>
      </c>
      <c r="H616" s="118"/>
      <c r="I616" s="117">
        <v>793</v>
      </c>
      <c r="J616" s="118">
        <v>0.2894308943089432</v>
      </c>
      <c r="K616" s="117"/>
      <c r="L616" s="118"/>
      <c r="M616" s="118"/>
    </row>
    <row r="617" spans="2:14" x14ac:dyDescent="0.25">
      <c r="B617" s="116" t="s">
        <v>137</v>
      </c>
      <c r="C617" s="117">
        <v>452</v>
      </c>
      <c r="D617" s="118">
        <v>0.406824146981627</v>
      </c>
      <c r="E617" s="117">
        <v>0</v>
      </c>
      <c r="F617" s="118">
        <v>1</v>
      </c>
      <c r="G617" s="117">
        <v>841</v>
      </c>
      <c r="H617" s="118"/>
      <c r="I617" s="117">
        <v>1260</v>
      </c>
      <c r="J617" s="118">
        <v>0.49821640903686082</v>
      </c>
      <c r="K617" s="117"/>
      <c r="L617" s="118"/>
      <c r="M617" s="118"/>
    </row>
    <row r="618" spans="2:14" x14ac:dyDescent="0.25">
      <c r="B618" s="116" t="s">
        <v>139</v>
      </c>
      <c r="C618" s="117">
        <v>474</v>
      </c>
      <c r="D618" s="118">
        <v>0.572972972972973</v>
      </c>
      <c r="E618" s="117">
        <v>0</v>
      </c>
      <c r="F618" s="118">
        <v>1</v>
      </c>
      <c r="G618" s="117">
        <v>818</v>
      </c>
      <c r="H618" s="118"/>
      <c r="I618" s="117">
        <v>1044</v>
      </c>
      <c r="J618" s="118">
        <v>0.27628361858190709</v>
      </c>
      <c r="K618" s="117"/>
      <c r="L618" s="118"/>
      <c r="M618" s="118"/>
    </row>
    <row r="619" spans="2:14" x14ac:dyDescent="0.25">
      <c r="B619" s="116" t="s">
        <v>141</v>
      </c>
      <c r="C619" s="117">
        <v>577</v>
      </c>
      <c r="D619" s="118">
        <v>0.59565522074281696</v>
      </c>
      <c r="E619" s="117">
        <v>76</v>
      </c>
      <c r="F619" s="118">
        <v>0.86828422876949696</v>
      </c>
      <c r="G619" s="117">
        <v>1100</v>
      </c>
      <c r="H619" s="118">
        <v>13.473684210526315</v>
      </c>
      <c r="I619" s="117">
        <v>1898</v>
      </c>
      <c r="J619" s="118">
        <v>0.72545454545454535</v>
      </c>
      <c r="K619" s="117"/>
      <c r="L619" s="118"/>
      <c r="M619" s="118"/>
    </row>
    <row r="620" spans="2:14" x14ac:dyDescent="0.25">
      <c r="B620" s="116" t="s">
        <v>143</v>
      </c>
      <c r="C620" s="117">
        <v>531</v>
      </c>
      <c r="D620" s="118">
        <v>0.61880832735104097</v>
      </c>
      <c r="E620" s="117">
        <v>437</v>
      </c>
      <c r="F620" s="118">
        <v>0.177024482109228</v>
      </c>
      <c r="G620" s="117">
        <v>852</v>
      </c>
      <c r="H620" s="118">
        <v>0.94965675057208232</v>
      </c>
      <c r="I620" s="117">
        <v>1314</v>
      </c>
      <c r="J620" s="118">
        <v>0.54225352112676051</v>
      </c>
      <c r="K620" s="117"/>
      <c r="L620" s="118"/>
      <c r="M620" s="118"/>
    </row>
    <row r="621" spans="2:14" x14ac:dyDescent="0.25">
      <c r="B621" s="116" t="s">
        <v>145</v>
      </c>
      <c r="C621" s="117">
        <v>649</v>
      </c>
      <c r="D621" s="118">
        <v>0.49650892164468602</v>
      </c>
      <c r="E621" s="117">
        <v>139</v>
      </c>
      <c r="F621" s="118">
        <v>0.785824345146379</v>
      </c>
      <c r="G621" s="117">
        <v>884</v>
      </c>
      <c r="H621" s="118">
        <v>5.3597122302158278</v>
      </c>
      <c r="I621" s="117">
        <v>1434</v>
      </c>
      <c r="J621" s="118">
        <v>0.62217194570135748</v>
      </c>
      <c r="K621" s="117"/>
      <c r="L621" s="118"/>
      <c r="M621" s="118"/>
    </row>
    <row r="622" spans="2:14" x14ac:dyDescent="0.25">
      <c r="B622" s="116" t="s">
        <v>147</v>
      </c>
      <c r="C622" s="117">
        <v>888</v>
      </c>
      <c r="D622" s="118">
        <v>0.15749525616698301</v>
      </c>
      <c r="E622" s="117">
        <v>91</v>
      </c>
      <c r="F622" s="118">
        <v>0.89752252252252196</v>
      </c>
      <c r="G622" s="117">
        <v>957</v>
      </c>
      <c r="H622" s="118">
        <v>9.5164835164835164</v>
      </c>
      <c r="I622" s="117">
        <v>1499</v>
      </c>
      <c r="J622" s="118">
        <v>0.56635318704284221</v>
      </c>
      <c r="K622" s="117"/>
      <c r="L622" s="118"/>
      <c r="M622" s="118"/>
    </row>
    <row r="623" spans="2:14" x14ac:dyDescent="0.25">
      <c r="B623" s="116" t="s">
        <v>149</v>
      </c>
      <c r="C623" s="117">
        <v>460</v>
      </c>
      <c r="D623" s="118">
        <v>0.184397163120567</v>
      </c>
      <c r="E623" s="117">
        <v>70</v>
      </c>
      <c r="F623" s="118">
        <v>0.84782608695652195</v>
      </c>
      <c r="G623" s="117">
        <v>751</v>
      </c>
      <c r="H623" s="118">
        <v>9.7285714285714278</v>
      </c>
      <c r="I623" s="117">
        <v>774</v>
      </c>
      <c r="J623" s="118">
        <v>3.0625832223701632E-2</v>
      </c>
      <c r="K623" s="117"/>
      <c r="L623" s="118"/>
      <c r="M623" s="118"/>
    </row>
    <row r="624" spans="2:14" x14ac:dyDescent="0.25">
      <c r="B624" s="116" t="s">
        <v>151</v>
      </c>
      <c r="C624" s="117">
        <v>464</v>
      </c>
      <c r="D624" s="118">
        <v>9.9029126213592306E-2</v>
      </c>
      <c r="E624" s="117">
        <v>156</v>
      </c>
      <c r="F624" s="118">
        <v>0.66379310344827602</v>
      </c>
      <c r="G624" s="117">
        <v>1034</v>
      </c>
      <c r="H624" s="118">
        <v>5.6282051282051286</v>
      </c>
      <c r="I624" s="117">
        <v>909</v>
      </c>
      <c r="J624" s="118">
        <v>0.120889748549323</v>
      </c>
      <c r="K624" s="117"/>
      <c r="L624" s="118"/>
      <c r="M624" s="118"/>
    </row>
    <row r="625" spans="2:14" ht="15.75" x14ac:dyDescent="0.25">
      <c r="B625" s="119" t="s">
        <v>111</v>
      </c>
      <c r="C625" s="120">
        <v>6770</v>
      </c>
      <c r="D625" s="121">
        <v>0.30054757722905301</v>
      </c>
      <c r="E625" s="120">
        <v>2032</v>
      </c>
      <c r="F625" s="121">
        <v>0.69985228951255496</v>
      </c>
      <c r="G625" s="120">
        <v>8812</v>
      </c>
      <c r="H625" s="121">
        <v>3.3366141732283463</v>
      </c>
      <c r="I625" s="120">
        <v>14123</v>
      </c>
      <c r="J625" s="121">
        <v>0.60270086246028143</v>
      </c>
      <c r="K625" s="120">
        <v>1623</v>
      </c>
      <c r="L625" s="121">
        <v>-0.15600624024960996</v>
      </c>
      <c r="M625" s="121">
        <v>0.44266666666666676</v>
      </c>
    </row>
    <row r="626" spans="2:14" ht="6" customHeight="1" x14ac:dyDescent="0.25"/>
    <row r="627" spans="2:14" x14ac:dyDescent="0.25">
      <c r="B627" s="49" t="s">
        <v>306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4"/>
      <c r="E628" s="124"/>
      <c r="G628" s="124"/>
      <c r="I628" s="124"/>
      <c r="K628" s="124"/>
    </row>
    <row r="630" spans="2:14" ht="48.75" customHeight="1" thickBot="1" x14ac:dyDescent="0.3">
      <c r="B630" s="247" t="s">
        <v>333</v>
      </c>
      <c r="C630" s="247"/>
      <c r="D630" s="247"/>
      <c r="E630" s="247"/>
      <c r="F630" s="247"/>
      <c r="G630" s="247"/>
      <c r="H630" s="247"/>
      <c r="I630" s="247"/>
      <c r="J630" s="247"/>
      <c r="K630" s="247"/>
      <c r="L630" s="247"/>
      <c r="M630" s="247"/>
      <c r="N630" s="1" t="s">
        <v>526</v>
      </c>
    </row>
    <row r="631" spans="2:14" ht="10.5" customHeight="1" thickBot="1" x14ac:dyDescent="0.3">
      <c r="B631" s="109"/>
      <c r="C631" s="110"/>
      <c r="D631" s="109"/>
      <c r="E631" s="109"/>
      <c r="F631" s="109"/>
      <c r="G631" s="109"/>
      <c r="H631" s="109"/>
      <c r="I631" s="109"/>
      <c r="J631" s="109"/>
      <c r="K631" s="4"/>
      <c r="L631" s="4"/>
      <c r="N631" s="1" t="s">
        <v>202</v>
      </c>
    </row>
    <row r="632" spans="2:14" ht="22.5" thickTop="1" thickBot="1" x14ac:dyDescent="0.3">
      <c r="B632" s="125" t="s">
        <v>231</v>
      </c>
      <c r="C632" s="257" t="s">
        <v>232</v>
      </c>
      <c r="D632" s="258"/>
      <c r="E632" s="258"/>
      <c r="F632" s="258"/>
      <c r="G632" s="258"/>
      <c r="H632" s="258"/>
      <c r="I632" s="258"/>
      <c r="J632" s="258"/>
      <c r="K632" s="258"/>
      <c r="L632" s="258"/>
      <c r="M632" s="259"/>
    </row>
    <row r="633" spans="2:14" ht="22.5" thickTop="1" thickBot="1" x14ac:dyDescent="0.3">
      <c r="B633" s="13"/>
      <c r="C633" s="260">
        <v>2019</v>
      </c>
      <c r="D633" s="261"/>
      <c r="E633" s="262">
        <v>2020</v>
      </c>
      <c r="F633" s="261"/>
      <c r="G633" s="262">
        <v>2021</v>
      </c>
      <c r="H633" s="261"/>
      <c r="I633" s="262">
        <v>2022</v>
      </c>
      <c r="J633" s="261"/>
      <c r="K633" s="262">
        <v>2023</v>
      </c>
      <c r="L633" s="263"/>
      <c r="M633" s="264"/>
    </row>
    <row r="634" spans="2:14" ht="16.5" thickTop="1" thickBot="1" x14ac:dyDescent="0.3">
      <c r="B634" s="16"/>
      <c r="C634" s="112" t="s">
        <v>125</v>
      </c>
      <c r="D634" s="113" t="s">
        <v>509</v>
      </c>
      <c r="E634" s="114" t="s">
        <v>125</v>
      </c>
      <c r="F634" s="113" t="s">
        <v>499</v>
      </c>
      <c r="G634" s="114" t="s">
        <v>125</v>
      </c>
      <c r="H634" s="113" t="s">
        <v>500</v>
      </c>
      <c r="I634" s="114" t="s">
        <v>125</v>
      </c>
      <c r="J634" s="113" t="s">
        <v>126</v>
      </c>
      <c r="K634" s="114" t="s">
        <v>125</v>
      </c>
      <c r="L634" s="113" t="s">
        <v>511</v>
      </c>
      <c r="M634" s="113" t="s">
        <v>502</v>
      </c>
    </row>
    <row r="635" spans="2:14" x14ac:dyDescent="0.25">
      <c r="B635" s="116" t="s">
        <v>129</v>
      </c>
      <c r="C635" s="117">
        <v>72</v>
      </c>
      <c r="D635" s="118">
        <v>0.2</v>
      </c>
      <c r="E635" s="117">
        <v>113</v>
      </c>
      <c r="F635" s="118">
        <v>0.56944444444444442</v>
      </c>
      <c r="G635" s="117">
        <v>26</v>
      </c>
      <c r="H635" s="118">
        <v>0.76991150442477896</v>
      </c>
      <c r="I635" s="117">
        <v>218</v>
      </c>
      <c r="J635" s="118">
        <v>7.384615384615385</v>
      </c>
      <c r="K635" s="117">
        <v>299</v>
      </c>
      <c r="L635" s="118">
        <v>0.37155963302752304</v>
      </c>
      <c r="M635" s="118">
        <v>3.1527777777777777</v>
      </c>
    </row>
    <row r="636" spans="2:14" x14ac:dyDescent="0.25">
      <c r="B636" s="116" t="s">
        <v>131</v>
      </c>
      <c r="C636" s="117">
        <v>81</v>
      </c>
      <c r="D636" s="118">
        <v>5.8139534883720902E-2</v>
      </c>
      <c r="E636" s="117">
        <v>134</v>
      </c>
      <c r="F636" s="118">
        <v>0.65432098765432101</v>
      </c>
      <c r="G636" s="117">
        <v>10</v>
      </c>
      <c r="H636" s="118">
        <v>0.92537313432835799</v>
      </c>
      <c r="I636" s="117">
        <v>313</v>
      </c>
      <c r="J636" s="118">
        <v>30.3</v>
      </c>
      <c r="K636" s="117">
        <v>334</v>
      </c>
      <c r="L636" s="118">
        <v>6.7092651757188593E-2</v>
      </c>
      <c r="M636" s="118">
        <v>3.1234567901234565</v>
      </c>
    </row>
    <row r="637" spans="2:14" x14ac:dyDescent="0.25">
      <c r="B637" s="116" t="s">
        <v>133</v>
      </c>
      <c r="C637" s="117">
        <v>120</v>
      </c>
      <c r="D637" s="118">
        <v>0.14893617021276601</v>
      </c>
      <c r="E637" s="117">
        <v>87</v>
      </c>
      <c r="F637" s="118">
        <v>0.27500000000000002</v>
      </c>
      <c r="G637" s="117">
        <v>47</v>
      </c>
      <c r="H637" s="118">
        <v>0.45977011494252901</v>
      </c>
      <c r="I637" s="117">
        <v>284</v>
      </c>
      <c r="J637" s="118">
        <v>5.042553191489362</v>
      </c>
      <c r="K637" s="117"/>
      <c r="L637" s="118"/>
      <c r="M637" s="118"/>
    </row>
    <row r="638" spans="2:14" x14ac:dyDescent="0.25">
      <c r="B638" s="116" t="s">
        <v>135</v>
      </c>
      <c r="C638" s="117">
        <v>118</v>
      </c>
      <c r="D638" s="118">
        <v>0.73529411764705888</v>
      </c>
      <c r="E638" s="117">
        <v>0</v>
      </c>
      <c r="F638" s="118">
        <v>1</v>
      </c>
      <c r="G638" s="117">
        <v>50</v>
      </c>
      <c r="H638" s="118"/>
      <c r="I638" s="117">
        <v>374</v>
      </c>
      <c r="J638" s="118">
        <v>6.48</v>
      </c>
      <c r="K638" s="117"/>
      <c r="L638" s="118"/>
      <c r="M638" s="118"/>
    </row>
    <row r="639" spans="2:14" x14ac:dyDescent="0.25">
      <c r="B639" s="116" t="s">
        <v>137</v>
      </c>
      <c r="C639" s="117">
        <v>90</v>
      </c>
      <c r="D639" s="118">
        <v>0.579439252336449</v>
      </c>
      <c r="E639" s="117">
        <v>2</v>
      </c>
      <c r="F639" s="118">
        <v>0.97777777777777797</v>
      </c>
      <c r="G639" s="117">
        <v>83</v>
      </c>
      <c r="H639" s="118">
        <v>40.5</v>
      </c>
      <c r="I639" s="117">
        <v>376</v>
      </c>
      <c r="J639" s="118">
        <v>3.5301204819277112</v>
      </c>
      <c r="K639" s="117"/>
      <c r="L639" s="118"/>
      <c r="M639" s="118"/>
    </row>
    <row r="640" spans="2:14" x14ac:dyDescent="0.25">
      <c r="B640" s="116" t="s">
        <v>139</v>
      </c>
      <c r="C640" s="117">
        <v>183</v>
      </c>
      <c r="D640" s="118">
        <v>0.47580645161290325</v>
      </c>
      <c r="E640" s="117">
        <v>3</v>
      </c>
      <c r="F640" s="118">
        <v>0.98360655737704905</v>
      </c>
      <c r="G640" s="117">
        <v>137</v>
      </c>
      <c r="H640" s="118">
        <v>44.666666666666664</v>
      </c>
      <c r="I640" s="117">
        <v>447</v>
      </c>
      <c r="J640" s="118">
        <v>2.2627737226277373</v>
      </c>
      <c r="K640" s="117"/>
      <c r="L640" s="118"/>
      <c r="M640" s="118"/>
    </row>
    <row r="641" spans="2:14" x14ac:dyDescent="0.25">
      <c r="B641" s="116" t="s">
        <v>141</v>
      </c>
      <c r="C641" s="117">
        <v>113</v>
      </c>
      <c r="D641" s="118">
        <v>0.80617495711835296</v>
      </c>
      <c r="E641" s="117">
        <v>107</v>
      </c>
      <c r="F641" s="118">
        <v>5.30973451327433E-2</v>
      </c>
      <c r="G641" s="117">
        <v>182</v>
      </c>
      <c r="H641" s="118">
        <v>0.7009345794392523</v>
      </c>
      <c r="I641" s="117">
        <v>459</v>
      </c>
      <c r="J641" s="118">
        <v>1.5219780219780219</v>
      </c>
      <c r="K641" s="117"/>
      <c r="L641" s="118"/>
      <c r="M641" s="118"/>
    </row>
    <row r="642" spans="2:14" x14ac:dyDescent="0.25">
      <c r="B642" s="116" t="s">
        <v>143</v>
      </c>
      <c r="C642" s="117">
        <v>135</v>
      </c>
      <c r="D642" s="118">
        <v>9.3959731543624095E-2</v>
      </c>
      <c r="E642" s="117">
        <v>160</v>
      </c>
      <c r="F642" s="118">
        <v>0.18518518518518512</v>
      </c>
      <c r="G642" s="117">
        <v>186</v>
      </c>
      <c r="H642" s="118">
        <v>0.16250000000000009</v>
      </c>
      <c r="I642" s="117">
        <v>534</v>
      </c>
      <c r="J642" s="118">
        <v>1.870967741935484</v>
      </c>
      <c r="K642" s="117"/>
      <c r="L642" s="118"/>
      <c r="M642" s="118"/>
    </row>
    <row r="643" spans="2:14" x14ac:dyDescent="0.25">
      <c r="B643" s="116" t="s">
        <v>145</v>
      </c>
      <c r="C643" s="117">
        <v>146</v>
      </c>
      <c r="D643" s="118">
        <v>0.251282051282051</v>
      </c>
      <c r="E643" s="117">
        <v>64</v>
      </c>
      <c r="F643" s="118">
        <v>0.56164383561643805</v>
      </c>
      <c r="G643" s="117">
        <v>184</v>
      </c>
      <c r="H643" s="118">
        <v>1.875</v>
      </c>
      <c r="I643" s="117">
        <v>410</v>
      </c>
      <c r="J643" s="118">
        <v>1.2282608695652173</v>
      </c>
      <c r="K643" s="117"/>
      <c r="L643" s="118"/>
      <c r="M643" s="118"/>
    </row>
    <row r="644" spans="2:14" x14ac:dyDescent="0.25">
      <c r="B644" s="116" t="s">
        <v>147</v>
      </c>
      <c r="C644" s="117">
        <v>123</v>
      </c>
      <c r="D644" s="118">
        <v>0.21153846153846201</v>
      </c>
      <c r="E644" s="117">
        <v>49</v>
      </c>
      <c r="F644" s="118">
        <v>0.60162601626016299</v>
      </c>
      <c r="G644" s="117">
        <v>163</v>
      </c>
      <c r="H644" s="118">
        <v>2.3265306122448979</v>
      </c>
      <c r="I644" s="117">
        <v>378</v>
      </c>
      <c r="J644" s="118">
        <v>1.3190184049079754</v>
      </c>
      <c r="K644" s="117"/>
      <c r="L644" s="118"/>
      <c r="M644" s="118"/>
    </row>
    <row r="645" spans="2:14" x14ac:dyDescent="0.25">
      <c r="B645" s="116" t="s">
        <v>149</v>
      </c>
      <c r="C645" s="117">
        <v>72</v>
      </c>
      <c r="D645" s="118">
        <v>0.11111111111111099</v>
      </c>
      <c r="E645" s="117">
        <v>21</v>
      </c>
      <c r="F645" s="118">
        <v>0.70833333333333304</v>
      </c>
      <c r="G645" s="117">
        <v>168</v>
      </c>
      <c r="H645" s="118">
        <v>7</v>
      </c>
      <c r="I645" s="117">
        <v>344</v>
      </c>
      <c r="J645" s="118">
        <v>1.0476190476190474</v>
      </c>
      <c r="K645" s="117"/>
      <c r="L645" s="118"/>
      <c r="M645" s="118"/>
    </row>
    <row r="646" spans="2:14" x14ac:dyDescent="0.25">
      <c r="B646" s="116" t="s">
        <v>151</v>
      </c>
      <c r="C646" s="117">
        <v>106</v>
      </c>
      <c r="D646" s="118">
        <v>0.65625</v>
      </c>
      <c r="E646" s="117">
        <v>31</v>
      </c>
      <c r="F646" s="118">
        <v>0.70754716981132104</v>
      </c>
      <c r="G646" s="117">
        <v>237</v>
      </c>
      <c r="H646" s="118">
        <v>6.645161290322581</v>
      </c>
      <c r="I646" s="117">
        <v>428</v>
      </c>
      <c r="J646" s="118">
        <v>0.80590717299578052</v>
      </c>
      <c r="K646" s="117"/>
      <c r="L646" s="118"/>
      <c r="M646" s="118"/>
    </row>
    <row r="647" spans="2:14" ht="15.75" x14ac:dyDescent="0.25">
      <c r="B647" s="119" t="s">
        <v>111</v>
      </c>
      <c r="C647" s="120">
        <v>1359</v>
      </c>
      <c r="D647" s="121">
        <v>0.303434136340338</v>
      </c>
      <c r="E647" s="120">
        <v>771</v>
      </c>
      <c r="F647" s="121">
        <v>0.43267108167770402</v>
      </c>
      <c r="G647" s="120">
        <v>1473</v>
      </c>
      <c r="H647" s="121">
        <v>0.91050583657587558</v>
      </c>
      <c r="I647" s="120">
        <v>4565</v>
      </c>
      <c r="J647" s="121">
        <v>2.0991174473862864</v>
      </c>
      <c r="K647" s="120">
        <v>633</v>
      </c>
      <c r="L647" s="121">
        <v>0.19209039548022599</v>
      </c>
      <c r="M647" s="121">
        <v>3.1372549019607847</v>
      </c>
    </row>
    <row r="648" spans="2:14" ht="6" customHeight="1" x14ac:dyDescent="0.25"/>
    <row r="649" spans="2:14" x14ac:dyDescent="0.25">
      <c r="B649" s="49" t="s">
        <v>306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4"/>
      <c r="E650" s="124"/>
      <c r="G650" s="124"/>
      <c r="I650" s="124"/>
      <c r="K650" s="124"/>
    </row>
    <row r="655" spans="2:14" ht="48.75" customHeight="1" thickBot="1" x14ac:dyDescent="0.3">
      <c r="B655" s="247" t="s">
        <v>334</v>
      </c>
      <c r="C655" s="247"/>
      <c r="D655" s="247"/>
      <c r="E655" s="247"/>
      <c r="F655" s="247"/>
      <c r="G655" s="247"/>
      <c r="H655" s="247"/>
      <c r="I655" s="247"/>
      <c r="J655" s="247"/>
      <c r="K655" s="247"/>
      <c r="L655" s="247"/>
      <c r="M655" s="247"/>
      <c r="N655" s="1" t="s">
        <v>526</v>
      </c>
    </row>
    <row r="656" spans="2:14" ht="10.5" customHeight="1" thickBot="1" x14ac:dyDescent="0.3">
      <c r="B656" s="109"/>
      <c r="C656" s="110"/>
      <c r="D656" s="109"/>
      <c r="E656" s="109"/>
      <c r="F656" s="109"/>
      <c r="G656" s="109"/>
      <c r="H656" s="109"/>
      <c r="I656" s="109"/>
      <c r="J656" s="109"/>
      <c r="K656" s="4"/>
      <c r="L656" s="4"/>
      <c r="N656" s="1" t="s">
        <v>202</v>
      </c>
    </row>
    <row r="657" spans="2:13" ht="22.5" thickTop="1" thickBot="1" x14ac:dyDescent="0.3">
      <c r="B657" s="125" t="s">
        <v>234</v>
      </c>
      <c r="C657" s="257" t="s">
        <v>234</v>
      </c>
      <c r="D657" s="258"/>
      <c r="E657" s="258"/>
      <c r="F657" s="258"/>
      <c r="G657" s="258"/>
      <c r="H657" s="258"/>
      <c r="I657" s="258"/>
      <c r="J657" s="258"/>
      <c r="K657" s="258"/>
      <c r="L657" s="258"/>
      <c r="M657" s="259"/>
    </row>
    <row r="658" spans="2:13" ht="22.5" thickTop="1" thickBot="1" x14ac:dyDescent="0.3">
      <c r="B658" s="13"/>
      <c r="C658" s="260">
        <v>2019</v>
      </c>
      <c r="D658" s="261"/>
      <c r="E658" s="262">
        <v>2020</v>
      </c>
      <c r="F658" s="261"/>
      <c r="G658" s="262">
        <v>2021</v>
      </c>
      <c r="H658" s="261"/>
      <c r="I658" s="262">
        <v>2022</v>
      </c>
      <c r="J658" s="261"/>
      <c r="K658" s="262">
        <v>2023</v>
      </c>
      <c r="L658" s="263"/>
      <c r="M658" s="264"/>
    </row>
    <row r="659" spans="2:13" ht="16.5" thickTop="1" thickBot="1" x14ac:dyDescent="0.3">
      <c r="B659" s="16"/>
      <c r="C659" s="112" t="s">
        <v>125</v>
      </c>
      <c r="D659" s="113" t="s">
        <v>509</v>
      </c>
      <c r="E659" s="114" t="s">
        <v>125</v>
      </c>
      <c r="F659" s="113" t="s">
        <v>499</v>
      </c>
      <c r="G659" s="114" t="s">
        <v>125</v>
      </c>
      <c r="H659" s="113" t="s">
        <v>500</v>
      </c>
      <c r="I659" s="114" t="s">
        <v>125</v>
      </c>
      <c r="J659" s="113" t="s">
        <v>126</v>
      </c>
      <c r="K659" s="114" t="s">
        <v>125</v>
      </c>
      <c r="L659" s="113" t="s">
        <v>511</v>
      </c>
      <c r="M659" s="113" t="s">
        <v>502</v>
      </c>
    </row>
    <row r="660" spans="2:13" x14ac:dyDescent="0.25">
      <c r="B660" s="116" t="s">
        <v>129</v>
      </c>
      <c r="C660" s="117">
        <v>240</v>
      </c>
      <c r="D660" s="118">
        <v>0.49068322981366452</v>
      </c>
      <c r="E660" s="117">
        <v>136</v>
      </c>
      <c r="F660" s="118">
        <v>0.43333333333333302</v>
      </c>
      <c r="G660" s="117">
        <v>16</v>
      </c>
      <c r="H660" s="118">
        <v>0.88235294117647101</v>
      </c>
      <c r="I660" s="117">
        <v>112</v>
      </c>
      <c r="J660" s="118">
        <v>6</v>
      </c>
      <c r="K660" s="117">
        <v>178</v>
      </c>
      <c r="L660" s="118">
        <v>0.58928571428571419</v>
      </c>
      <c r="M660" s="118">
        <v>-0.2583333333333333</v>
      </c>
    </row>
    <row r="661" spans="2:13" x14ac:dyDescent="0.25">
      <c r="B661" s="116" t="s">
        <v>131</v>
      </c>
      <c r="C661" s="117">
        <v>212</v>
      </c>
      <c r="D661" s="118">
        <v>7.6142131979695327E-2</v>
      </c>
      <c r="E661" s="117">
        <v>190</v>
      </c>
      <c r="F661" s="118">
        <v>0.10377358490565999</v>
      </c>
      <c r="G661" s="117">
        <v>46</v>
      </c>
      <c r="H661" s="118">
        <v>0.75789473684210495</v>
      </c>
      <c r="I661" s="117">
        <v>206</v>
      </c>
      <c r="J661" s="118">
        <v>3.4782608695652177</v>
      </c>
      <c r="K661" s="117">
        <v>189</v>
      </c>
      <c r="L661" s="118">
        <v>-8.2524271844660158E-2</v>
      </c>
      <c r="M661" s="118">
        <v>-0.10849056603773588</v>
      </c>
    </row>
    <row r="662" spans="2:13" x14ac:dyDescent="0.25">
      <c r="B662" s="116" t="s">
        <v>133</v>
      </c>
      <c r="C662" s="117">
        <v>223</v>
      </c>
      <c r="D662" s="118">
        <v>0.14885496183206101</v>
      </c>
      <c r="E662" s="117">
        <v>37</v>
      </c>
      <c r="F662" s="118">
        <v>0.83408071748878898</v>
      </c>
      <c r="G662" s="117">
        <v>40</v>
      </c>
      <c r="H662" s="118">
        <v>8.1081081081081141E-2</v>
      </c>
      <c r="I662" s="117">
        <v>249</v>
      </c>
      <c r="J662" s="118">
        <v>5.2249999999999996</v>
      </c>
      <c r="K662" s="117"/>
      <c r="L662" s="118"/>
      <c r="M662" s="118"/>
    </row>
    <row r="663" spans="2:13" x14ac:dyDescent="0.25">
      <c r="B663" s="116" t="s">
        <v>135</v>
      </c>
      <c r="C663" s="117">
        <v>186</v>
      </c>
      <c r="D663" s="118">
        <v>5.3475935828877202E-3</v>
      </c>
      <c r="E663" s="117">
        <v>0</v>
      </c>
      <c r="F663" s="118">
        <v>1</v>
      </c>
      <c r="G663" s="117">
        <v>35</v>
      </c>
      <c r="H663" s="118"/>
      <c r="I663" s="117">
        <v>151</v>
      </c>
      <c r="J663" s="118">
        <v>3.3142857142857141</v>
      </c>
      <c r="K663" s="117"/>
      <c r="L663" s="118"/>
      <c r="M663" s="118"/>
    </row>
    <row r="664" spans="2:13" x14ac:dyDescent="0.25">
      <c r="B664" s="116" t="s">
        <v>137</v>
      </c>
      <c r="C664" s="117">
        <v>170</v>
      </c>
      <c r="D664" s="118">
        <v>0.230769230769231</v>
      </c>
      <c r="E664" s="117">
        <v>0</v>
      </c>
      <c r="F664" s="118">
        <v>1</v>
      </c>
      <c r="G664" s="117">
        <v>70</v>
      </c>
      <c r="H664" s="118"/>
      <c r="I664" s="117">
        <v>175</v>
      </c>
      <c r="J664" s="118">
        <v>1.5</v>
      </c>
      <c r="K664" s="117"/>
      <c r="L664" s="118"/>
      <c r="M664" s="118"/>
    </row>
    <row r="665" spans="2:13" x14ac:dyDescent="0.25">
      <c r="B665" s="116" t="s">
        <v>139</v>
      </c>
      <c r="C665" s="117">
        <v>164</v>
      </c>
      <c r="D665" s="118">
        <v>0.14583333333333301</v>
      </c>
      <c r="E665" s="117">
        <v>0</v>
      </c>
      <c r="F665" s="118">
        <v>1</v>
      </c>
      <c r="G665" s="117">
        <v>59</v>
      </c>
      <c r="H665" s="118"/>
      <c r="I665" s="117">
        <v>189</v>
      </c>
      <c r="J665" s="118">
        <v>2.2033898305084745</v>
      </c>
      <c r="K665" s="117"/>
      <c r="L665" s="118"/>
      <c r="M665" s="118"/>
    </row>
    <row r="666" spans="2:13" x14ac:dyDescent="0.25">
      <c r="B666" s="116" t="s">
        <v>141</v>
      </c>
      <c r="C666" s="117">
        <v>159</v>
      </c>
      <c r="D666" s="118">
        <v>0.305676855895197</v>
      </c>
      <c r="E666" s="117">
        <v>51</v>
      </c>
      <c r="F666" s="118">
        <v>0.679245283018868</v>
      </c>
      <c r="G666" s="117">
        <v>113</v>
      </c>
      <c r="H666" s="118">
        <v>1.215686274509804</v>
      </c>
      <c r="I666" s="117">
        <v>211</v>
      </c>
      <c r="J666" s="118">
        <v>0.86725663716814161</v>
      </c>
      <c r="K666" s="117"/>
      <c r="L666" s="118"/>
      <c r="M666" s="118"/>
    </row>
    <row r="667" spans="2:13" x14ac:dyDescent="0.25">
      <c r="B667" s="116" t="s">
        <v>143</v>
      </c>
      <c r="C667" s="117">
        <v>175</v>
      </c>
      <c r="D667" s="118">
        <v>0.11616161616161599</v>
      </c>
      <c r="E667" s="117">
        <v>73</v>
      </c>
      <c r="F667" s="118">
        <v>0.58285714285714296</v>
      </c>
      <c r="G667" s="117">
        <v>139</v>
      </c>
      <c r="H667" s="118">
        <v>0.90410958904109595</v>
      </c>
      <c r="I667" s="117">
        <v>190</v>
      </c>
      <c r="J667" s="118">
        <v>0.36690647482014382</v>
      </c>
      <c r="K667" s="117"/>
      <c r="L667" s="118"/>
      <c r="M667" s="118"/>
    </row>
    <row r="668" spans="2:13" x14ac:dyDescent="0.25">
      <c r="B668" s="116" t="s">
        <v>145</v>
      </c>
      <c r="C668" s="117">
        <v>164</v>
      </c>
      <c r="D668" s="118">
        <v>5.7471264367816098E-2</v>
      </c>
      <c r="E668" s="117">
        <v>19</v>
      </c>
      <c r="F668" s="118">
        <v>0.88414634146341498</v>
      </c>
      <c r="G668" s="117">
        <v>103</v>
      </c>
      <c r="H668" s="118">
        <v>4.4210526315789478</v>
      </c>
      <c r="I668" s="117">
        <v>135</v>
      </c>
      <c r="J668" s="118">
        <v>0.31067961165048552</v>
      </c>
      <c r="K668" s="117"/>
      <c r="L668" s="118"/>
      <c r="M668" s="118"/>
    </row>
    <row r="669" spans="2:13" x14ac:dyDescent="0.25">
      <c r="B669" s="116" t="s">
        <v>147</v>
      </c>
      <c r="C669" s="117">
        <v>194</v>
      </c>
      <c r="D669" s="118">
        <v>0.27631578947368429</v>
      </c>
      <c r="E669" s="117">
        <v>54</v>
      </c>
      <c r="F669" s="118">
        <v>0.72164948453608202</v>
      </c>
      <c r="G669" s="117">
        <v>171</v>
      </c>
      <c r="H669" s="118">
        <v>2.1666666666666665</v>
      </c>
      <c r="I669" s="117">
        <v>172</v>
      </c>
      <c r="J669" s="118">
        <v>5.8479532163742132E-3</v>
      </c>
      <c r="K669" s="117"/>
      <c r="L669" s="118"/>
      <c r="M669" s="118"/>
    </row>
    <row r="670" spans="2:13" x14ac:dyDescent="0.25">
      <c r="B670" s="116" t="s">
        <v>149</v>
      </c>
      <c r="C670" s="117">
        <v>205</v>
      </c>
      <c r="D670" s="118">
        <v>0.13259668508287303</v>
      </c>
      <c r="E670" s="117">
        <v>35</v>
      </c>
      <c r="F670" s="118">
        <v>0.82926829268292701</v>
      </c>
      <c r="G670" s="117">
        <v>279</v>
      </c>
      <c r="H670" s="118">
        <v>6.9714285714285715</v>
      </c>
      <c r="I670" s="117">
        <v>171</v>
      </c>
      <c r="J670" s="118">
        <v>0.38709677419354799</v>
      </c>
      <c r="K670" s="117"/>
      <c r="L670" s="118"/>
      <c r="M670" s="118"/>
    </row>
    <row r="671" spans="2:13" x14ac:dyDescent="0.25">
      <c r="B671" s="116" t="s">
        <v>151</v>
      </c>
      <c r="C671" s="117">
        <v>230</v>
      </c>
      <c r="D671" s="118">
        <v>6.88259109311741E-2</v>
      </c>
      <c r="E671" s="117">
        <v>52</v>
      </c>
      <c r="F671" s="118">
        <v>0.77391304347826095</v>
      </c>
      <c r="G671" s="117">
        <v>264</v>
      </c>
      <c r="H671" s="118">
        <v>4.0769230769230766</v>
      </c>
      <c r="I671" s="117">
        <v>242</v>
      </c>
      <c r="J671" s="118">
        <v>8.3333333333333398E-2</v>
      </c>
      <c r="K671" s="117"/>
      <c r="L671" s="118"/>
      <c r="M671" s="118"/>
    </row>
    <row r="672" spans="2:13" ht="15.75" x14ac:dyDescent="0.25">
      <c r="B672" s="119" t="s">
        <v>111</v>
      </c>
      <c r="C672" s="120">
        <v>2322</v>
      </c>
      <c r="D672" s="121">
        <v>3.2902957101207803E-2</v>
      </c>
      <c r="E672" s="120">
        <v>647</v>
      </c>
      <c r="F672" s="121">
        <v>0.72136089577950002</v>
      </c>
      <c r="G672" s="120">
        <v>1335</v>
      </c>
      <c r="H672" s="121">
        <v>1.063369397217929</v>
      </c>
      <c r="I672" s="120">
        <v>2203</v>
      </c>
      <c r="J672" s="121">
        <v>0.6501872659176029</v>
      </c>
      <c r="K672" s="120">
        <v>367</v>
      </c>
      <c r="L672" s="121">
        <v>0.15408805031446549</v>
      </c>
      <c r="M672" s="121">
        <v>-0.18805309734513276</v>
      </c>
    </row>
    <row r="673" spans="2:14" ht="6" customHeight="1" x14ac:dyDescent="0.25"/>
    <row r="674" spans="2:14" x14ac:dyDescent="0.25">
      <c r="B674" s="49" t="s">
        <v>306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4"/>
      <c r="E675" s="124"/>
      <c r="G675" s="124"/>
      <c r="I675" s="124"/>
      <c r="K675" s="124"/>
    </row>
    <row r="679" spans="2:14" ht="48.75" customHeight="1" thickBot="1" x14ac:dyDescent="0.3">
      <c r="B679" s="247" t="s">
        <v>335</v>
      </c>
      <c r="C679" s="247"/>
      <c r="D679" s="247"/>
      <c r="E679" s="247"/>
      <c r="F679" s="247"/>
      <c r="G679" s="247"/>
      <c r="H679" s="247"/>
      <c r="I679" s="247"/>
      <c r="J679" s="247"/>
      <c r="K679" s="247"/>
      <c r="L679" s="247"/>
      <c r="M679" s="247"/>
      <c r="N679" s="1" t="s">
        <v>526</v>
      </c>
    </row>
    <row r="680" spans="2:14" ht="10.5" customHeight="1" thickBot="1" x14ac:dyDescent="0.3">
      <c r="B680" s="109"/>
      <c r="C680" s="110"/>
      <c r="D680" s="109"/>
      <c r="E680" s="109"/>
      <c r="F680" s="109"/>
      <c r="G680" s="109"/>
      <c r="H680" s="109"/>
      <c r="I680" s="109"/>
      <c r="J680" s="109"/>
      <c r="K680" s="4"/>
      <c r="L680" s="4"/>
      <c r="N680" s="1" t="s">
        <v>202</v>
      </c>
    </row>
    <row r="681" spans="2:14" ht="22.5" thickTop="1" thickBot="1" x14ac:dyDescent="0.3">
      <c r="B681" s="125" t="s">
        <v>236</v>
      </c>
      <c r="C681" s="257" t="s">
        <v>236</v>
      </c>
      <c r="D681" s="258"/>
      <c r="E681" s="258"/>
      <c r="F681" s="258"/>
      <c r="G681" s="258"/>
      <c r="H681" s="258"/>
      <c r="I681" s="258"/>
      <c r="J681" s="258"/>
      <c r="K681" s="258"/>
      <c r="L681" s="258"/>
      <c r="M681" s="259"/>
    </row>
    <row r="682" spans="2:14" ht="22.5" thickTop="1" thickBot="1" x14ac:dyDescent="0.3">
      <c r="B682" s="13"/>
      <c r="C682" s="260">
        <v>2019</v>
      </c>
      <c r="D682" s="261"/>
      <c r="E682" s="262">
        <v>2020</v>
      </c>
      <c r="F682" s="261"/>
      <c r="G682" s="262">
        <v>2021</v>
      </c>
      <c r="H682" s="261"/>
      <c r="I682" s="262">
        <v>2022</v>
      </c>
      <c r="J682" s="261"/>
      <c r="K682" s="262">
        <v>2023</v>
      </c>
      <c r="L682" s="263"/>
      <c r="M682" s="264"/>
    </row>
    <row r="683" spans="2:14" ht="16.5" thickTop="1" thickBot="1" x14ac:dyDescent="0.3">
      <c r="B683" s="16"/>
      <c r="C683" s="112" t="s">
        <v>125</v>
      </c>
      <c r="D683" s="113" t="s">
        <v>509</v>
      </c>
      <c r="E683" s="114" t="s">
        <v>125</v>
      </c>
      <c r="F683" s="113" t="s">
        <v>499</v>
      </c>
      <c r="G683" s="114" t="s">
        <v>125</v>
      </c>
      <c r="H683" s="113" t="s">
        <v>500</v>
      </c>
      <c r="I683" s="114" t="s">
        <v>125</v>
      </c>
      <c r="J683" s="113" t="s">
        <v>126</v>
      </c>
      <c r="K683" s="114" t="s">
        <v>125</v>
      </c>
      <c r="L683" s="113" t="s">
        <v>511</v>
      </c>
      <c r="M683" s="113" t="s">
        <v>502</v>
      </c>
    </row>
    <row r="684" spans="2:14" x14ac:dyDescent="0.25">
      <c r="B684" s="116" t="s">
        <v>129</v>
      </c>
      <c r="C684" s="117">
        <v>28481</v>
      </c>
      <c r="D684" s="118">
        <v>0.14143154857326068</v>
      </c>
      <c r="E684" s="117">
        <v>27861</v>
      </c>
      <c r="F684" s="118">
        <v>2.1768898563954898E-2</v>
      </c>
      <c r="G684" s="117">
        <v>4641</v>
      </c>
      <c r="H684" s="118">
        <v>0.83342306449876202</v>
      </c>
      <c r="I684" s="117">
        <v>24070</v>
      </c>
      <c r="J684" s="118">
        <v>4.1863822452057748</v>
      </c>
      <c r="K684" s="117">
        <v>32894</v>
      </c>
      <c r="L684" s="118">
        <v>0.36659742417947649</v>
      </c>
      <c r="M684" s="118">
        <v>0.15494540219795661</v>
      </c>
    </row>
    <row r="685" spans="2:14" x14ac:dyDescent="0.25">
      <c r="B685" s="116" t="s">
        <v>131</v>
      </c>
      <c r="C685" s="117">
        <v>26312</v>
      </c>
      <c r="D685" s="118">
        <v>8.4628385341522838E-2</v>
      </c>
      <c r="E685" s="117">
        <v>29504</v>
      </c>
      <c r="F685" s="118">
        <v>0.1213134691395561</v>
      </c>
      <c r="G685" s="117">
        <v>3515</v>
      </c>
      <c r="H685" s="118">
        <v>0.88086361171366601</v>
      </c>
      <c r="I685" s="117">
        <v>29388</v>
      </c>
      <c r="J685" s="118">
        <v>7.3607396870554762</v>
      </c>
      <c r="K685" s="117">
        <v>31466</v>
      </c>
      <c r="L685" s="118">
        <v>7.0709132979447364E-2</v>
      </c>
      <c r="M685" s="118">
        <v>0.19588020674977202</v>
      </c>
    </row>
    <row r="686" spans="2:14" x14ac:dyDescent="0.25">
      <c r="B686" s="116" t="s">
        <v>133</v>
      </c>
      <c r="C686" s="117">
        <v>29481</v>
      </c>
      <c r="D686" s="118">
        <v>0.11573250577148686</v>
      </c>
      <c r="E686" s="117">
        <v>10530</v>
      </c>
      <c r="F686" s="118">
        <v>0.64282079983718299</v>
      </c>
      <c r="G686" s="117">
        <v>4631</v>
      </c>
      <c r="H686" s="118">
        <v>0.56020892687559398</v>
      </c>
      <c r="I686" s="117">
        <v>26514</v>
      </c>
      <c r="J686" s="118">
        <v>4.7253293025264522</v>
      </c>
      <c r="K686" s="117"/>
      <c r="L686" s="118"/>
      <c r="M686" s="118"/>
    </row>
    <row r="687" spans="2:14" x14ac:dyDescent="0.25">
      <c r="B687" s="116" t="s">
        <v>135</v>
      </c>
      <c r="C687" s="117">
        <v>32259</v>
      </c>
      <c r="D687" s="118">
        <v>0.28368483883804219</v>
      </c>
      <c r="E687" s="117">
        <v>0</v>
      </c>
      <c r="F687" s="118">
        <v>1</v>
      </c>
      <c r="G687" s="117">
        <v>8413</v>
      </c>
      <c r="H687" s="118"/>
      <c r="I687" s="117">
        <v>28379</v>
      </c>
      <c r="J687" s="118">
        <v>2.3732319030072508</v>
      </c>
      <c r="K687" s="117"/>
      <c r="L687" s="118"/>
      <c r="M687" s="118"/>
    </row>
    <row r="688" spans="2:14" x14ac:dyDescent="0.25">
      <c r="B688" s="116" t="s">
        <v>137</v>
      </c>
      <c r="C688" s="117">
        <v>28706</v>
      </c>
      <c r="D688" s="118">
        <v>0.3157629371590962</v>
      </c>
      <c r="E688" s="117">
        <v>16</v>
      </c>
      <c r="F688" s="118">
        <v>0.99944262523514305</v>
      </c>
      <c r="G688" s="117">
        <v>12193</v>
      </c>
      <c r="H688" s="118">
        <v>761.0625</v>
      </c>
      <c r="I688" s="117">
        <v>27533</v>
      </c>
      <c r="J688" s="118">
        <v>1.2580989092102026</v>
      </c>
      <c r="K688" s="117"/>
      <c r="L688" s="118"/>
      <c r="M688" s="118"/>
    </row>
    <row r="689" spans="2:13" x14ac:dyDescent="0.25">
      <c r="B689" s="116" t="s">
        <v>139</v>
      </c>
      <c r="C689" s="117">
        <v>29899</v>
      </c>
      <c r="D689" s="118">
        <v>9.5897349316225178E-3</v>
      </c>
      <c r="E689" s="117">
        <v>38</v>
      </c>
      <c r="F689" s="118">
        <v>0.99872905448342697</v>
      </c>
      <c r="G689" s="117">
        <v>12707</v>
      </c>
      <c r="H689" s="118">
        <v>333.39473684210526</v>
      </c>
      <c r="I689" s="117">
        <v>27956</v>
      </c>
      <c r="J689" s="118">
        <v>1.2000472180687809</v>
      </c>
      <c r="K689" s="117"/>
      <c r="L689" s="118"/>
      <c r="M689" s="118"/>
    </row>
    <row r="690" spans="2:13" x14ac:dyDescent="0.25">
      <c r="B690" s="116" t="s">
        <v>141</v>
      </c>
      <c r="C690" s="117">
        <v>40326</v>
      </c>
      <c r="D690" s="118">
        <v>0.16122901488755148</v>
      </c>
      <c r="E690" s="117">
        <v>8899</v>
      </c>
      <c r="F690" s="118">
        <v>0.77932351336606698</v>
      </c>
      <c r="G690" s="117">
        <v>24587</v>
      </c>
      <c r="H690" s="118">
        <v>1.7628947072704797</v>
      </c>
      <c r="I690" s="117">
        <v>38379</v>
      </c>
      <c r="J690" s="118">
        <v>0.56094684182698185</v>
      </c>
      <c r="K690" s="117"/>
      <c r="L690" s="118"/>
      <c r="M690" s="118"/>
    </row>
    <row r="691" spans="2:13" x14ac:dyDescent="0.25">
      <c r="B691" s="116" t="s">
        <v>143</v>
      </c>
      <c r="C691" s="117">
        <v>37232</v>
      </c>
      <c r="D691" s="118">
        <v>0.139638812366085</v>
      </c>
      <c r="E691" s="117">
        <v>14619</v>
      </c>
      <c r="F691" s="118">
        <v>0.607353889127632</v>
      </c>
      <c r="G691" s="117">
        <v>31473</v>
      </c>
      <c r="H691" s="118">
        <v>1.1528832341473425</v>
      </c>
      <c r="I691" s="117">
        <v>41571</v>
      </c>
      <c r="J691" s="118">
        <v>0.32084643980554772</v>
      </c>
      <c r="K691" s="117"/>
      <c r="L691" s="118"/>
      <c r="M691" s="118"/>
    </row>
    <row r="692" spans="2:13" x14ac:dyDescent="0.25">
      <c r="B692" s="116" t="s">
        <v>145</v>
      </c>
      <c r="C692" s="117">
        <v>31946</v>
      </c>
      <c r="D692" s="118">
        <v>6.5825909985653741E-2</v>
      </c>
      <c r="E692" s="117">
        <v>5672</v>
      </c>
      <c r="F692" s="118">
        <v>0.822450385024729</v>
      </c>
      <c r="G692" s="117">
        <v>26548</v>
      </c>
      <c r="H692" s="118">
        <v>3.6805359661495061</v>
      </c>
      <c r="I692" s="117">
        <v>33718</v>
      </c>
      <c r="J692" s="118">
        <v>0.27007684194666259</v>
      </c>
      <c r="K692" s="117"/>
      <c r="L692" s="118"/>
      <c r="M692" s="118"/>
    </row>
    <row r="693" spans="2:13" x14ac:dyDescent="0.25">
      <c r="B693" s="116" t="s">
        <v>147</v>
      </c>
      <c r="C693" s="117">
        <v>30628</v>
      </c>
      <c r="D693" s="118">
        <v>1.1553604853804999E-2</v>
      </c>
      <c r="E693" s="117">
        <v>4676</v>
      </c>
      <c r="F693" s="118">
        <v>0.847329241217187</v>
      </c>
      <c r="G693" s="117">
        <v>29531</v>
      </c>
      <c r="H693" s="118">
        <v>5.3154405474764754</v>
      </c>
      <c r="I693" s="117">
        <v>32041</v>
      </c>
      <c r="J693" s="118">
        <v>8.4995428532728345E-2</v>
      </c>
      <c r="K693" s="117"/>
      <c r="L693" s="118"/>
      <c r="M693" s="118"/>
    </row>
    <row r="694" spans="2:13" x14ac:dyDescent="0.25">
      <c r="B694" s="116" t="s">
        <v>149</v>
      </c>
      <c r="C694" s="117">
        <v>26330</v>
      </c>
      <c r="D694" s="118">
        <v>0.13281418061351813</v>
      </c>
      <c r="E694" s="117">
        <v>4001</v>
      </c>
      <c r="F694" s="118">
        <v>0.84804405620964696</v>
      </c>
      <c r="G694" s="117">
        <v>25978</v>
      </c>
      <c r="H694" s="118">
        <v>5.4928767808047985</v>
      </c>
      <c r="I694" s="117">
        <v>26301</v>
      </c>
      <c r="J694" s="118">
        <v>1.2433597659557982E-2</v>
      </c>
      <c r="K694" s="117"/>
      <c r="L694" s="118"/>
      <c r="M694" s="118"/>
    </row>
    <row r="695" spans="2:13" x14ac:dyDescent="0.25">
      <c r="B695" s="116" t="s">
        <v>151</v>
      </c>
      <c r="C695" s="117">
        <v>31406</v>
      </c>
      <c r="D695" s="118">
        <v>0.13235983414458263</v>
      </c>
      <c r="E695" s="117">
        <v>4979</v>
      </c>
      <c r="F695" s="118">
        <v>0.84146341463414598</v>
      </c>
      <c r="G695" s="117">
        <v>26699</v>
      </c>
      <c r="H695" s="118">
        <v>4.3623217513556938</v>
      </c>
      <c r="I695" s="117">
        <v>31946</v>
      </c>
      <c r="J695" s="118">
        <v>0.19652421439005208</v>
      </c>
      <c r="K695" s="117"/>
      <c r="L695" s="118"/>
      <c r="M695" s="118"/>
    </row>
    <row r="696" spans="2:13" ht="15.75" x14ac:dyDescent="0.25">
      <c r="B696" s="119" t="s">
        <v>111</v>
      </c>
      <c r="C696" s="120">
        <v>373006</v>
      </c>
      <c r="D696" s="121">
        <v>0.12510481706029619</v>
      </c>
      <c r="E696" s="120">
        <v>110795</v>
      </c>
      <c r="F696" s="121">
        <v>0.70296724449472703</v>
      </c>
      <c r="G696" s="120">
        <v>210916</v>
      </c>
      <c r="H696" s="121">
        <v>0.90365991245092281</v>
      </c>
      <c r="I696" s="120">
        <v>367796</v>
      </c>
      <c r="J696" s="121">
        <v>0.74380322023933698</v>
      </c>
      <c r="K696" s="120">
        <v>64360</v>
      </c>
      <c r="L696" s="121">
        <v>0.20393580006734258</v>
      </c>
      <c r="M696" s="121">
        <v>0.17460259522201738</v>
      </c>
    </row>
    <row r="697" spans="2:13" ht="6" customHeight="1" x14ac:dyDescent="0.25"/>
    <row r="698" spans="2:13" x14ac:dyDescent="0.25">
      <c r="B698" s="49" t="s">
        <v>306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4"/>
      <c r="E699" s="124"/>
      <c r="G699" s="124"/>
      <c r="I699" s="124"/>
      <c r="K699" s="124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T H 1 7 V v J A V x S l A A A A 9 g A A A B I A H A B D b 2 5 m a W c v U G F j a 2 F n Z S 5 4 b W w g o h g A K K A U A A A A A A A A A A A A A A A A A A A A A A A A A A A A h Y 8 x D o I w G I W v Q r r T l m o M I T 9 l M G 6 S m J A Y 1 6 Z U a I R i a L H c z c E j e Q U x i r o 5 v u 9 9 w 3 v 3 6 w 2 y s W 2 C i + q t 7 k y K I k x R o I z s S m 2 q F A 3 u G M Y o 4 7 A T 8 i Q q F U y y s c l o y x T V z p 0 T Q r z 3 2 C 9 w 1 1 e E U R q R Q 7 4 t Z K 1 a g T 6 y / i + H 2 l g n j F S I w / 4 1 h j M c R U s c r x i m Q G Y I u T Z f g U 1 7 n + 0 P h P X Q u K F X X N l w U w C Z I 5 D 3 B / 4 A U E s D B B Q A A g A I A E x 9 e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M f X t W K I p H u A 4 A A A A R A A A A E w A c A E Z v c m 1 1 b G F z L 1 N l Y 3 R p b 2 4 x L m 0 g o h g A K K A U A A A A A A A A A A A A A A A A A A A A A A A A A A A A K 0 5 N L s n M z 1 M I h t C G 1 g B Q S w E C L Q A U A A I A C A B M f X t W 8 k B X F K U A A A D 2 A A A A E g A A A A A A A A A A A A A A A A A A A A A A Q 2 9 u Z m l n L 1 B h Y 2 t h Z 2 U u e G 1 s U E s B A i 0 A F A A C A A g A T H 1 7 V g / K 6 a u k A A A A 6 Q A A A B M A A A A A A A A A A A A A A A A A 8 Q A A A F t D b 2 5 0 Z W 5 0 X 1 R 5 c G V z X S 5 4 b W x Q S w E C L Q A U A A I A C A B M f X t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x 6 v o 7 X G J h 0 2 T N b 3 x z S 1 o h Q A A A A A C A A A A A A A D Z g A A w A A A A B A A A A D z O R v j r N R E Y / c T n u S + J X M e A A A A A A S A A A C g A A A A E A A A A K k T r 7 y s o 9 L b x V / v i r q 9 p S x Q A A A A d f e I Y i e L r Y P h h F 7 n v x S F V k 6 Y Y P d F 0 u N v Z u x + 7 x O z r N 4 0 4 j 6 J o s p X 9 o i V p t b Z w K S / Y t i B n T X + A p s b I o F R Z G 8 J e 1 v 7 / c P t 2 J P z J 3 k m 8 7 L j 7 c 4 U A A A A Z D / j 2 R O Y L M u w I z 1 9 0 L A e T Q 1 s q P 8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965417-DCA6-47B5-964D-C0EE133BA43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628F1FC9-D1AB-4F1A-BBAF-892DC3B664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7DCC92-55A7-445F-8297-ACCA6DEDC906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1488792-3964-4AD4-B330-CCD657E118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13</vt:i4>
      </vt:variant>
    </vt:vector>
  </HeadingPairs>
  <TitlesOfParts>
    <vt:vector size="45" baseType="lpstr">
      <vt:lpstr>Menú principal</vt:lpstr>
      <vt:lpstr>Plazas alojativas islas tipolog</vt:lpstr>
      <vt:lpstr>Resumen indicadores</vt:lpstr>
      <vt:lpstr>Resumen indicadores islas</vt:lpstr>
      <vt:lpstr>Viajeros entr evol mensu TF</vt:lpstr>
      <vt:lpstr>Viajeros entr evol mensu TF cat</vt:lpstr>
      <vt:lpstr>Viajeros entr evol anual TF cat</vt:lpstr>
      <vt:lpstr>Viajeros entr evol mensu GC</vt:lpstr>
      <vt:lpstr>Viajeros entr evol mensu FV</vt:lpstr>
      <vt:lpstr>Viajeros entr evol mensu LZ</vt:lpstr>
      <vt:lpstr>viaj entrados lugar residencia</vt:lpstr>
      <vt:lpstr>viaj alojados lugar residen (2)</vt:lpstr>
      <vt:lpstr>viaj entrados lugar residen acu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distribución españoles x mun al</vt:lpstr>
      <vt:lpstr>distribución españoles x catego</vt:lpstr>
      <vt:lpstr>Pernoctaciones evol mensu TF</vt:lpstr>
      <vt:lpstr>Pernocta evol mensu TF cat</vt:lpstr>
      <vt:lpstr>Pernoctaciones lugar residen</vt:lpstr>
      <vt:lpstr>EM evol mensu TF cat </vt:lpstr>
      <vt:lpstr>tasa de ocupación evol mens</vt:lpstr>
      <vt:lpstr>ADR RevPAR ingresos totales ult</vt:lpstr>
      <vt:lpstr>Viajeros ALOJ evol mensu TF (2)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residen'!Área_de_impresión</vt:lpstr>
      <vt:lpstr>'viaj alojados lugar residen (2)'!Área_de_impresión</vt:lpstr>
      <vt:lpstr>'viaj entr lugar res año 5 estre'!Área_de_impresión</vt:lpstr>
      <vt:lpstr>'viaj entr lugar res año categor'!Área_de_impresión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2023-03-27T14:30:42Z</dcterms:created>
  <dcterms:modified xsi:type="dcterms:W3CDTF">2024-02-20T14:30:36Z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