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3/"/>
    </mc:Choice>
  </mc:AlternateContent>
  <xr:revisionPtr revIDLastSave="32" documentId="8_{BB1285F3-9282-447C-A07D-740B8DD6BED4}" xr6:coauthVersionLast="47" xr6:coauthVersionMax="47" xr10:uidLastSave="{D470C87A-97FB-45B4-8EAA-AF925C313F44}"/>
  <bookViews>
    <workbookView xWindow="-120" yWindow="-120" windowWidth="29040" windowHeight="15720" xr2:uid="{17539146-84C6-4FD3-843F-4D9234383BA6}"/>
  </bookViews>
  <sheets>
    <sheet name="Indicadores alojativos" sheetId="3" r:id="rId1"/>
    <sheet name="Pasajer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3" l="1"/>
  <c r="R22" i="3" s="1"/>
  <c r="N136" i="3"/>
  <c r="K5" i="3"/>
  <c r="G23" i="3" l="1"/>
  <c r="E23" i="3"/>
  <c r="I23" i="3"/>
  <c r="K308" i="3"/>
  <c r="K292" i="3"/>
  <c r="K277" i="3"/>
  <c r="K247" i="3"/>
  <c r="K261" i="3"/>
  <c r="K186" i="3"/>
  <c r="K216" i="3"/>
  <c r="K231" i="3"/>
  <c r="K200" i="3"/>
  <c r="K86" i="3"/>
  <c r="K151" i="3"/>
  <c r="K121" i="3"/>
  <c r="K70" i="3"/>
  <c r="K135" i="3"/>
  <c r="K21" i="3"/>
  <c r="K56" i="3"/>
  <c r="D340" i="3"/>
  <c r="D325" i="3"/>
  <c r="C309" i="3"/>
  <c r="D369" i="3"/>
  <c r="C293" i="3"/>
  <c r="D354" i="3"/>
  <c r="C278" i="3"/>
  <c r="C262" i="3"/>
  <c r="C232" i="3"/>
  <c r="C248" i="3"/>
  <c r="C201" i="3"/>
  <c r="C217" i="3"/>
  <c r="C136" i="3"/>
  <c r="C152" i="3"/>
  <c r="C122" i="3"/>
  <c r="C71" i="3"/>
  <c r="C87" i="3"/>
  <c r="C57" i="3"/>
  <c r="C187" i="3"/>
  <c r="L309" i="3"/>
  <c r="L293" i="3"/>
  <c r="L278" i="3"/>
  <c r="L232" i="3"/>
  <c r="L262" i="3"/>
  <c r="L187" i="3"/>
  <c r="L248" i="3"/>
  <c r="L217" i="3"/>
  <c r="L152" i="3"/>
  <c r="L201" i="3"/>
  <c r="L136" i="3"/>
  <c r="L71" i="3"/>
  <c r="L57" i="3"/>
  <c r="L122" i="3"/>
  <c r="K309" i="3"/>
  <c r="K293" i="3"/>
  <c r="K278" i="3"/>
  <c r="K248" i="3"/>
  <c r="K262" i="3"/>
  <c r="K217" i="3"/>
  <c r="K201" i="3"/>
  <c r="K232" i="3"/>
  <c r="K187" i="3"/>
  <c r="K152" i="3"/>
  <c r="K122" i="3"/>
  <c r="K87" i="3"/>
  <c r="K71" i="3"/>
  <c r="K57" i="3"/>
  <c r="K136" i="3"/>
  <c r="K22" i="3"/>
  <c r="E6" i="3"/>
  <c r="N6" i="3"/>
  <c r="D309" i="3"/>
  <c r="F354" i="3"/>
  <c r="D278" i="3"/>
  <c r="F340" i="3"/>
  <c r="F325" i="3"/>
  <c r="F369" i="3"/>
  <c r="D232" i="3"/>
  <c r="D293" i="3"/>
  <c r="D248" i="3"/>
  <c r="D201" i="3"/>
  <c r="D262" i="3"/>
  <c r="D217" i="3"/>
  <c r="E152" i="3"/>
  <c r="E187" i="3"/>
  <c r="E136" i="3"/>
  <c r="D122" i="3"/>
  <c r="D71" i="3"/>
  <c r="D87" i="3"/>
  <c r="D57" i="3"/>
  <c r="M309" i="3"/>
  <c r="M293" i="3"/>
  <c r="M278" i="3"/>
  <c r="M262" i="3"/>
  <c r="M232" i="3"/>
  <c r="N187" i="3"/>
  <c r="M217" i="3"/>
  <c r="N152" i="3"/>
  <c r="M248" i="3"/>
  <c r="M122" i="3"/>
  <c r="M201" i="3"/>
  <c r="M71" i="3"/>
  <c r="M57" i="3"/>
  <c r="M87" i="3"/>
  <c r="F6" i="3"/>
  <c r="O6" i="3"/>
  <c r="C22" i="3"/>
  <c r="L87" i="3"/>
  <c r="G6" i="3"/>
  <c r="P6" i="3"/>
  <c r="D22" i="3"/>
  <c r="B354" i="3"/>
  <c r="B340" i="3"/>
  <c r="B325" i="3"/>
  <c r="B309" i="3"/>
  <c r="B293" i="3"/>
  <c r="B278" i="3"/>
  <c r="B248" i="3"/>
  <c r="B369" i="3"/>
  <c r="B262" i="3"/>
  <c r="B232" i="3"/>
  <c r="B201" i="3"/>
  <c r="B217" i="3"/>
  <c r="B136" i="3"/>
  <c r="B187" i="3"/>
  <c r="B152" i="3"/>
  <c r="B122" i="3"/>
  <c r="B71" i="3"/>
  <c r="B87" i="3"/>
  <c r="B57" i="3"/>
  <c r="B22" i="3"/>
  <c r="Q22" i="3"/>
  <c r="H6" i="3"/>
  <c r="Q6" i="3"/>
  <c r="I6" i="3"/>
  <c r="R6" i="3"/>
  <c r="L22" i="3"/>
  <c r="I15" i="3" l="1"/>
  <c r="H15" i="3"/>
  <c r="G15" i="3"/>
  <c r="E15" i="3"/>
  <c r="F15" i="3"/>
  <c r="Q23" i="3"/>
  <c r="P23" i="3"/>
  <c r="O23" i="3"/>
  <c r="N23" i="3"/>
  <c r="R23" i="3"/>
  <c r="B139" i="3"/>
  <c r="R8" i="3"/>
  <c r="Q8" i="3"/>
  <c r="P8" i="3"/>
  <c r="O8" i="3"/>
  <c r="N8" i="3"/>
  <c r="R74" i="3"/>
  <c r="Q74" i="3"/>
  <c r="N139" i="3"/>
  <c r="O74" i="3"/>
  <c r="P74" i="3"/>
  <c r="N74" i="3"/>
  <c r="R250" i="3"/>
  <c r="O250" i="3"/>
  <c r="N250" i="3"/>
  <c r="Q250" i="3"/>
  <c r="P250" i="3"/>
  <c r="Q268" i="3"/>
  <c r="P268" i="3"/>
  <c r="O268" i="3"/>
  <c r="N268" i="3"/>
  <c r="H29" i="3"/>
  <c r="G29" i="3"/>
  <c r="F29" i="3"/>
  <c r="E29" i="3"/>
  <c r="D54" i="3"/>
  <c r="I29" i="3"/>
  <c r="G313" i="3"/>
  <c r="H313" i="3"/>
  <c r="E313" i="3"/>
  <c r="F313" i="3"/>
  <c r="K190" i="3"/>
  <c r="C139" i="3"/>
  <c r="I11" i="3"/>
  <c r="H11" i="3"/>
  <c r="G11" i="3"/>
  <c r="E11" i="3"/>
  <c r="F11" i="3"/>
  <c r="N156" i="3"/>
  <c r="M156" i="3"/>
  <c r="R91" i="3"/>
  <c r="B176" i="3"/>
  <c r="R80" i="3"/>
  <c r="Q80" i="3"/>
  <c r="P80" i="3"/>
  <c r="O80" i="3"/>
  <c r="N80" i="3"/>
  <c r="N145" i="3"/>
  <c r="Q51" i="3"/>
  <c r="P51" i="3"/>
  <c r="O51" i="3"/>
  <c r="N51" i="3"/>
  <c r="R51" i="3"/>
  <c r="N141" i="3"/>
  <c r="R76" i="3"/>
  <c r="Q76" i="3"/>
  <c r="O76" i="3"/>
  <c r="P76" i="3"/>
  <c r="N76" i="3"/>
  <c r="Q304" i="3"/>
  <c r="O304" i="3"/>
  <c r="P304" i="3"/>
  <c r="N304" i="3"/>
  <c r="H35" i="3"/>
  <c r="G35" i="3"/>
  <c r="F35" i="3"/>
  <c r="E35" i="3"/>
  <c r="I35" i="3"/>
  <c r="F265" i="3"/>
  <c r="E265" i="3"/>
  <c r="H265" i="3"/>
  <c r="G265" i="3"/>
  <c r="I253" i="3"/>
  <c r="F253" i="3"/>
  <c r="E253" i="3"/>
  <c r="G253" i="3"/>
  <c r="H253" i="3"/>
  <c r="G305" i="3"/>
  <c r="H305" i="3"/>
  <c r="F305" i="3"/>
  <c r="E305" i="3"/>
  <c r="L169" i="3"/>
  <c r="C194" i="3"/>
  <c r="B174" i="3"/>
  <c r="Q49" i="3"/>
  <c r="P49" i="3"/>
  <c r="O49" i="3"/>
  <c r="N49" i="3"/>
  <c r="R49" i="3"/>
  <c r="N180" i="3"/>
  <c r="M180" i="3"/>
  <c r="R115" i="3"/>
  <c r="Q115" i="3"/>
  <c r="P115" i="3"/>
  <c r="O115" i="3"/>
  <c r="N115" i="3"/>
  <c r="O273" i="3"/>
  <c r="N273" i="3"/>
  <c r="Q273" i="3"/>
  <c r="P273" i="3"/>
  <c r="E154" i="3"/>
  <c r="D154" i="3"/>
  <c r="I89" i="3"/>
  <c r="H89" i="3"/>
  <c r="G89" i="3"/>
  <c r="F89" i="3"/>
  <c r="E89" i="3"/>
  <c r="L139" i="3"/>
  <c r="C54" i="3"/>
  <c r="N158" i="3"/>
  <c r="M158" i="3"/>
  <c r="R93" i="3"/>
  <c r="B68" i="3"/>
  <c r="B143" i="3"/>
  <c r="B182" i="3"/>
  <c r="N189" i="3"/>
  <c r="M189" i="3"/>
  <c r="Q124" i="3"/>
  <c r="P124" i="3"/>
  <c r="O124" i="3"/>
  <c r="N124" i="3"/>
  <c r="R124" i="3"/>
  <c r="Q283" i="3"/>
  <c r="P283" i="3"/>
  <c r="O283" i="3"/>
  <c r="N283" i="3"/>
  <c r="P299" i="3"/>
  <c r="O299" i="3"/>
  <c r="Q299" i="3"/>
  <c r="N299" i="3"/>
  <c r="H37" i="3"/>
  <c r="G37" i="3"/>
  <c r="F37" i="3"/>
  <c r="E37" i="3"/>
  <c r="I37" i="3"/>
  <c r="E141" i="3"/>
  <c r="I76" i="3"/>
  <c r="H76" i="3"/>
  <c r="F76" i="3"/>
  <c r="G76" i="3"/>
  <c r="E76" i="3"/>
  <c r="H268" i="3"/>
  <c r="G268" i="3"/>
  <c r="F268" i="3"/>
  <c r="E268" i="3"/>
  <c r="R15" i="3"/>
  <c r="Q15" i="3"/>
  <c r="P15" i="3"/>
  <c r="O15" i="3"/>
  <c r="N15" i="3"/>
  <c r="L197" i="3"/>
  <c r="C197" i="3"/>
  <c r="R26" i="3"/>
  <c r="B188" i="3"/>
  <c r="B133" i="3"/>
  <c r="B198" i="3" s="1"/>
  <c r="B145" i="3"/>
  <c r="N153" i="3"/>
  <c r="M153" i="3"/>
  <c r="R88" i="3"/>
  <c r="Q88" i="3"/>
  <c r="P88" i="3"/>
  <c r="O88" i="3"/>
  <c r="N88" i="3"/>
  <c r="O58" i="3"/>
  <c r="N58" i="3"/>
  <c r="M68" i="3"/>
  <c r="Q58" i="3"/>
  <c r="P58" i="3"/>
  <c r="R58" i="3"/>
  <c r="N162" i="3"/>
  <c r="M162" i="3"/>
  <c r="R97" i="3"/>
  <c r="Q97" i="3"/>
  <c r="P97" i="3"/>
  <c r="O97" i="3"/>
  <c r="N97" i="3"/>
  <c r="N195" i="3"/>
  <c r="M195" i="3"/>
  <c r="Q130" i="3"/>
  <c r="P130" i="3"/>
  <c r="O130" i="3"/>
  <c r="N130" i="3"/>
  <c r="R130" i="3"/>
  <c r="Q320" i="3"/>
  <c r="O320" i="3"/>
  <c r="N320" i="3"/>
  <c r="P320" i="3"/>
  <c r="Q311" i="3"/>
  <c r="P311" i="3"/>
  <c r="O311" i="3"/>
  <c r="N311" i="3"/>
  <c r="H45" i="3"/>
  <c r="G45" i="3"/>
  <c r="F45" i="3"/>
  <c r="E45" i="3"/>
  <c r="I45" i="3"/>
  <c r="E166" i="3"/>
  <c r="D166" i="3"/>
  <c r="I101" i="3"/>
  <c r="H101" i="3"/>
  <c r="G101" i="3"/>
  <c r="F101" i="3"/>
  <c r="E101" i="3"/>
  <c r="K148" i="3"/>
  <c r="L174" i="3"/>
  <c r="L147" i="3"/>
  <c r="O13" i="3"/>
  <c r="Q13" i="3"/>
  <c r="R28" i="3"/>
  <c r="B194" i="3"/>
  <c r="R11" i="3"/>
  <c r="Q11" i="3"/>
  <c r="P11" i="3"/>
  <c r="O11" i="3"/>
  <c r="N11" i="3"/>
  <c r="Q33" i="3"/>
  <c r="P33" i="3"/>
  <c r="O33" i="3"/>
  <c r="N33" i="3"/>
  <c r="R33" i="3"/>
  <c r="O60" i="3"/>
  <c r="N60" i="3"/>
  <c r="Q60" i="3"/>
  <c r="P60" i="3"/>
  <c r="R60" i="3"/>
  <c r="N164" i="3"/>
  <c r="M164" i="3"/>
  <c r="R99" i="3"/>
  <c r="Q99" i="3"/>
  <c r="P99" i="3"/>
  <c r="O99" i="3"/>
  <c r="N99" i="3"/>
  <c r="Q132" i="3"/>
  <c r="P132" i="3"/>
  <c r="O132" i="3"/>
  <c r="N132" i="3"/>
  <c r="N197" i="3"/>
  <c r="R132" i="3"/>
  <c r="O266" i="3"/>
  <c r="N266" i="3"/>
  <c r="Q266" i="3"/>
  <c r="P266" i="3"/>
  <c r="P314" i="3"/>
  <c r="O314" i="3"/>
  <c r="N314" i="3"/>
  <c r="Q314" i="3"/>
  <c r="H53" i="3"/>
  <c r="G53" i="3"/>
  <c r="F53" i="3"/>
  <c r="E53" i="3"/>
  <c r="I53" i="3"/>
  <c r="E174" i="3"/>
  <c r="D174" i="3"/>
  <c r="I109" i="3"/>
  <c r="H109" i="3"/>
  <c r="G109" i="3"/>
  <c r="F109" i="3"/>
  <c r="E109" i="3"/>
  <c r="K166" i="3"/>
  <c r="E144" i="3"/>
  <c r="I79" i="3"/>
  <c r="H79" i="3"/>
  <c r="G79" i="3"/>
  <c r="F79" i="3"/>
  <c r="E79" i="3"/>
  <c r="I16" i="3"/>
  <c r="H16" i="3"/>
  <c r="G16" i="3"/>
  <c r="E16" i="3"/>
  <c r="F16" i="3"/>
  <c r="R12" i="3"/>
  <c r="Q12" i="3"/>
  <c r="P12" i="3"/>
  <c r="N12" i="3"/>
  <c r="O12" i="3"/>
  <c r="B196" i="3"/>
  <c r="B160" i="3"/>
  <c r="Q35" i="3"/>
  <c r="P35" i="3"/>
  <c r="O35" i="3"/>
  <c r="N35" i="3"/>
  <c r="R35" i="3"/>
  <c r="O66" i="3"/>
  <c r="N66" i="3"/>
  <c r="Q66" i="3"/>
  <c r="P66" i="3"/>
  <c r="R66" i="3"/>
  <c r="N170" i="3"/>
  <c r="M170" i="3"/>
  <c r="R105" i="3"/>
  <c r="Q105" i="3"/>
  <c r="P105" i="3"/>
  <c r="O105" i="3"/>
  <c r="N105" i="3"/>
  <c r="Q235" i="3"/>
  <c r="P235" i="3"/>
  <c r="N235" i="3"/>
  <c r="R235" i="3"/>
  <c r="O235" i="3"/>
  <c r="O274" i="3"/>
  <c r="N274" i="3"/>
  <c r="Q274" i="3"/>
  <c r="P274" i="3"/>
  <c r="Q301" i="3"/>
  <c r="P301" i="3"/>
  <c r="O301" i="3"/>
  <c r="N301" i="3"/>
  <c r="E182" i="3"/>
  <c r="D182" i="3"/>
  <c r="I117" i="3"/>
  <c r="H117" i="3"/>
  <c r="G117" i="3"/>
  <c r="F117" i="3"/>
  <c r="E117" i="3"/>
  <c r="G220" i="3"/>
  <c r="F220" i="3"/>
  <c r="E220" i="3"/>
  <c r="H220" i="3"/>
  <c r="H233" i="3"/>
  <c r="G233" i="3"/>
  <c r="I233" i="3"/>
  <c r="F233" i="3"/>
  <c r="E233" i="3"/>
  <c r="H311" i="3"/>
  <c r="G311" i="3"/>
  <c r="F311" i="3"/>
  <c r="E311" i="3"/>
  <c r="K174" i="3"/>
  <c r="E148" i="3"/>
  <c r="I83" i="3"/>
  <c r="H83" i="3"/>
  <c r="G83" i="3"/>
  <c r="F83" i="3"/>
  <c r="E83" i="3"/>
  <c r="C142" i="3"/>
  <c r="B166" i="3"/>
  <c r="Q41" i="3"/>
  <c r="P41" i="3"/>
  <c r="O41" i="3"/>
  <c r="N41" i="3"/>
  <c r="R41" i="3"/>
  <c r="R78" i="3"/>
  <c r="O78" i="3"/>
  <c r="N78" i="3"/>
  <c r="N143" i="3"/>
  <c r="Q78" i="3"/>
  <c r="P78" i="3"/>
  <c r="N172" i="3"/>
  <c r="M172" i="3"/>
  <c r="R107" i="3"/>
  <c r="Q107" i="3"/>
  <c r="P107" i="3"/>
  <c r="O107" i="3"/>
  <c r="N107" i="3"/>
  <c r="Q237" i="3"/>
  <c r="P237" i="3"/>
  <c r="N237" i="3"/>
  <c r="R237" i="3"/>
  <c r="O237" i="3"/>
  <c r="F62" i="3"/>
  <c r="E62" i="3"/>
  <c r="H62" i="3"/>
  <c r="I62" i="3"/>
  <c r="G62" i="3"/>
  <c r="H241" i="3"/>
  <c r="G241" i="3"/>
  <c r="I241" i="3"/>
  <c r="F241" i="3"/>
  <c r="E241" i="3"/>
  <c r="K182" i="3"/>
  <c r="L133" i="3"/>
  <c r="L188" i="3"/>
  <c r="C162" i="3"/>
  <c r="C175" i="3"/>
  <c r="C147" i="3"/>
  <c r="L153" i="3"/>
  <c r="P13" i="3"/>
  <c r="N13" i="3"/>
  <c r="I82" i="3"/>
  <c r="E147" i="3"/>
  <c r="H82" i="3"/>
  <c r="G82" i="3"/>
  <c r="E82" i="3"/>
  <c r="F82" i="3"/>
  <c r="B137" i="3"/>
  <c r="B168" i="3"/>
  <c r="R9" i="3"/>
  <c r="Q9" i="3"/>
  <c r="P9" i="3"/>
  <c r="O9" i="3"/>
  <c r="N9" i="3"/>
  <c r="Q43" i="3"/>
  <c r="P43" i="3"/>
  <c r="O43" i="3"/>
  <c r="N43" i="3"/>
  <c r="R43" i="3"/>
  <c r="N178" i="3"/>
  <c r="M178" i="3"/>
  <c r="R113" i="3"/>
  <c r="Q113" i="3"/>
  <c r="P113" i="3"/>
  <c r="O113" i="3"/>
  <c r="N113" i="3"/>
  <c r="R253" i="3"/>
  <c r="O253" i="3"/>
  <c r="N253" i="3"/>
  <c r="Q253" i="3"/>
  <c r="P253" i="3"/>
  <c r="Q243" i="3"/>
  <c r="P243" i="3"/>
  <c r="N243" i="3"/>
  <c r="R243" i="3"/>
  <c r="O243" i="3"/>
  <c r="O265" i="3"/>
  <c r="N265" i="3"/>
  <c r="Q265" i="3"/>
  <c r="P265" i="3"/>
  <c r="I18" i="3"/>
  <c r="H18" i="3"/>
  <c r="G18" i="3"/>
  <c r="F18" i="3"/>
  <c r="E18" i="3"/>
  <c r="E193" i="3"/>
  <c r="H128" i="3"/>
  <c r="G128" i="3"/>
  <c r="F128" i="3"/>
  <c r="D193" i="3"/>
  <c r="E128" i="3"/>
  <c r="I128" i="3"/>
  <c r="H316" i="3"/>
  <c r="G316" i="3"/>
  <c r="E316" i="3"/>
  <c r="F316" i="3"/>
  <c r="C178" i="3"/>
  <c r="B153" i="3"/>
  <c r="B140" i="3"/>
  <c r="B189" i="3"/>
  <c r="B197" i="3"/>
  <c r="B146" i="3"/>
  <c r="B161" i="3"/>
  <c r="B169" i="3"/>
  <c r="B177" i="3"/>
  <c r="I8" i="3"/>
  <c r="H8" i="3"/>
  <c r="G8" i="3"/>
  <c r="F8" i="3"/>
  <c r="E8" i="3"/>
  <c r="N154" i="3"/>
  <c r="M154" i="3"/>
  <c r="R89" i="3"/>
  <c r="Q89" i="3"/>
  <c r="P89" i="3"/>
  <c r="O89" i="3"/>
  <c r="N89" i="3"/>
  <c r="Q36" i="3"/>
  <c r="P36" i="3"/>
  <c r="O36" i="3"/>
  <c r="N36" i="3"/>
  <c r="R36" i="3"/>
  <c r="Q44" i="3"/>
  <c r="P44" i="3"/>
  <c r="O44" i="3"/>
  <c r="N44" i="3"/>
  <c r="R44" i="3"/>
  <c r="Q52" i="3"/>
  <c r="P52" i="3"/>
  <c r="O52" i="3"/>
  <c r="N52" i="3"/>
  <c r="R52" i="3"/>
  <c r="O61" i="3"/>
  <c r="N61" i="3"/>
  <c r="Q61" i="3"/>
  <c r="R61" i="3"/>
  <c r="P61" i="3"/>
  <c r="N147" i="3"/>
  <c r="R82" i="3"/>
  <c r="O82" i="3"/>
  <c r="N82" i="3"/>
  <c r="Q82" i="3"/>
  <c r="P82" i="3"/>
  <c r="N144" i="3"/>
  <c r="R79" i="3"/>
  <c r="Q79" i="3"/>
  <c r="O79" i="3"/>
  <c r="P79" i="3"/>
  <c r="N79" i="3"/>
  <c r="N165" i="3"/>
  <c r="M165" i="3"/>
  <c r="R100" i="3"/>
  <c r="Q100" i="3"/>
  <c r="P100" i="3"/>
  <c r="O100" i="3"/>
  <c r="N100" i="3"/>
  <c r="N173" i="3"/>
  <c r="M173" i="3"/>
  <c r="R108" i="3"/>
  <c r="Q108" i="3"/>
  <c r="P108" i="3"/>
  <c r="O108" i="3"/>
  <c r="N108" i="3"/>
  <c r="N181" i="3"/>
  <c r="M181" i="3"/>
  <c r="R116" i="3"/>
  <c r="Q116" i="3"/>
  <c r="P116" i="3"/>
  <c r="O116" i="3"/>
  <c r="N116" i="3"/>
  <c r="N190" i="3"/>
  <c r="M190" i="3"/>
  <c r="Q125" i="3"/>
  <c r="P125" i="3"/>
  <c r="O125" i="3"/>
  <c r="N125" i="3"/>
  <c r="R125" i="3"/>
  <c r="R254" i="3"/>
  <c r="O254" i="3"/>
  <c r="N254" i="3"/>
  <c r="Q254" i="3"/>
  <c r="P254" i="3"/>
  <c r="P259" i="3"/>
  <c r="N259" i="3"/>
  <c r="O259" i="3"/>
  <c r="Q259" i="3"/>
  <c r="R259" i="3"/>
  <c r="Q238" i="3"/>
  <c r="P238" i="3"/>
  <c r="N238" i="3"/>
  <c r="R238" i="3"/>
  <c r="O238" i="3"/>
  <c r="Q272" i="3"/>
  <c r="P272" i="3"/>
  <c r="O272" i="3"/>
  <c r="N272" i="3"/>
  <c r="Q287" i="3"/>
  <c r="P287" i="3"/>
  <c r="O287" i="3"/>
  <c r="N287" i="3"/>
  <c r="Q281" i="3"/>
  <c r="O281" i="3"/>
  <c r="P281" i="3"/>
  <c r="N281" i="3"/>
  <c r="Q315" i="3"/>
  <c r="P315" i="3"/>
  <c r="O315" i="3"/>
  <c r="N315" i="3"/>
  <c r="Q305" i="3"/>
  <c r="O305" i="3"/>
  <c r="P305" i="3"/>
  <c r="N305" i="3"/>
  <c r="H30" i="3"/>
  <c r="G30" i="3"/>
  <c r="F30" i="3"/>
  <c r="E30" i="3"/>
  <c r="I30" i="3"/>
  <c r="H38" i="3"/>
  <c r="G38" i="3"/>
  <c r="F38" i="3"/>
  <c r="E38" i="3"/>
  <c r="I38" i="3"/>
  <c r="H46" i="3"/>
  <c r="G46" i="3"/>
  <c r="F46" i="3"/>
  <c r="E46" i="3"/>
  <c r="I46" i="3"/>
  <c r="E145" i="3"/>
  <c r="I80" i="3"/>
  <c r="G80" i="3"/>
  <c r="F80" i="3"/>
  <c r="E80" i="3"/>
  <c r="H80" i="3"/>
  <c r="F63" i="3"/>
  <c r="E63" i="3"/>
  <c r="H63" i="3"/>
  <c r="I63" i="3"/>
  <c r="G63" i="3"/>
  <c r="I77" i="3"/>
  <c r="E142" i="3"/>
  <c r="E77" i="3"/>
  <c r="G77" i="3"/>
  <c r="F77" i="3"/>
  <c r="H77" i="3"/>
  <c r="H221" i="3"/>
  <c r="G221" i="3"/>
  <c r="F221" i="3"/>
  <c r="E221" i="3"/>
  <c r="I102" i="3"/>
  <c r="E167" i="3"/>
  <c r="H102" i="3"/>
  <c r="D167" i="3"/>
  <c r="G102" i="3"/>
  <c r="F102" i="3"/>
  <c r="E102" i="3"/>
  <c r="I110" i="3"/>
  <c r="E175" i="3"/>
  <c r="H110" i="3"/>
  <c r="D175" i="3"/>
  <c r="G110" i="3"/>
  <c r="F110" i="3"/>
  <c r="E110" i="3"/>
  <c r="I118" i="3"/>
  <c r="E183" i="3"/>
  <c r="H118" i="3"/>
  <c r="D183" i="3"/>
  <c r="G118" i="3"/>
  <c r="F118" i="3"/>
  <c r="E118" i="3"/>
  <c r="D194" i="3"/>
  <c r="H129" i="3"/>
  <c r="G129" i="3"/>
  <c r="F129" i="3"/>
  <c r="E129" i="3"/>
  <c r="I129" i="3"/>
  <c r="E194" i="3"/>
  <c r="H225" i="3"/>
  <c r="G225" i="3"/>
  <c r="F225" i="3"/>
  <c r="E225" i="3"/>
  <c r="H273" i="3"/>
  <c r="E273" i="3"/>
  <c r="G273" i="3"/>
  <c r="F273" i="3"/>
  <c r="E219" i="3"/>
  <c r="G219" i="3"/>
  <c r="F219" i="3"/>
  <c r="H219" i="3"/>
  <c r="I254" i="3"/>
  <c r="F254" i="3"/>
  <c r="E254" i="3"/>
  <c r="G254" i="3"/>
  <c r="H254" i="3"/>
  <c r="H234" i="3"/>
  <c r="G234" i="3"/>
  <c r="I234" i="3"/>
  <c r="F234" i="3"/>
  <c r="E234" i="3"/>
  <c r="H242" i="3"/>
  <c r="G242" i="3"/>
  <c r="I242" i="3"/>
  <c r="F242" i="3"/>
  <c r="E242" i="3"/>
  <c r="H319" i="3"/>
  <c r="G319" i="3"/>
  <c r="F319" i="3"/>
  <c r="E319" i="3"/>
  <c r="H312" i="3"/>
  <c r="G312" i="3"/>
  <c r="E312" i="3"/>
  <c r="F312" i="3"/>
  <c r="E282" i="3"/>
  <c r="G282" i="3"/>
  <c r="H282" i="3"/>
  <c r="F282" i="3"/>
  <c r="G317" i="3"/>
  <c r="F317" i="3"/>
  <c r="E317" i="3"/>
  <c r="H317" i="3"/>
  <c r="K137" i="3"/>
  <c r="K191" i="3"/>
  <c r="K119" i="3"/>
  <c r="K159" i="3"/>
  <c r="K167" i="3"/>
  <c r="K175" i="3"/>
  <c r="K183" i="3"/>
  <c r="L160" i="3"/>
  <c r="L176" i="3"/>
  <c r="L190" i="3"/>
  <c r="L140" i="3"/>
  <c r="L171" i="3"/>
  <c r="L148" i="3"/>
  <c r="C164" i="3"/>
  <c r="C180" i="3"/>
  <c r="C196" i="3"/>
  <c r="C161" i="3"/>
  <c r="C177" i="3"/>
  <c r="C140" i="3"/>
  <c r="C148" i="3"/>
  <c r="H23" i="3"/>
  <c r="F23" i="3"/>
  <c r="B154" i="3"/>
  <c r="B141" i="3"/>
  <c r="B190" i="3"/>
  <c r="B147" i="3"/>
  <c r="B162" i="3"/>
  <c r="B170" i="3"/>
  <c r="B178" i="3"/>
  <c r="I78" i="3"/>
  <c r="E143" i="3"/>
  <c r="H78" i="3"/>
  <c r="G78" i="3"/>
  <c r="E78" i="3"/>
  <c r="F78" i="3"/>
  <c r="R7" i="3"/>
  <c r="Q7" i="3"/>
  <c r="P7" i="3"/>
  <c r="O7" i="3"/>
  <c r="N7" i="3"/>
  <c r="R13" i="3"/>
  <c r="Q29" i="3"/>
  <c r="P29" i="3"/>
  <c r="O29" i="3"/>
  <c r="N29" i="3"/>
  <c r="M54" i="3"/>
  <c r="R29" i="3"/>
  <c r="Q37" i="3"/>
  <c r="P37" i="3"/>
  <c r="O37" i="3"/>
  <c r="N37" i="3"/>
  <c r="R37" i="3"/>
  <c r="Q45" i="3"/>
  <c r="P45" i="3"/>
  <c r="O45" i="3"/>
  <c r="N45" i="3"/>
  <c r="R45" i="3"/>
  <c r="Q53" i="3"/>
  <c r="P53" i="3"/>
  <c r="O53" i="3"/>
  <c r="N53" i="3"/>
  <c r="R53" i="3"/>
  <c r="O62" i="3"/>
  <c r="N62" i="3"/>
  <c r="Q62" i="3"/>
  <c r="P62" i="3"/>
  <c r="R62" i="3"/>
  <c r="N148" i="3"/>
  <c r="R83" i="3"/>
  <c r="Q83" i="3"/>
  <c r="N83" i="3"/>
  <c r="P83" i="3"/>
  <c r="O83" i="3"/>
  <c r="N159" i="3"/>
  <c r="M159" i="3"/>
  <c r="R94" i="3"/>
  <c r="Q94" i="3"/>
  <c r="P94" i="3"/>
  <c r="O94" i="3"/>
  <c r="M119" i="3"/>
  <c r="N94" i="3"/>
  <c r="N166" i="3"/>
  <c r="M166" i="3"/>
  <c r="R101" i="3"/>
  <c r="Q101" i="3"/>
  <c r="P101" i="3"/>
  <c r="O101" i="3"/>
  <c r="N101" i="3"/>
  <c r="N174" i="3"/>
  <c r="M174" i="3"/>
  <c r="R109" i="3"/>
  <c r="Q109" i="3"/>
  <c r="P109" i="3"/>
  <c r="O109" i="3"/>
  <c r="N109" i="3"/>
  <c r="N182" i="3"/>
  <c r="M182" i="3"/>
  <c r="R117" i="3"/>
  <c r="Q117" i="3"/>
  <c r="P117" i="3"/>
  <c r="O117" i="3"/>
  <c r="N117" i="3"/>
  <c r="N191" i="3"/>
  <c r="M191" i="3"/>
  <c r="Q126" i="3"/>
  <c r="P126" i="3"/>
  <c r="O126" i="3"/>
  <c r="N126" i="3"/>
  <c r="R126" i="3"/>
  <c r="R252" i="3"/>
  <c r="O252" i="3"/>
  <c r="N252" i="3"/>
  <c r="Q252" i="3"/>
  <c r="P252" i="3"/>
  <c r="P258" i="3"/>
  <c r="O258" i="3"/>
  <c r="N258" i="3"/>
  <c r="R258" i="3"/>
  <c r="Q258" i="3"/>
  <c r="Q267" i="3"/>
  <c r="P267" i="3"/>
  <c r="O267" i="3"/>
  <c r="N267" i="3"/>
  <c r="Q239" i="3"/>
  <c r="P239" i="3"/>
  <c r="N239" i="3"/>
  <c r="R239" i="3"/>
  <c r="O239" i="3"/>
  <c r="Q280" i="3"/>
  <c r="P280" i="3"/>
  <c r="O280" i="3"/>
  <c r="N280" i="3"/>
  <c r="Q295" i="3"/>
  <c r="P295" i="3"/>
  <c r="O295" i="3"/>
  <c r="N295" i="3"/>
  <c r="O282" i="3"/>
  <c r="N282" i="3"/>
  <c r="Q282" i="3"/>
  <c r="P282" i="3"/>
  <c r="Q285" i="3"/>
  <c r="O285" i="3"/>
  <c r="P285" i="3"/>
  <c r="N285" i="3"/>
  <c r="Q319" i="3"/>
  <c r="P319" i="3"/>
  <c r="O319" i="3"/>
  <c r="N319" i="3"/>
  <c r="H31" i="3"/>
  <c r="G31" i="3"/>
  <c r="F31" i="3"/>
  <c r="E31" i="3"/>
  <c r="I31" i="3"/>
  <c r="H39" i="3"/>
  <c r="G39" i="3"/>
  <c r="F39" i="3"/>
  <c r="E39" i="3"/>
  <c r="I39" i="3"/>
  <c r="H47" i="3"/>
  <c r="G47" i="3"/>
  <c r="F47" i="3"/>
  <c r="E47" i="3"/>
  <c r="I47" i="3"/>
  <c r="I94" i="3"/>
  <c r="E159" i="3"/>
  <c r="H94" i="3"/>
  <c r="D159" i="3"/>
  <c r="G94" i="3"/>
  <c r="F94" i="3"/>
  <c r="D119" i="3"/>
  <c r="E94" i="3"/>
  <c r="F64" i="3"/>
  <c r="E64" i="3"/>
  <c r="H64" i="3"/>
  <c r="I64" i="3"/>
  <c r="G64" i="3"/>
  <c r="E146" i="3"/>
  <c r="I81" i="3"/>
  <c r="E81" i="3"/>
  <c r="G81" i="3"/>
  <c r="H81" i="3"/>
  <c r="F81" i="3"/>
  <c r="I95" i="3"/>
  <c r="H95" i="3"/>
  <c r="G95" i="3"/>
  <c r="E160" i="3"/>
  <c r="F95" i="3"/>
  <c r="D160" i="3"/>
  <c r="E95" i="3"/>
  <c r="I103" i="3"/>
  <c r="H103" i="3"/>
  <c r="G103" i="3"/>
  <c r="E168" i="3"/>
  <c r="F103" i="3"/>
  <c r="D168" i="3"/>
  <c r="E103" i="3"/>
  <c r="I111" i="3"/>
  <c r="H111" i="3"/>
  <c r="G111" i="3"/>
  <c r="E176" i="3"/>
  <c r="F111" i="3"/>
  <c r="D176" i="3"/>
  <c r="E111" i="3"/>
  <c r="E195" i="3"/>
  <c r="D195" i="3"/>
  <c r="H130" i="3"/>
  <c r="G130" i="3"/>
  <c r="F130" i="3"/>
  <c r="E130" i="3"/>
  <c r="I130" i="3"/>
  <c r="H289" i="3"/>
  <c r="G289" i="3"/>
  <c r="E289" i="3"/>
  <c r="F289" i="3"/>
  <c r="F223" i="3"/>
  <c r="E223" i="3"/>
  <c r="H223" i="3"/>
  <c r="G223" i="3"/>
  <c r="I255" i="3"/>
  <c r="F255" i="3"/>
  <c r="E255" i="3"/>
  <c r="G255" i="3"/>
  <c r="H255" i="3"/>
  <c r="H226" i="3"/>
  <c r="G226" i="3"/>
  <c r="F226" i="3"/>
  <c r="E226" i="3"/>
  <c r="H235" i="3"/>
  <c r="G235" i="3"/>
  <c r="I235" i="3"/>
  <c r="F235" i="3"/>
  <c r="E235" i="3"/>
  <c r="H243" i="3"/>
  <c r="G243" i="3"/>
  <c r="I243" i="3"/>
  <c r="F243" i="3"/>
  <c r="E243" i="3"/>
  <c r="H315" i="3"/>
  <c r="G315" i="3"/>
  <c r="F315" i="3"/>
  <c r="E315" i="3"/>
  <c r="E286" i="3"/>
  <c r="G286" i="3"/>
  <c r="H286" i="3"/>
  <c r="F286" i="3"/>
  <c r="F298" i="3"/>
  <c r="E298" i="3"/>
  <c r="H298" i="3"/>
  <c r="G298" i="3"/>
  <c r="I13" i="3"/>
  <c r="H13" i="3"/>
  <c r="G13" i="3"/>
  <c r="F13" i="3"/>
  <c r="E13" i="3"/>
  <c r="K138" i="3"/>
  <c r="K192" i="3"/>
  <c r="K142" i="3"/>
  <c r="K160" i="3"/>
  <c r="K168" i="3"/>
  <c r="K176" i="3"/>
  <c r="I12" i="3"/>
  <c r="H12" i="3"/>
  <c r="G12" i="3"/>
  <c r="E12" i="3"/>
  <c r="F12" i="3"/>
  <c r="L162" i="3"/>
  <c r="L178" i="3"/>
  <c r="L192" i="3"/>
  <c r="L141" i="3"/>
  <c r="L173" i="3"/>
  <c r="C166" i="3"/>
  <c r="C182" i="3"/>
  <c r="C163" i="3"/>
  <c r="C179" i="3"/>
  <c r="C141" i="3"/>
  <c r="B191" i="3"/>
  <c r="B148" i="3"/>
  <c r="B163" i="3"/>
  <c r="B171" i="3"/>
  <c r="B179" i="3"/>
  <c r="Q24" i="3"/>
  <c r="P24" i="3"/>
  <c r="O24" i="3"/>
  <c r="N24" i="3"/>
  <c r="R24" i="3"/>
  <c r="R14" i="3"/>
  <c r="Q14" i="3"/>
  <c r="P14" i="3"/>
  <c r="O14" i="3"/>
  <c r="N14" i="3"/>
  <c r="I7" i="3"/>
  <c r="H7" i="3"/>
  <c r="G7" i="3"/>
  <c r="F7" i="3"/>
  <c r="E7" i="3"/>
  <c r="Q30" i="3"/>
  <c r="P30" i="3"/>
  <c r="O30" i="3"/>
  <c r="N30" i="3"/>
  <c r="R30" i="3"/>
  <c r="Q38" i="3"/>
  <c r="P38" i="3"/>
  <c r="O38" i="3"/>
  <c r="N38" i="3"/>
  <c r="R38" i="3"/>
  <c r="Q46" i="3"/>
  <c r="P46" i="3"/>
  <c r="O46" i="3"/>
  <c r="N46" i="3"/>
  <c r="R46" i="3"/>
  <c r="N142" i="3"/>
  <c r="R77" i="3"/>
  <c r="Q77" i="3"/>
  <c r="P77" i="3"/>
  <c r="O77" i="3"/>
  <c r="N77" i="3"/>
  <c r="O63" i="3"/>
  <c r="N63" i="3"/>
  <c r="Q63" i="3"/>
  <c r="R63" i="3"/>
  <c r="P63" i="3"/>
  <c r="N167" i="3"/>
  <c r="M167" i="3"/>
  <c r="R102" i="3"/>
  <c r="Q102" i="3"/>
  <c r="P102" i="3"/>
  <c r="O102" i="3"/>
  <c r="N102" i="3"/>
  <c r="N175" i="3"/>
  <c r="M175" i="3"/>
  <c r="R110" i="3"/>
  <c r="Q110" i="3"/>
  <c r="P110" i="3"/>
  <c r="O110" i="3"/>
  <c r="N110" i="3"/>
  <c r="N183" i="3"/>
  <c r="M183" i="3"/>
  <c r="R118" i="3"/>
  <c r="Q118" i="3"/>
  <c r="P118" i="3"/>
  <c r="O118" i="3"/>
  <c r="N118" i="3"/>
  <c r="N192" i="3"/>
  <c r="M192" i="3"/>
  <c r="Q127" i="3"/>
  <c r="P127" i="3"/>
  <c r="O127" i="3"/>
  <c r="N127" i="3"/>
  <c r="R127" i="3"/>
  <c r="R256" i="3"/>
  <c r="O256" i="3"/>
  <c r="N256" i="3"/>
  <c r="Q256" i="3"/>
  <c r="P256" i="3"/>
  <c r="Q240" i="3"/>
  <c r="P240" i="3"/>
  <c r="N240" i="3"/>
  <c r="R240" i="3"/>
  <c r="O240" i="3"/>
  <c r="Q284" i="3"/>
  <c r="P284" i="3"/>
  <c r="O284" i="3"/>
  <c r="N284" i="3"/>
  <c r="Q316" i="3"/>
  <c r="O316" i="3"/>
  <c r="P316" i="3"/>
  <c r="N316" i="3"/>
  <c r="O286" i="3"/>
  <c r="N286" i="3"/>
  <c r="Q286" i="3"/>
  <c r="P286" i="3"/>
  <c r="Q289" i="3"/>
  <c r="O289" i="3"/>
  <c r="P289" i="3"/>
  <c r="N289" i="3"/>
  <c r="N298" i="3"/>
  <c r="Q298" i="3"/>
  <c r="P298" i="3"/>
  <c r="O298" i="3"/>
  <c r="N313" i="3"/>
  <c r="Q313" i="3"/>
  <c r="P313" i="3"/>
  <c r="O313" i="3"/>
  <c r="H32" i="3"/>
  <c r="G32" i="3"/>
  <c r="F32" i="3"/>
  <c r="E32" i="3"/>
  <c r="I32" i="3"/>
  <c r="H40" i="3"/>
  <c r="G40" i="3"/>
  <c r="F40" i="3"/>
  <c r="E40" i="3"/>
  <c r="I40" i="3"/>
  <c r="H48" i="3"/>
  <c r="G48" i="3"/>
  <c r="F48" i="3"/>
  <c r="E48" i="3"/>
  <c r="I48" i="3"/>
  <c r="F65" i="3"/>
  <c r="E65" i="3"/>
  <c r="H65" i="3"/>
  <c r="I65" i="3"/>
  <c r="G65" i="3"/>
  <c r="I96" i="3"/>
  <c r="H96" i="3"/>
  <c r="G96" i="3"/>
  <c r="F96" i="3"/>
  <c r="E161" i="3"/>
  <c r="E96" i="3"/>
  <c r="D161" i="3"/>
  <c r="I104" i="3"/>
  <c r="H104" i="3"/>
  <c r="G104" i="3"/>
  <c r="F104" i="3"/>
  <c r="E169" i="3"/>
  <c r="E104" i="3"/>
  <c r="D169" i="3"/>
  <c r="I112" i="3"/>
  <c r="H112" i="3"/>
  <c r="G112" i="3"/>
  <c r="F112" i="3"/>
  <c r="E177" i="3"/>
  <c r="E112" i="3"/>
  <c r="D177" i="3"/>
  <c r="D188" i="3"/>
  <c r="H123" i="3"/>
  <c r="G123" i="3"/>
  <c r="F123" i="3"/>
  <c r="E123" i="3"/>
  <c r="D133" i="3"/>
  <c r="I123" i="3"/>
  <c r="E188" i="3"/>
  <c r="H131" i="3"/>
  <c r="E196" i="3"/>
  <c r="G131" i="3"/>
  <c r="D196" i="3"/>
  <c r="F131" i="3"/>
  <c r="E131" i="3"/>
  <c r="I131" i="3"/>
  <c r="H218" i="3"/>
  <c r="E218" i="3"/>
  <c r="G218" i="3"/>
  <c r="F218" i="3"/>
  <c r="H296" i="3"/>
  <c r="G296" i="3"/>
  <c r="F296" i="3"/>
  <c r="E296" i="3"/>
  <c r="I256" i="3"/>
  <c r="F256" i="3"/>
  <c r="E256" i="3"/>
  <c r="G256" i="3"/>
  <c r="H256" i="3"/>
  <c r="G267" i="3"/>
  <c r="F267" i="3"/>
  <c r="E267" i="3"/>
  <c r="H267" i="3"/>
  <c r="H236" i="3"/>
  <c r="G236" i="3"/>
  <c r="I236" i="3"/>
  <c r="F236" i="3"/>
  <c r="E236" i="3"/>
  <c r="H244" i="3"/>
  <c r="G244" i="3"/>
  <c r="I244" i="3"/>
  <c r="F244" i="3"/>
  <c r="E244" i="3"/>
  <c r="G271" i="3"/>
  <c r="F271" i="3"/>
  <c r="E271" i="3"/>
  <c r="H271" i="3"/>
  <c r="E294" i="3"/>
  <c r="G294" i="3"/>
  <c r="H294" i="3"/>
  <c r="F294" i="3"/>
  <c r="E302" i="3"/>
  <c r="G302" i="3"/>
  <c r="F302" i="3"/>
  <c r="H302" i="3"/>
  <c r="K54" i="3"/>
  <c r="K139" i="3"/>
  <c r="K153" i="3"/>
  <c r="K193" i="3"/>
  <c r="K143" i="3"/>
  <c r="K161" i="3"/>
  <c r="K169" i="3"/>
  <c r="K177" i="3"/>
  <c r="Q10" i="3"/>
  <c r="P10" i="3"/>
  <c r="R10" i="3"/>
  <c r="N10" i="3"/>
  <c r="O10" i="3"/>
  <c r="L164" i="3"/>
  <c r="L180" i="3"/>
  <c r="L194" i="3"/>
  <c r="L159" i="3"/>
  <c r="L119" i="3"/>
  <c r="L175" i="3"/>
  <c r="L142" i="3"/>
  <c r="C168" i="3"/>
  <c r="C68" i="3"/>
  <c r="C165" i="3"/>
  <c r="C181" i="3"/>
  <c r="N155" i="3"/>
  <c r="M155" i="3"/>
  <c r="R90" i="3"/>
  <c r="M92" i="3"/>
  <c r="B54" i="3"/>
  <c r="B142" i="3"/>
  <c r="B192" i="3"/>
  <c r="B164" i="3"/>
  <c r="B172" i="3"/>
  <c r="B180" i="3"/>
  <c r="I14" i="3"/>
  <c r="H14" i="3"/>
  <c r="G14" i="3"/>
  <c r="F14" i="3"/>
  <c r="E14" i="3"/>
  <c r="R17" i="3"/>
  <c r="Q17" i="3"/>
  <c r="P17" i="3"/>
  <c r="N17" i="3"/>
  <c r="O17" i="3"/>
  <c r="Q31" i="3"/>
  <c r="P31" i="3"/>
  <c r="O31" i="3"/>
  <c r="N31" i="3"/>
  <c r="R31" i="3"/>
  <c r="Q39" i="3"/>
  <c r="P39" i="3"/>
  <c r="O39" i="3"/>
  <c r="N39" i="3"/>
  <c r="R39" i="3"/>
  <c r="Q47" i="3"/>
  <c r="P47" i="3"/>
  <c r="O47" i="3"/>
  <c r="N47" i="3"/>
  <c r="R47" i="3"/>
  <c r="R81" i="3"/>
  <c r="Q81" i="3"/>
  <c r="P81" i="3"/>
  <c r="O81" i="3"/>
  <c r="N81" i="3"/>
  <c r="N146" i="3"/>
  <c r="O64" i="3"/>
  <c r="N64" i="3"/>
  <c r="Q64" i="3"/>
  <c r="P64" i="3"/>
  <c r="R64" i="3"/>
  <c r="N137" i="3"/>
  <c r="R72" i="3"/>
  <c r="Q72" i="3"/>
  <c r="O72" i="3"/>
  <c r="P72" i="3"/>
  <c r="N72" i="3"/>
  <c r="N160" i="3"/>
  <c r="M160" i="3"/>
  <c r="R95" i="3"/>
  <c r="Q95" i="3"/>
  <c r="P95" i="3"/>
  <c r="O95" i="3"/>
  <c r="N95" i="3"/>
  <c r="N168" i="3"/>
  <c r="M168" i="3"/>
  <c r="R103" i="3"/>
  <c r="Q103" i="3"/>
  <c r="P103" i="3"/>
  <c r="O103" i="3"/>
  <c r="N103" i="3"/>
  <c r="N176" i="3"/>
  <c r="M176" i="3"/>
  <c r="R111" i="3"/>
  <c r="Q111" i="3"/>
  <c r="P111" i="3"/>
  <c r="O111" i="3"/>
  <c r="N111" i="3"/>
  <c r="R251" i="3"/>
  <c r="O251" i="3"/>
  <c r="N251" i="3"/>
  <c r="Q251" i="3"/>
  <c r="P251" i="3"/>
  <c r="N193" i="3"/>
  <c r="M193" i="3"/>
  <c r="Q128" i="3"/>
  <c r="P128" i="3"/>
  <c r="O128" i="3"/>
  <c r="N128" i="3"/>
  <c r="R128" i="3"/>
  <c r="Q264" i="3"/>
  <c r="O264" i="3"/>
  <c r="N264" i="3"/>
  <c r="P264" i="3"/>
  <c r="Q233" i="3"/>
  <c r="P233" i="3"/>
  <c r="N233" i="3"/>
  <c r="R233" i="3"/>
  <c r="O233" i="3"/>
  <c r="Q241" i="3"/>
  <c r="P241" i="3"/>
  <c r="N241" i="3"/>
  <c r="R241" i="3"/>
  <c r="O241" i="3"/>
  <c r="Q288" i="3"/>
  <c r="P288" i="3"/>
  <c r="O288" i="3"/>
  <c r="N288" i="3"/>
  <c r="Q300" i="3"/>
  <c r="O300" i="3"/>
  <c r="P300" i="3"/>
  <c r="N300" i="3"/>
  <c r="O294" i="3"/>
  <c r="N294" i="3"/>
  <c r="Q294" i="3"/>
  <c r="P294" i="3"/>
  <c r="O302" i="3"/>
  <c r="N302" i="3"/>
  <c r="Q302" i="3"/>
  <c r="P302" i="3"/>
  <c r="N317" i="3"/>
  <c r="Q317" i="3"/>
  <c r="O317" i="3"/>
  <c r="P317" i="3"/>
  <c r="H33" i="3"/>
  <c r="G33" i="3"/>
  <c r="F33" i="3"/>
  <c r="E33" i="3"/>
  <c r="I33" i="3"/>
  <c r="H41" i="3"/>
  <c r="G41" i="3"/>
  <c r="F41" i="3"/>
  <c r="E41" i="3"/>
  <c r="I41" i="3"/>
  <c r="H49" i="3"/>
  <c r="G49" i="3"/>
  <c r="F49" i="3"/>
  <c r="E49" i="3"/>
  <c r="I49" i="3"/>
  <c r="F58" i="3"/>
  <c r="E58" i="3"/>
  <c r="D68" i="3"/>
  <c r="H58" i="3"/>
  <c r="I58" i="3"/>
  <c r="G58" i="3"/>
  <c r="F66" i="3"/>
  <c r="E66" i="3"/>
  <c r="H66" i="3"/>
  <c r="I66" i="3"/>
  <c r="G66" i="3"/>
  <c r="E137" i="3"/>
  <c r="I72" i="3"/>
  <c r="H72" i="3"/>
  <c r="F72" i="3"/>
  <c r="G72" i="3"/>
  <c r="E72" i="3"/>
  <c r="E162" i="3"/>
  <c r="D162" i="3"/>
  <c r="I97" i="3"/>
  <c r="H97" i="3"/>
  <c r="G97" i="3"/>
  <c r="F97" i="3"/>
  <c r="E97" i="3"/>
  <c r="E170" i="3"/>
  <c r="D170" i="3"/>
  <c r="I105" i="3"/>
  <c r="H105" i="3"/>
  <c r="G105" i="3"/>
  <c r="F105" i="3"/>
  <c r="E105" i="3"/>
  <c r="E178" i="3"/>
  <c r="D178" i="3"/>
  <c r="I113" i="3"/>
  <c r="H113" i="3"/>
  <c r="G113" i="3"/>
  <c r="F113" i="3"/>
  <c r="E113" i="3"/>
  <c r="H124" i="3"/>
  <c r="E189" i="3"/>
  <c r="G124" i="3"/>
  <c r="D189" i="3"/>
  <c r="F124" i="3"/>
  <c r="E124" i="3"/>
  <c r="I124" i="3"/>
  <c r="E197" i="3"/>
  <c r="H132" i="3"/>
  <c r="G132" i="3"/>
  <c r="F132" i="3"/>
  <c r="E132" i="3"/>
  <c r="I132" i="3"/>
  <c r="H222" i="3"/>
  <c r="E222" i="3"/>
  <c r="G222" i="3"/>
  <c r="F222" i="3"/>
  <c r="F227" i="3"/>
  <c r="E227" i="3"/>
  <c r="H227" i="3"/>
  <c r="G227" i="3"/>
  <c r="I249" i="3"/>
  <c r="F249" i="3"/>
  <c r="E249" i="3"/>
  <c r="G249" i="3"/>
  <c r="H249" i="3"/>
  <c r="I257" i="3"/>
  <c r="F257" i="3"/>
  <c r="E257" i="3"/>
  <c r="G257" i="3"/>
  <c r="H257" i="3"/>
  <c r="H284" i="3"/>
  <c r="G284" i="3"/>
  <c r="F284" i="3"/>
  <c r="E284" i="3"/>
  <c r="H237" i="3"/>
  <c r="G237" i="3"/>
  <c r="I237" i="3"/>
  <c r="F237" i="3"/>
  <c r="E237" i="3"/>
  <c r="H269" i="3"/>
  <c r="E269" i="3"/>
  <c r="F269" i="3"/>
  <c r="G269" i="3"/>
  <c r="G279" i="3"/>
  <c r="F279" i="3"/>
  <c r="E279" i="3"/>
  <c r="H279" i="3"/>
  <c r="H304" i="3"/>
  <c r="G304" i="3"/>
  <c r="E304" i="3"/>
  <c r="F304" i="3"/>
  <c r="F310" i="3"/>
  <c r="E310" i="3"/>
  <c r="H310" i="3"/>
  <c r="G310" i="3"/>
  <c r="K140" i="3"/>
  <c r="K154" i="3"/>
  <c r="K194" i="3"/>
  <c r="K144" i="3"/>
  <c r="K162" i="3"/>
  <c r="K170" i="3"/>
  <c r="K178" i="3"/>
  <c r="L189" i="3"/>
  <c r="L166" i="3"/>
  <c r="L182" i="3"/>
  <c r="L196" i="3"/>
  <c r="L161" i="3"/>
  <c r="L177" i="3"/>
  <c r="L143" i="3"/>
  <c r="C170" i="3"/>
  <c r="C159" i="3"/>
  <c r="C119" i="3"/>
  <c r="C167" i="3"/>
  <c r="C183" i="3"/>
  <c r="C189" i="3"/>
  <c r="C143" i="3"/>
  <c r="B193" i="3"/>
  <c r="B165" i="3"/>
  <c r="B173" i="3"/>
  <c r="B181" i="3"/>
  <c r="G10" i="3"/>
  <c r="I10" i="3"/>
  <c r="H10" i="3"/>
  <c r="F10" i="3"/>
  <c r="E10" i="3"/>
  <c r="R18" i="3"/>
  <c r="Q18" i="3"/>
  <c r="P18" i="3"/>
  <c r="N18" i="3"/>
  <c r="O18" i="3"/>
  <c r="Q32" i="3"/>
  <c r="P32" i="3"/>
  <c r="O32" i="3"/>
  <c r="N32" i="3"/>
  <c r="R32" i="3"/>
  <c r="Q40" i="3"/>
  <c r="P40" i="3"/>
  <c r="O40" i="3"/>
  <c r="N40" i="3"/>
  <c r="R40" i="3"/>
  <c r="Q48" i="3"/>
  <c r="P48" i="3"/>
  <c r="O48" i="3"/>
  <c r="N48" i="3"/>
  <c r="R48" i="3"/>
  <c r="O65" i="3"/>
  <c r="N65" i="3"/>
  <c r="Q65" i="3"/>
  <c r="R65" i="3"/>
  <c r="P65" i="3"/>
  <c r="N138" i="3"/>
  <c r="R73" i="3"/>
  <c r="Q73" i="3"/>
  <c r="O73" i="3"/>
  <c r="P73" i="3"/>
  <c r="N73" i="3"/>
  <c r="N161" i="3"/>
  <c r="M161" i="3"/>
  <c r="R96" i="3"/>
  <c r="Q96" i="3"/>
  <c r="P96" i="3"/>
  <c r="O96" i="3"/>
  <c r="N96" i="3"/>
  <c r="N169" i="3"/>
  <c r="M169" i="3"/>
  <c r="R104" i="3"/>
  <c r="Q104" i="3"/>
  <c r="P104" i="3"/>
  <c r="O104" i="3"/>
  <c r="N104" i="3"/>
  <c r="N177" i="3"/>
  <c r="M177" i="3"/>
  <c r="R112" i="3"/>
  <c r="Q112" i="3"/>
  <c r="P112" i="3"/>
  <c r="O112" i="3"/>
  <c r="N112" i="3"/>
  <c r="R255" i="3"/>
  <c r="O255" i="3"/>
  <c r="N255" i="3"/>
  <c r="Q255" i="3"/>
  <c r="P255" i="3"/>
  <c r="N194" i="3"/>
  <c r="M194" i="3"/>
  <c r="Q129" i="3"/>
  <c r="P129" i="3"/>
  <c r="O129" i="3"/>
  <c r="N129" i="3"/>
  <c r="R129" i="3"/>
  <c r="R249" i="3"/>
  <c r="O249" i="3"/>
  <c r="N249" i="3"/>
  <c r="Q249" i="3"/>
  <c r="P249" i="3"/>
  <c r="Q271" i="3"/>
  <c r="P271" i="3"/>
  <c r="O271" i="3"/>
  <c r="N271" i="3"/>
  <c r="Q234" i="3"/>
  <c r="P234" i="3"/>
  <c r="N234" i="3"/>
  <c r="R234" i="3"/>
  <c r="O234" i="3"/>
  <c r="Q242" i="3"/>
  <c r="P242" i="3"/>
  <c r="N242" i="3"/>
  <c r="R242" i="3"/>
  <c r="O242" i="3"/>
  <c r="Q296" i="3"/>
  <c r="P296" i="3"/>
  <c r="O296" i="3"/>
  <c r="N296" i="3"/>
  <c r="Q312" i="3"/>
  <c r="O312" i="3"/>
  <c r="N312" i="3"/>
  <c r="P312" i="3"/>
  <c r="Q297" i="3"/>
  <c r="O297" i="3"/>
  <c r="P297" i="3"/>
  <c r="N297" i="3"/>
  <c r="P310" i="3"/>
  <c r="O310" i="3"/>
  <c r="N310" i="3"/>
  <c r="Q310" i="3"/>
  <c r="I17" i="3"/>
  <c r="H17" i="3"/>
  <c r="G17" i="3"/>
  <c r="E17" i="3"/>
  <c r="F17" i="3"/>
  <c r="H34" i="3"/>
  <c r="G34" i="3"/>
  <c r="F34" i="3"/>
  <c r="E34" i="3"/>
  <c r="I34" i="3"/>
  <c r="H42" i="3"/>
  <c r="G42" i="3"/>
  <c r="F42" i="3"/>
  <c r="E42" i="3"/>
  <c r="I42" i="3"/>
  <c r="H50" i="3"/>
  <c r="G50" i="3"/>
  <c r="F50" i="3"/>
  <c r="E50" i="3"/>
  <c r="I50" i="3"/>
  <c r="F59" i="3"/>
  <c r="E59" i="3"/>
  <c r="H59" i="3"/>
  <c r="I59" i="3"/>
  <c r="G59" i="3"/>
  <c r="F67" i="3"/>
  <c r="E67" i="3"/>
  <c r="H67" i="3"/>
  <c r="I67" i="3"/>
  <c r="G67" i="3"/>
  <c r="E138" i="3"/>
  <c r="I73" i="3"/>
  <c r="H73" i="3"/>
  <c r="F73" i="3"/>
  <c r="E73" i="3"/>
  <c r="G73" i="3"/>
  <c r="I98" i="3"/>
  <c r="E163" i="3"/>
  <c r="H98" i="3"/>
  <c r="D163" i="3"/>
  <c r="G98" i="3"/>
  <c r="F98" i="3"/>
  <c r="E98" i="3"/>
  <c r="I106" i="3"/>
  <c r="E171" i="3"/>
  <c r="H106" i="3"/>
  <c r="D171" i="3"/>
  <c r="G106" i="3"/>
  <c r="F106" i="3"/>
  <c r="E106" i="3"/>
  <c r="I114" i="3"/>
  <c r="E179" i="3"/>
  <c r="H114" i="3"/>
  <c r="D179" i="3"/>
  <c r="G114" i="3"/>
  <c r="F114" i="3"/>
  <c r="E114" i="3"/>
  <c r="H125" i="3"/>
  <c r="G125" i="3"/>
  <c r="F125" i="3"/>
  <c r="E190" i="3"/>
  <c r="E125" i="3"/>
  <c r="D190" i="3"/>
  <c r="I125" i="3"/>
  <c r="G263" i="3"/>
  <c r="E263" i="3"/>
  <c r="H263" i="3"/>
  <c r="F263" i="3"/>
  <c r="H224" i="3"/>
  <c r="G224" i="3"/>
  <c r="F224" i="3"/>
  <c r="E224" i="3"/>
  <c r="G259" i="3"/>
  <c r="E259" i="3"/>
  <c r="I259" i="3"/>
  <c r="H259" i="3"/>
  <c r="F259" i="3"/>
  <c r="I250" i="3"/>
  <c r="F250" i="3"/>
  <c r="E250" i="3"/>
  <c r="G250" i="3"/>
  <c r="H250" i="3"/>
  <c r="I258" i="3"/>
  <c r="F258" i="3"/>
  <c r="E258" i="3"/>
  <c r="G258" i="3"/>
  <c r="H258" i="3"/>
  <c r="H285" i="3"/>
  <c r="G285" i="3"/>
  <c r="E285" i="3"/>
  <c r="F285" i="3"/>
  <c r="H238" i="3"/>
  <c r="G238" i="3"/>
  <c r="I238" i="3"/>
  <c r="F238" i="3"/>
  <c r="E238" i="3"/>
  <c r="H272" i="3"/>
  <c r="G272" i="3"/>
  <c r="F272" i="3"/>
  <c r="E272" i="3"/>
  <c r="G283" i="3"/>
  <c r="F283" i="3"/>
  <c r="E283" i="3"/>
  <c r="H283" i="3"/>
  <c r="E266" i="3"/>
  <c r="F266" i="3"/>
  <c r="H266" i="3"/>
  <c r="G266" i="3"/>
  <c r="H320" i="3"/>
  <c r="G320" i="3"/>
  <c r="E320" i="3"/>
  <c r="F320" i="3"/>
  <c r="F314" i="3"/>
  <c r="E314" i="3"/>
  <c r="G314" i="3"/>
  <c r="H314" i="3"/>
  <c r="K141" i="3"/>
  <c r="K195" i="3"/>
  <c r="K145" i="3"/>
  <c r="K163" i="3"/>
  <c r="K171" i="3"/>
  <c r="K179" i="3"/>
  <c r="L54" i="3"/>
  <c r="L191" i="3"/>
  <c r="L168" i="3"/>
  <c r="L163" i="3"/>
  <c r="L179" i="3"/>
  <c r="L144" i="3"/>
  <c r="C172" i="3"/>
  <c r="C188" i="3"/>
  <c r="C133" i="3"/>
  <c r="C198" i="3" s="1"/>
  <c r="C169" i="3"/>
  <c r="C191" i="3"/>
  <c r="C144" i="3"/>
  <c r="H43" i="3"/>
  <c r="G43" i="3"/>
  <c r="F43" i="3"/>
  <c r="E43" i="3"/>
  <c r="I43" i="3"/>
  <c r="H51" i="3"/>
  <c r="G51" i="3"/>
  <c r="F51" i="3"/>
  <c r="E51" i="3"/>
  <c r="I51" i="3"/>
  <c r="F60" i="3"/>
  <c r="E60" i="3"/>
  <c r="H60" i="3"/>
  <c r="I60" i="3"/>
  <c r="G60" i="3"/>
  <c r="E139" i="3"/>
  <c r="I74" i="3"/>
  <c r="H74" i="3"/>
  <c r="F74" i="3"/>
  <c r="G74" i="3"/>
  <c r="E74" i="3"/>
  <c r="I99" i="3"/>
  <c r="H99" i="3"/>
  <c r="G99" i="3"/>
  <c r="E164" i="3"/>
  <c r="F99" i="3"/>
  <c r="D164" i="3"/>
  <c r="E99" i="3"/>
  <c r="I107" i="3"/>
  <c r="H107" i="3"/>
  <c r="G107" i="3"/>
  <c r="E172" i="3"/>
  <c r="F107" i="3"/>
  <c r="D172" i="3"/>
  <c r="E107" i="3"/>
  <c r="I115" i="3"/>
  <c r="H115" i="3"/>
  <c r="G115" i="3"/>
  <c r="E180" i="3"/>
  <c r="F115" i="3"/>
  <c r="D180" i="3"/>
  <c r="E115" i="3"/>
  <c r="H126" i="3"/>
  <c r="G126" i="3"/>
  <c r="F126" i="3"/>
  <c r="E126" i="3"/>
  <c r="D191" i="3"/>
  <c r="E191" i="3"/>
  <c r="I126" i="3"/>
  <c r="H288" i="3"/>
  <c r="G288" i="3"/>
  <c r="F288" i="3"/>
  <c r="E288" i="3"/>
  <c r="I251" i="3"/>
  <c r="F251" i="3"/>
  <c r="E251" i="3"/>
  <c r="G251" i="3"/>
  <c r="H251" i="3"/>
  <c r="H281" i="3"/>
  <c r="G281" i="3"/>
  <c r="E281" i="3"/>
  <c r="F281" i="3"/>
  <c r="H228" i="3"/>
  <c r="G228" i="3"/>
  <c r="F228" i="3"/>
  <c r="E228" i="3"/>
  <c r="H239" i="3"/>
  <c r="G239" i="3"/>
  <c r="I239" i="3"/>
  <c r="F239" i="3"/>
  <c r="E239" i="3"/>
  <c r="H297" i="3"/>
  <c r="G297" i="3"/>
  <c r="E297" i="3"/>
  <c r="F297" i="3"/>
  <c r="G287" i="3"/>
  <c r="F287" i="3"/>
  <c r="E287" i="3"/>
  <c r="H287" i="3"/>
  <c r="E270" i="3"/>
  <c r="G270" i="3"/>
  <c r="H270" i="3"/>
  <c r="F270" i="3"/>
  <c r="F299" i="3"/>
  <c r="E299" i="3"/>
  <c r="H299" i="3"/>
  <c r="G299" i="3"/>
  <c r="F318" i="3"/>
  <c r="E318" i="3"/>
  <c r="H318" i="3"/>
  <c r="G318" i="3"/>
  <c r="L154" i="3"/>
  <c r="K68" i="3"/>
  <c r="K188" i="3"/>
  <c r="K133" i="3"/>
  <c r="K196" i="3"/>
  <c r="K146" i="3"/>
  <c r="K164" i="3"/>
  <c r="K172" i="3"/>
  <c r="K180" i="3"/>
  <c r="H24" i="3"/>
  <c r="G24" i="3"/>
  <c r="F24" i="3"/>
  <c r="E24" i="3"/>
  <c r="I24" i="3"/>
  <c r="L193" i="3"/>
  <c r="L170" i="3"/>
  <c r="L68" i="3"/>
  <c r="L137" i="3"/>
  <c r="L165" i="3"/>
  <c r="L181" i="3"/>
  <c r="L145" i="3"/>
  <c r="C174" i="3"/>
  <c r="C190" i="3"/>
  <c r="C153" i="3"/>
  <c r="C171" i="3"/>
  <c r="C137" i="3"/>
  <c r="C193" i="3"/>
  <c r="C145" i="3"/>
  <c r="M27" i="3"/>
  <c r="R25" i="3"/>
  <c r="B138" i="3"/>
  <c r="B195" i="3"/>
  <c r="B144" i="3"/>
  <c r="B159" i="3"/>
  <c r="B119" i="3"/>
  <c r="B184" i="3" s="1"/>
  <c r="B167" i="3"/>
  <c r="B175" i="3"/>
  <c r="B183" i="3"/>
  <c r="I9" i="3"/>
  <c r="H9" i="3"/>
  <c r="G9" i="3"/>
  <c r="F9" i="3"/>
  <c r="E9" i="3"/>
  <c r="Q34" i="3"/>
  <c r="P34" i="3"/>
  <c r="O34" i="3"/>
  <c r="N34" i="3"/>
  <c r="R34" i="3"/>
  <c r="Q42" i="3"/>
  <c r="P42" i="3"/>
  <c r="O42" i="3"/>
  <c r="N42" i="3"/>
  <c r="R42" i="3"/>
  <c r="Q50" i="3"/>
  <c r="P50" i="3"/>
  <c r="O50" i="3"/>
  <c r="N50" i="3"/>
  <c r="R50" i="3"/>
  <c r="O59" i="3"/>
  <c r="N59" i="3"/>
  <c r="Q59" i="3"/>
  <c r="R59" i="3"/>
  <c r="P59" i="3"/>
  <c r="O67" i="3"/>
  <c r="N67" i="3"/>
  <c r="Q67" i="3"/>
  <c r="R67" i="3"/>
  <c r="P67" i="3"/>
  <c r="N140" i="3"/>
  <c r="R75" i="3"/>
  <c r="Q75" i="3"/>
  <c r="O75" i="3"/>
  <c r="P75" i="3"/>
  <c r="N75" i="3"/>
  <c r="N163" i="3"/>
  <c r="M163" i="3"/>
  <c r="R98" i="3"/>
  <c r="Q98" i="3"/>
  <c r="P98" i="3"/>
  <c r="O98" i="3"/>
  <c r="N98" i="3"/>
  <c r="N171" i="3"/>
  <c r="M171" i="3"/>
  <c r="R106" i="3"/>
  <c r="Q106" i="3"/>
  <c r="P106" i="3"/>
  <c r="O106" i="3"/>
  <c r="N106" i="3"/>
  <c r="N179" i="3"/>
  <c r="M179" i="3"/>
  <c r="R114" i="3"/>
  <c r="Q114" i="3"/>
  <c r="P114" i="3"/>
  <c r="O114" i="3"/>
  <c r="N114" i="3"/>
  <c r="N188" i="3"/>
  <c r="M188" i="3"/>
  <c r="Q123" i="3"/>
  <c r="P123" i="3"/>
  <c r="O123" i="3"/>
  <c r="N123" i="3"/>
  <c r="M133" i="3"/>
  <c r="R123" i="3"/>
  <c r="N196" i="3"/>
  <c r="M196" i="3"/>
  <c r="Q131" i="3"/>
  <c r="P131" i="3"/>
  <c r="O131" i="3"/>
  <c r="N131" i="3"/>
  <c r="R131" i="3"/>
  <c r="R257" i="3"/>
  <c r="O257" i="3"/>
  <c r="N257" i="3"/>
  <c r="Q257" i="3"/>
  <c r="P257" i="3"/>
  <c r="Q263" i="3"/>
  <c r="P263" i="3"/>
  <c r="O263" i="3"/>
  <c r="N263" i="3"/>
  <c r="Q236" i="3"/>
  <c r="P236" i="3"/>
  <c r="N236" i="3"/>
  <c r="R236" i="3"/>
  <c r="O236" i="3"/>
  <c r="Q244" i="3"/>
  <c r="P244" i="3"/>
  <c r="N244" i="3"/>
  <c r="R244" i="3"/>
  <c r="O244" i="3"/>
  <c r="Q279" i="3"/>
  <c r="P279" i="3"/>
  <c r="O279" i="3"/>
  <c r="N279" i="3"/>
  <c r="O270" i="3"/>
  <c r="N270" i="3"/>
  <c r="Q270" i="3"/>
  <c r="P270" i="3"/>
  <c r="O269" i="3"/>
  <c r="P269" i="3"/>
  <c r="N269" i="3"/>
  <c r="Q269" i="3"/>
  <c r="Q303" i="3"/>
  <c r="P303" i="3"/>
  <c r="O303" i="3"/>
  <c r="N303" i="3"/>
  <c r="P318" i="3"/>
  <c r="O318" i="3"/>
  <c r="N318" i="3"/>
  <c r="Q318" i="3"/>
  <c r="G301" i="3"/>
  <c r="H301" i="3"/>
  <c r="E301" i="3"/>
  <c r="F301" i="3"/>
  <c r="H36" i="3"/>
  <c r="G36" i="3"/>
  <c r="F36" i="3"/>
  <c r="E36" i="3"/>
  <c r="I36" i="3"/>
  <c r="H44" i="3"/>
  <c r="G44" i="3"/>
  <c r="F44" i="3"/>
  <c r="E44" i="3"/>
  <c r="I44" i="3"/>
  <c r="H52" i="3"/>
  <c r="G52" i="3"/>
  <c r="F52" i="3"/>
  <c r="E52" i="3"/>
  <c r="I52" i="3"/>
  <c r="F61" i="3"/>
  <c r="E61" i="3"/>
  <c r="H61" i="3"/>
  <c r="I61" i="3"/>
  <c r="G61" i="3"/>
  <c r="I88" i="3"/>
  <c r="H88" i="3"/>
  <c r="G88" i="3"/>
  <c r="F88" i="3"/>
  <c r="E153" i="3"/>
  <c r="E88" i="3"/>
  <c r="D153" i="3"/>
  <c r="E140" i="3"/>
  <c r="I75" i="3"/>
  <c r="H75" i="3"/>
  <c r="F75" i="3"/>
  <c r="G75" i="3"/>
  <c r="E75" i="3"/>
  <c r="I100" i="3"/>
  <c r="H100" i="3"/>
  <c r="G100" i="3"/>
  <c r="F100" i="3"/>
  <c r="E165" i="3"/>
  <c r="E100" i="3"/>
  <c r="D165" i="3"/>
  <c r="I108" i="3"/>
  <c r="H108" i="3"/>
  <c r="G108" i="3"/>
  <c r="F108" i="3"/>
  <c r="E173" i="3"/>
  <c r="D173" i="3"/>
  <c r="E108" i="3"/>
  <c r="I116" i="3"/>
  <c r="H116" i="3"/>
  <c r="G116" i="3"/>
  <c r="F116" i="3"/>
  <c r="E181" i="3"/>
  <c r="E116" i="3"/>
  <c r="D181" i="3"/>
  <c r="D192" i="3"/>
  <c r="H127" i="3"/>
  <c r="G127" i="3"/>
  <c r="F127" i="3"/>
  <c r="E127" i="3"/>
  <c r="I127" i="3"/>
  <c r="E192" i="3"/>
  <c r="H280" i="3"/>
  <c r="G280" i="3"/>
  <c r="F280" i="3"/>
  <c r="E280" i="3"/>
  <c r="I252" i="3"/>
  <c r="F252" i="3"/>
  <c r="E252" i="3"/>
  <c r="G252" i="3"/>
  <c r="H252" i="3"/>
  <c r="H264" i="3"/>
  <c r="G264" i="3"/>
  <c r="F264" i="3"/>
  <c r="E264" i="3"/>
  <c r="H240" i="3"/>
  <c r="G240" i="3"/>
  <c r="I240" i="3"/>
  <c r="F240" i="3"/>
  <c r="E240" i="3"/>
  <c r="H300" i="3"/>
  <c r="G300" i="3"/>
  <c r="E300" i="3"/>
  <c r="F300" i="3"/>
  <c r="G295" i="3"/>
  <c r="F295" i="3"/>
  <c r="E295" i="3"/>
  <c r="H295" i="3"/>
  <c r="E274" i="3"/>
  <c r="G274" i="3"/>
  <c r="H274" i="3"/>
  <c r="F274" i="3"/>
  <c r="G303" i="3"/>
  <c r="F303" i="3"/>
  <c r="E303" i="3"/>
  <c r="H303" i="3"/>
  <c r="R16" i="3"/>
  <c r="Q16" i="3"/>
  <c r="P16" i="3"/>
  <c r="O16" i="3"/>
  <c r="N16" i="3"/>
  <c r="K189" i="3"/>
  <c r="K197" i="3"/>
  <c r="K147" i="3"/>
  <c r="K165" i="3"/>
  <c r="K173" i="3"/>
  <c r="K181" i="3"/>
  <c r="L195" i="3"/>
  <c r="L172" i="3"/>
  <c r="L138" i="3"/>
  <c r="L167" i="3"/>
  <c r="L183" i="3"/>
  <c r="L146" i="3"/>
  <c r="C160" i="3"/>
  <c r="C176" i="3"/>
  <c r="C192" i="3"/>
  <c r="C154" i="3"/>
  <c r="C173" i="3"/>
  <c r="C138" i="3"/>
  <c r="C195" i="3"/>
  <c r="C146" i="3"/>
  <c r="Q122" i="3"/>
  <c r="P122" i="3"/>
  <c r="O122" i="3"/>
  <c r="Q136" i="3"/>
  <c r="N122" i="3"/>
  <c r="O136" i="3"/>
  <c r="R122" i="3"/>
  <c r="Q187" i="3"/>
  <c r="O187" i="3"/>
  <c r="E278" i="3"/>
  <c r="G278" i="3"/>
  <c r="H278" i="3"/>
  <c r="F278" i="3"/>
  <c r="P22" i="3"/>
  <c r="N22" i="3"/>
  <c r="O22" i="3"/>
  <c r="E201" i="3"/>
  <c r="F201" i="3"/>
  <c r="R248" i="3"/>
  <c r="O248" i="3"/>
  <c r="N248" i="3"/>
  <c r="Q248" i="3"/>
  <c r="P248" i="3"/>
  <c r="O278" i="3"/>
  <c r="N278" i="3"/>
  <c r="Q278" i="3"/>
  <c r="P278" i="3"/>
  <c r="H293" i="3"/>
  <c r="G293" i="3"/>
  <c r="E293" i="3"/>
  <c r="F293" i="3"/>
  <c r="Q354" i="3"/>
  <c r="O354" i="3"/>
  <c r="M354" i="3"/>
  <c r="K354" i="3"/>
  <c r="H354" i="3"/>
  <c r="N309" i="3"/>
  <c r="Q309" i="3"/>
  <c r="O309" i="3"/>
  <c r="P309" i="3"/>
  <c r="H136" i="3"/>
  <c r="H122" i="3"/>
  <c r="F136" i="3"/>
  <c r="G122" i="3"/>
  <c r="F122" i="3"/>
  <c r="E122" i="3"/>
  <c r="I122" i="3"/>
  <c r="F187" i="3"/>
  <c r="H187" i="3"/>
  <c r="Q369" i="3"/>
  <c r="O369" i="3"/>
  <c r="M369" i="3"/>
  <c r="K369" i="3"/>
  <c r="H369" i="3"/>
  <c r="H22" i="3"/>
  <c r="G22" i="3"/>
  <c r="F22" i="3"/>
  <c r="E22" i="3"/>
  <c r="I22" i="3"/>
  <c r="R71" i="3"/>
  <c r="Q71" i="3"/>
  <c r="O71" i="3"/>
  <c r="P71" i="3"/>
  <c r="N71" i="3"/>
  <c r="Q201" i="3"/>
  <c r="P201" i="3"/>
  <c r="O201" i="3"/>
  <c r="N201" i="3"/>
  <c r="Q217" i="3"/>
  <c r="P217" i="3"/>
  <c r="O217" i="3"/>
  <c r="N217" i="3"/>
  <c r="Q232" i="3"/>
  <c r="P232" i="3"/>
  <c r="N232" i="3"/>
  <c r="R232" i="3"/>
  <c r="O232" i="3"/>
  <c r="F57" i="3"/>
  <c r="E57" i="3"/>
  <c r="H57" i="3"/>
  <c r="I57" i="3"/>
  <c r="G57" i="3"/>
  <c r="I71" i="3"/>
  <c r="H71" i="3"/>
  <c r="F71" i="3"/>
  <c r="E71" i="3"/>
  <c r="G71" i="3"/>
  <c r="I248" i="3"/>
  <c r="F248" i="3"/>
  <c r="E248" i="3"/>
  <c r="G248" i="3"/>
  <c r="H248" i="3"/>
  <c r="Q325" i="3"/>
  <c r="O325" i="3"/>
  <c r="K325" i="3"/>
  <c r="M325" i="3"/>
  <c r="H325" i="3"/>
  <c r="Q152" i="3"/>
  <c r="O152" i="3"/>
  <c r="Q293" i="3"/>
  <c r="O293" i="3"/>
  <c r="N293" i="3"/>
  <c r="P293" i="3"/>
  <c r="Q340" i="3"/>
  <c r="O340" i="3"/>
  <c r="M340" i="3"/>
  <c r="H340" i="3"/>
  <c r="K340" i="3"/>
  <c r="O57" i="3"/>
  <c r="N57" i="3"/>
  <c r="Q57" i="3"/>
  <c r="R57" i="3"/>
  <c r="P57" i="3"/>
  <c r="O262" i="3"/>
  <c r="N262" i="3"/>
  <c r="Q262" i="3"/>
  <c r="P262" i="3"/>
  <c r="I87" i="3"/>
  <c r="H87" i="3"/>
  <c r="G87" i="3"/>
  <c r="F87" i="3"/>
  <c r="E87" i="3"/>
  <c r="F152" i="3"/>
  <c r="H152" i="3"/>
  <c r="E262" i="3"/>
  <c r="G262" i="3"/>
  <c r="F262" i="3"/>
  <c r="H262" i="3"/>
  <c r="R87" i="3"/>
  <c r="Q87" i="3"/>
  <c r="P87" i="3"/>
  <c r="O87" i="3"/>
  <c r="N87" i="3"/>
  <c r="H217" i="3"/>
  <c r="G217" i="3"/>
  <c r="H232" i="3"/>
  <c r="G232" i="3"/>
  <c r="I232" i="3"/>
  <c r="F232" i="3"/>
  <c r="E232" i="3"/>
  <c r="G309" i="3"/>
  <c r="H309" i="3"/>
  <c r="F309" i="3"/>
  <c r="E309" i="3"/>
  <c r="H202" i="3" l="1"/>
  <c r="G202" i="3"/>
  <c r="F202" i="3"/>
  <c r="E202" i="3"/>
  <c r="Q347" i="3"/>
  <c r="O347" i="3"/>
  <c r="M347" i="3"/>
  <c r="H347" i="3"/>
  <c r="K347" i="3"/>
  <c r="Q349" i="3"/>
  <c r="O349" i="3"/>
  <c r="M349" i="3"/>
  <c r="H349" i="3"/>
  <c r="K349" i="3"/>
  <c r="Q333" i="3"/>
  <c r="O333" i="3"/>
  <c r="K333" i="3"/>
  <c r="H333" i="3"/>
  <c r="M333" i="3"/>
  <c r="H26" i="3"/>
  <c r="G26" i="3"/>
  <c r="F26" i="3"/>
  <c r="E26" i="3"/>
  <c r="I26" i="3"/>
  <c r="Q379" i="3"/>
  <c r="O379" i="3"/>
  <c r="M379" i="3"/>
  <c r="K379" i="3"/>
  <c r="H379" i="3"/>
  <c r="Q356" i="3"/>
  <c r="O356" i="3"/>
  <c r="M356" i="3"/>
  <c r="K356" i="3"/>
  <c r="H356" i="3"/>
  <c r="Q364" i="3"/>
  <c r="O364" i="3"/>
  <c r="M364" i="3"/>
  <c r="K364" i="3"/>
  <c r="H364" i="3"/>
  <c r="H210" i="3"/>
  <c r="G210" i="3"/>
  <c r="F210" i="3"/>
  <c r="E210" i="3"/>
  <c r="G213" i="3"/>
  <c r="F213" i="3"/>
  <c r="E213" i="3"/>
  <c r="H213" i="3"/>
  <c r="K155" i="3"/>
  <c r="K92" i="3"/>
  <c r="O90" i="3"/>
  <c r="Q90" i="3"/>
  <c r="L158" i="3"/>
  <c r="P93" i="3"/>
  <c r="N93" i="3"/>
  <c r="Q202" i="3"/>
  <c r="P202" i="3"/>
  <c r="O202" i="3"/>
  <c r="N202" i="3"/>
  <c r="Q206" i="3"/>
  <c r="P206" i="3"/>
  <c r="N206" i="3"/>
  <c r="O206" i="3"/>
  <c r="Q355" i="3"/>
  <c r="O355" i="3"/>
  <c r="M355" i="3"/>
  <c r="K355" i="3"/>
  <c r="H355" i="3"/>
  <c r="G209" i="3"/>
  <c r="F209" i="3"/>
  <c r="E209" i="3"/>
  <c r="H209" i="3"/>
  <c r="Q28" i="3"/>
  <c r="O28" i="3"/>
  <c r="C27" i="3"/>
  <c r="Q350" i="3"/>
  <c r="O350" i="3"/>
  <c r="M350" i="3"/>
  <c r="H350" i="3"/>
  <c r="K350" i="3"/>
  <c r="Q344" i="3"/>
  <c r="O344" i="3"/>
  <c r="M344" i="3"/>
  <c r="H344" i="3"/>
  <c r="K344" i="3"/>
  <c r="Q326" i="3"/>
  <c r="O326" i="3"/>
  <c r="K326" i="3"/>
  <c r="M326" i="3"/>
  <c r="H326" i="3"/>
  <c r="Q334" i="3"/>
  <c r="O334" i="3"/>
  <c r="K334" i="3"/>
  <c r="M334" i="3"/>
  <c r="H334" i="3"/>
  <c r="H28" i="3"/>
  <c r="G28" i="3"/>
  <c r="F28" i="3"/>
  <c r="E28" i="3"/>
  <c r="I28" i="3"/>
  <c r="Q373" i="3"/>
  <c r="O373" i="3"/>
  <c r="M373" i="3"/>
  <c r="K373" i="3"/>
  <c r="H373" i="3"/>
  <c r="Q372" i="3"/>
  <c r="O372" i="3"/>
  <c r="M372" i="3"/>
  <c r="K372" i="3"/>
  <c r="H372" i="3"/>
  <c r="Q357" i="3"/>
  <c r="O357" i="3"/>
  <c r="M357" i="3"/>
  <c r="K357" i="3"/>
  <c r="H357" i="3"/>
  <c r="Q365" i="3"/>
  <c r="O365" i="3"/>
  <c r="M365" i="3"/>
  <c r="K365" i="3"/>
  <c r="H365" i="3"/>
  <c r="H206" i="3"/>
  <c r="G206" i="3"/>
  <c r="F206" i="3"/>
  <c r="E206" i="3"/>
  <c r="E204" i="3"/>
  <c r="G204" i="3"/>
  <c r="F204" i="3"/>
  <c r="H204" i="3"/>
  <c r="K156" i="3"/>
  <c r="O91" i="3"/>
  <c r="Q91" i="3"/>
  <c r="L27" i="3"/>
  <c r="P25" i="3"/>
  <c r="N25" i="3"/>
  <c r="P223" i="3"/>
  <c r="O223" i="3"/>
  <c r="Q223" i="3"/>
  <c r="N223" i="3"/>
  <c r="O222" i="3"/>
  <c r="N222" i="3"/>
  <c r="Q222" i="3"/>
  <c r="P222" i="3"/>
  <c r="Q351" i="3"/>
  <c r="O351" i="3"/>
  <c r="M351" i="3"/>
  <c r="H351" i="3"/>
  <c r="K351" i="3"/>
  <c r="Q348" i="3"/>
  <c r="O348" i="3"/>
  <c r="M348" i="3"/>
  <c r="H348" i="3"/>
  <c r="K348" i="3"/>
  <c r="Q335" i="3"/>
  <c r="O335" i="3"/>
  <c r="K335" i="3"/>
  <c r="M335" i="3"/>
  <c r="H335" i="3"/>
  <c r="Q377" i="3"/>
  <c r="O377" i="3"/>
  <c r="M377" i="3"/>
  <c r="K377" i="3"/>
  <c r="H377" i="3"/>
  <c r="Q376" i="3"/>
  <c r="O376" i="3"/>
  <c r="M376" i="3"/>
  <c r="K376" i="3"/>
  <c r="H376" i="3"/>
  <c r="Q358" i="3"/>
  <c r="O358" i="3"/>
  <c r="M358" i="3"/>
  <c r="K358" i="3"/>
  <c r="H358" i="3"/>
  <c r="Q366" i="3"/>
  <c r="O366" i="3"/>
  <c r="M366" i="3"/>
  <c r="K366" i="3"/>
  <c r="H366" i="3"/>
  <c r="E208" i="3"/>
  <c r="G208" i="3"/>
  <c r="F208" i="3"/>
  <c r="H208" i="3"/>
  <c r="K158" i="3"/>
  <c r="Q93" i="3"/>
  <c r="O93" i="3"/>
  <c r="L155" i="3"/>
  <c r="L92" i="3"/>
  <c r="L157" i="3" s="1"/>
  <c r="N90" i="3"/>
  <c r="P90" i="3"/>
  <c r="Q224" i="3"/>
  <c r="N224" i="3"/>
  <c r="P224" i="3"/>
  <c r="O224" i="3"/>
  <c r="O207" i="3"/>
  <c r="N207" i="3"/>
  <c r="Q207" i="3"/>
  <c r="P207" i="3"/>
  <c r="P227" i="3"/>
  <c r="O227" i="3"/>
  <c r="N227" i="3"/>
  <c r="Q227" i="3"/>
  <c r="Q332" i="3"/>
  <c r="O332" i="3"/>
  <c r="K332" i="3"/>
  <c r="H332" i="3"/>
  <c r="M332" i="3"/>
  <c r="O218" i="3"/>
  <c r="N218" i="3"/>
  <c r="Q218" i="3"/>
  <c r="P218" i="3"/>
  <c r="Q327" i="3"/>
  <c r="O327" i="3"/>
  <c r="K327" i="3"/>
  <c r="M327" i="3"/>
  <c r="H327" i="3"/>
  <c r="Q336" i="3"/>
  <c r="O336" i="3"/>
  <c r="K336" i="3"/>
  <c r="H336" i="3"/>
  <c r="M336" i="3"/>
  <c r="Q370" i="3"/>
  <c r="O370" i="3"/>
  <c r="M370" i="3"/>
  <c r="K370" i="3"/>
  <c r="H370" i="3"/>
  <c r="Q380" i="3"/>
  <c r="O380" i="3"/>
  <c r="M380" i="3"/>
  <c r="K380" i="3"/>
  <c r="H380" i="3"/>
  <c r="Q359" i="3"/>
  <c r="O359" i="3"/>
  <c r="M359" i="3"/>
  <c r="K359" i="3"/>
  <c r="H359" i="3"/>
  <c r="H203" i="3"/>
  <c r="E203" i="3"/>
  <c r="G203" i="3"/>
  <c r="F203" i="3"/>
  <c r="E212" i="3"/>
  <c r="G212" i="3"/>
  <c r="F212" i="3"/>
  <c r="H212" i="3"/>
  <c r="B155" i="3"/>
  <c r="B92" i="3"/>
  <c r="B157" i="3" s="1"/>
  <c r="L156" i="3"/>
  <c r="N91" i="3"/>
  <c r="P91" i="3"/>
  <c r="B27" i="3"/>
  <c r="Q205" i="3"/>
  <c r="P205" i="3"/>
  <c r="O205" i="3"/>
  <c r="N205" i="3"/>
  <c r="O203" i="3"/>
  <c r="N203" i="3"/>
  <c r="P203" i="3"/>
  <c r="Q203" i="3"/>
  <c r="Q346" i="3"/>
  <c r="O346" i="3"/>
  <c r="M346" i="3"/>
  <c r="H346" i="3"/>
  <c r="K346" i="3"/>
  <c r="H25" i="3"/>
  <c r="G25" i="3"/>
  <c r="F25" i="3"/>
  <c r="E25" i="3"/>
  <c r="D27" i="3"/>
  <c r="I25" i="3"/>
  <c r="Q363" i="3"/>
  <c r="O363" i="3"/>
  <c r="M363" i="3"/>
  <c r="K363" i="3"/>
  <c r="H363" i="3"/>
  <c r="Q225" i="3"/>
  <c r="N225" i="3"/>
  <c r="P225" i="3"/>
  <c r="O225" i="3"/>
  <c r="I90" i="3"/>
  <c r="E155" i="3"/>
  <c r="H90" i="3"/>
  <c r="D155" i="3"/>
  <c r="G90" i="3"/>
  <c r="F90" i="3"/>
  <c r="E90" i="3"/>
  <c r="D92" i="3"/>
  <c r="C155" i="3"/>
  <c r="C92" i="3"/>
  <c r="C157" i="3" s="1"/>
  <c r="Q342" i="3"/>
  <c r="O342" i="3"/>
  <c r="M342" i="3"/>
  <c r="H342" i="3"/>
  <c r="K342" i="3"/>
  <c r="Q328" i="3"/>
  <c r="O328" i="3"/>
  <c r="K328" i="3"/>
  <c r="M328" i="3"/>
  <c r="H328" i="3"/>
  <c r="Q337" i="3"/>
  <c r="O337" i="3"/>
  <c r="K337" i="3"/>
  <c r="H337" i="3"/>
  <c r="M337" i="3"/>
  <c r="Q374" i="3"/>
  <c r="O374" i="3"/>
  <c r="M374" i="3"/>
  <c r="K374" i="3"/>
  <c r="H374" i="3"/>
  <c r="Q360" i="3"/>
  <c r="O360" i="3"/>
  <c r="M360" i="3"/>
  <c r="K360" i="3"/>
  <c r="H360" i="3"/>
  <c r="H207" i="3"/>
  <c r="E207" i="3"/>
  <c r="G207" i="3"/>
  <c r="F207" i="3"/>
  <c r="B156" i="3"/>
  <c r="P26" i="3"/>
  <c r="N26" i="3"/>
  <c r="O211" i="3"/>
  <c r="N211" i="3"/>
  <c r="Q211" i="3"/>
  <c r="P211" i="3"/>
  <c r="Q220" i="3"/>
  <c r="P220" i="3"/>
  <c r="O220" i="3"/>
  <c r="N220" i="3"/>
  <c r="O208" i="3"/>
  <c r="N208" i="3"/>
  <c r="Q208" i="3"/>
  <c r="P208" i="3"/>
  <c r="O219" i="3"/>
  <c r="N219" i="3"/>
  <c r="Q219" i="3"/>
  <c r="P219" i="3"/>
  <c r="Q210" i="3"/>
  <c r="P210" i="3"/>
  <c r="N210" i="3"/>
  <c r="O210" i="3"/>
  <c r="Q345" i="3"/>
  <c r="O345" i="3"/>
  <c r="M345" i="3"/>
  <c r="H345" i="3"/>
  <c r="K345" i="3"/>
  <c r="Q375" i="3"/>
  <c r="O375" i="3"/>
  <c r="M375" i="3"/>
  <c r="K375" i="3"/>
  <c r="H375" i="3"/>
  <c r="I91" i="3"/>
  <c r="H91" i="3"/>
  <c r="G91" i="3"/>
  <c r="E156" i="3"/>
  <c r="F91" i="3"/>
  <c r="E91" i="3"/>
  <c r="D156" i="3"/>
  <c r="C156" i="3"/>
  <c r="Q329" i="3"/>
  <c r="O329" i="3"/>
  <c r="K329" i="3"/>
  <c r="H329" i="3"/>
  <c r="M329" i="3"/>
  <c r="Q330" i="3"/>
  <c r="O330" i="3"/>
  <c r="K330" i="3"/>
  <c r="M330" i="3"/>
  <c r="H330" i="3"/>
  <c r="Q378" i="3"/>
  <c r="O378" i="3"/>
  <c r="M378" i="3"/>
  <c r="K378" i="3"/>
  <c r="H378" i="3"/>
  <c r="Q361" i="3"/>
  <c r="O361" i="3"/>
  <c r="M361" i="3"/>
  <c r="K361" i="3"/>
  <c r="H361" i="3"/>
  <c r="H211" i="3"/>
  <c r="E211" i="3"/>
  <c r="F211" i="3"/>
  <c r="G211" i="3"/>
  <c r="K27" i="3"/>
  <c r="O25" i="3"/>
  <c r="Q25" i="3"/>
  <c r="B158" i="3"/>
  <c r="P28" i="3"/>
  <c r="N28" i="3"/>
  <c r="Q209" i="3"/>
  <c r="P209" i="3"/>
  <c r="O209" i="3"/>
  <c r="N209" i="3"/>
  <c r="O212" i="3"/>
  <c r="N212" i="3"/>
  <c r="Q212" i="3"/>
  <c r="P212" i="3"/>
  <c r="Q213" i="3"/>
  <c r="P213" i="3"/>
  <c r="O213" i="3"/>
  <c r="N213" i="3"/>
  <c r="E158" i="3"/>
  <c r="D158" i="3"/>
  <c r="I93" i="3"/>
  <c r="H93" i="3"/>
  <c r="G93" i="3"/>
  <c r="F93" i="3"/>
  <c r="E93" i="3"/>
  <c r="C158" i="3"/>
  <c r="Q343" i="3"/>
  <c r="O343" i="3"/>
  <c r="M343" i="3"/>
  <c r="H343" i="3"/>
  <c r="K343" i="3"/>
  <c r="Q341" i="3"/>
  <c r="O341" i="3"/>
  <c r="M341" i="3"/>
  <c r="H341" i="3"/>
  <c r="K341" i="3"/>
  <c r="Q331" i="3"/>
  <c r="O331" i="3"/>
  <c r="K331" i="3"/>
  <c r="M331" i="3"/>
  <c r="H331" i="3"/>
  <c r="Q371" i="3"/>
  <c r="O371" i="3"/>
  <c r="M371" i="3"/>
  <c r="K371" i="3"/>
  <c r="H371" i="3"/>
  <c r="Q362" i="3"/>
  <c r="O362" i="3"/>
  <c r="M362" i="3"/>
  <c r="K362" i="3"/>
  <c r="H362" i="3"/>
  <c r="G205" i="3"/>
  <c r="F205" i="3"/>
  <c r="E205" i="3"/>
  <c r="H205" i="3"/>
  <c r="Q26" i="3"/>
  <c r="O26" i="3"/>
  <c r="Q226" i="3"/>
  <c r="N226" i="3"/>
  <c r="P226" i="3"/>
  <c r="O226" i="3"/>
  <c r="Q221" i="3"/>
  <c r="P221" i="3"/>
  <c r="O221" i="3"/>
  <c r="N221" i="3"/>
  <c r="O204" i="3"/>
  <c r="N204" i="3"/>
  <c r="Q204" i="3"/>
  <c r="P204" i="3"/>
  <c r="H192" i="3"/>
  <c r="F192" i="3"/>
  <c r="H170" i="3"/>
  <c r="F170" i="3"/>
  <c r="H188" i="3"/>
  <c r="F188" i="3"/>
  <c r="Q175" i="3"/>
  <c r="O175" i="3"/>
  <c r="H181" i="3"/>
  <c r="F181" i="3"/>
  <c r="H140" i="3"/>
  <c r="F140" i="3"/>
  <c r="N198" i="3"/>
  <c r="M198" i="3"/>
  <c r="Q133" i="3"/>
  <c r="P133" i="3"/>
  <c r="O133" i="3"/>
  <c r="N133" i="3"/>
  <c r="R133" i="3"/>
  <c r="H138" i="3"/>
  <c r="F138" i="3"/>
  <c r="O194" i="3"/>
  <c r="Q194" i="3"/>
  <c r="H189" i="3"/>
  <c r="F189" i="3"/>
  <c r="H178" i="3"/>
  <c r="F178" i="3"/>
  <c r="H169" i="3"/>
  <c r="F169" i="3"/>
  <c r="Q192" i="3"/>
  <c r="O192" i="3"/>
  <c r="Q183" i="3"/>
  <c r="O183" i="3"/>
  <c r="Q191" i="3"/>
  <c r="O191" i="3"/>
  <c r="K184" i="3"/>
  <c r="H194" i="3"/>
  <c r="F194" i="3"/>
  <c r="F145" i="3"/>
  <c r="H145" i="3"/>
  <c r="Q173" i="3"/>
  <c r="O173" i="3"/>
  <c r="Q154" i="3"/>
  <c r="O154" i="3"/>
  <c r="O143" i="3"/>
  <c r="Q143" i="3"/>
  <c r="Q162" i="3"/>
  <c r="O162" i="3"/>
  <c r="H154" i="3"/>
  <c r="F154" i="3"/>
  <c r="H173" i="3"/>
  <c r="F173" i="3"/>
  <c r="Q137" i="3"/>
  <c r="O137" i="3"/>
  <c r="Q165" i="3"/>
  <c r="O165" i="3"/>
  <c r="H163" i="3"/>
  <c r="F163" i="3"/>
  <c r="Q160" i="3"/>
  <c r="O160" i="3"/>
  <c r="E198" i="3"/>
  <c r="D198" i="3"/>
  <c r="H133" i="3"/>
  <c r="G133" i="3"/>
  <c r="F133" i="3"/>
  <c r="E133" i="3"/>
  <c r="I133" i="3"/>
  <c r="H177" i="3"/>
  <c r="F177" i="3"/>
  <c r="O142" i="3"/>
  <c r="Q142" i="3"/>
  <c r="H159" i="3"/>
  <c r="F159" i="3"/>
  <c r="H143" i="3"/>
  <c r="F143" i="3"/>
  <c r="Q181" i="3"/>
  <c r="O181" i="3"/>
  <c r="H193" i="3"/>
  <c r="F193" i="3"/>
  <c r="H148" i="3"/>
  <c r="F148" i="3"/>
  <c r="Q164" i="3"/>
  <c r="O164" i="3"/>
  <c r="Q195" i="3"/>
  <c r="O195" i="3"/>
  <c r="H161" i="3"/>
  <c r="F161" i="3"/>
  <c r="N184" i="3"/>
  <c r="M184" i="3"/>
  <c r="R119" i="3"/>
  <c r="Q119" i="3"/>
  <c r="P119" i="3"/>
  <c r="O119" i="3"/>
  <c r="N119" i="3"/>
  <c r="Q140" i="3"/>
  <c r="O140" i="3"/>
  <c r="H190" i="3"/>
  <c r="F190" i="3"/>
  <c r="H171" i="3"/>
  <c r="F171" i="3"/>
  <c r="O138" i="3"/>
  <c r="Q138" i="3"/>
  <c r="C184" i="3"/>
  <c r="F197" i="3"/>
  <c r="H197" i="3"/>
  <c r="Q168" i="3"/>
  <c r="O168" i="3"/>
  <c r="H195" i="3"/>
  <c r="F195" i="3"/>
  <c r="Q54" i="3"/>
  <c r="P54" i="3"/>
  <c r="O54" i="3"/>
  <c r="N54" i="3"/>
  <c r="R54" i="3"/>
  <c r="H167" i="3"/>
  <c r="F167" i="3"/>
  <c r="O190" i="3"/>
  <c r="Q190" i="3"/>
  <c r="Q170" i="3"/>
  <c r="O170" i="3"/>
  <c r="H54" i="3"/>
  <c r="G54" i="3"/>
  <c r="F54" i="3"/>
  <c r="E54" i="3"/>
  <c r="I54" i="3"/>
  <c r="H153" i="3"/>
  <c r="F153" i="3"/>
  <c r="Q27" i="3"/>
  <c r="P27" i="3"/>
  <c r="O27" i="3"/>
  <c r="N27" i="3"/>
  <c r="R27" i="3"/>
  <c r="H164" i="3"/>
  <c r="F164" i="3"/>
  <c r="H179" i="3"/>
  <c r="F179" i="3"/>
  <c r="Q176" i="3"/>
  <c r="O176" i="3"/>
  <c r="Q155" i="3"/>
  <c r="O155" i="3"/>
  <c r="L184" i="3"/>
  <c r="H175" i="3"/>
  <c r="F175" i="3"/>
  <c r="Q178" i="3"/>
  <c r="O178" i="3"/>
  <c r="O189" i="3"/>
  <c r="Q189" i="3"/>
  <c r="Q180" i="3"/>
  <c r="O180" i="3"/>
  <c r="O139" i="3"/>
  <c r="Q139" i="3"/>
  <c r="Q141" i="3"/>
  <c r="O141" i="3"/>
  <c r="Q163" i="3"/>
  <c r="O163" i="3"/>
  <c r="K198" i="3"/>
  <c r="H191" i="3"/>
  <c r="F191" i="3"/>
  <c r="H172" i="3"/>
  <c r="F172" i="3"/>
  <c r="H139" i="3"/>
  <c r="F139" i="3"/>
  <c r="Q161" i="3"/>
  <c r="O161" i="3"/>
  <c r="H137" i="3"/>
  <c r="F137" i="3"/>
  <c r="H160" i="3"/>
  <c r="F160" i="3"/>
  <c r="I119" i="3"/>
  <c r="H119" i="3"/>
  <c r="G119" i="3"/>
  <c r="E184" i="3"/>
  <c r="F119" i="3"/>
  <c r="D184" i="3"/>
  <c r="E119" i="3"/>
  <c r="Q148" i="3"/>
  <c r="O148" i="3"/>
  <c r="H183" i="3"/>
  <c r="F183" i="3"/>
  <c r="H142" i="3"/>
  <c r="F142" i="3"/>
  <c r="Q147" i="3"/>
  <c r="O147" i="3"/>
  <c r="H147" i="3"/>
  <c r="F147" i="3"/>
  <c r="H166" i="3"/>
  <c r="F166" i="3"/>
  <c r="O68" i="3"/>
  <c r="N68" i="3"/>
  <c r="Q68" i="3"/>
  <c r="P68" i="3"/>
  <c r="R68" i="3"/>
  <c r="Q156" i="3"/>
  <c r="O156" i="3"/>
  <c r="Q193" i="3"/>
  <c r="O193" i="3"/>
  <c r="Q182" i="3"/>
  <c r="O182" i="3"/>
  <c r="H141" i="3"/>
  <c r="F141" i="3"/>
  <c r="O196" i="3"/>
  <c r="Q196" i="3"/>
  <c r="Q171" i="3"/>
  <c r="O171" i="3"/>
  <c r="H180" i="3"/>
  <c r="F180" i="3"/>
  <c r="Q169" i="3"/>
  <c r="O169" i="3"/>
  <c r="F68" i="3"/>
  <c r="E68" i="3"/>
  <c r="H68" i="3"/>
  <c r="I68" i="3"/>
  <c r="G68" i="3"/>
  <c r="N157" i="3"/>
  <c r="M157" i="3"/>
  <c r="R92" i="3"/>
  <c r="Q92" i="3"/>
  <c r="P92" i="3"/>
  <c r="O92" i="3"/>
  <c r="N92" i="3"/>
  <c r="H196" i="3"/>
  <c r="F196" i="3"/>
  <c r="H168" i="3"/>
  <c r="F168" i="3"/>
  <c r="F146" i="3"/>
  <c r="H146" i="3"/>
  <c r="Q166" i="3"/>
  <c r="O166" i="3"/>
  <c r="Q159" i="3"/>
  <c r="O159" i="3"/>
  <c r="L198" i="3"/>
  <c r="Q172" i="3"/>
  <c r="O172" i="3"/>
  <c r="Q197" i="3"/>
  <c r="O197" i="3"/>
  <c r="Q153" i="3"/>
  <c r="O153" i="3"/>
  <c r="H165" i="3"/>
  <c r="F165" i="3"/>
  <c r="Q188" i="3"/>
  <c r="O188" i="3"/>
  <c r="Q179" i="3"/>
  <c r="O179" i="3"/>
  <c r="Q177" i="3"/>
  <c r="O177" i="3"/>
  <c r="H162" i="3"/>
  <c r="F162" i="3"/>
  <c r="O146" i="3"/>
  <c r="Q146" i="3"/>
  <c r="Q167" i="3"/>
  <c r="O167" i="3"/>
  <c r="H176" i="3"/>
  <c r="F176" i="3"/>
  <c r="Q174" i="3"/>
  <c r="O174" i="3"/>
  <c r="Q144" i="3"/>
  <c r="O144" i="3"/>
  <c r="H182" i="3"/>
  <c r="F182" i="3"/>
  <c r="H144" i="3"/>
  <c r="F144" i="3"/>
  <c r="H174" i="3"/>
  <c r="F174" i="3"/>
  <c r="Q158" i="3"/>
  <c r="O158" i="3"/>
  <c r="O145" i="3"/>
  <c r="Q145" i="3"/>
  <c r="N228" i="3" l="1"/>
  <c r="Q228" i="3"/>
  <c r="P228" i="3"/>
  <c r="O228" i="3"/>
  <c r="O157" i="3"/>
  <c r="H156" i="3"/>
  <c r="F156" i="3"/>
  <c r="H184" i="3"/>
  <c r="F184" i="3"/>
  <c r="H198" i="3"/>
  <c r="F198" i="3"/>
  <c r="Q198" i="3"/>
  <c r="O198" i="3"/>
  <c r="H158" i="3"/>
  <c r="F158" i="3"/>
  <c r="H155" i="3"/>
  <c r="F155" i="3"/>
  <c r="I92" i="3"/>
  <c r="H92" i="3"/>
  <c r="G92" i="3"/>
  <c r="F92" i="3"/>
  <c r="E157" i="3"/>
  <c r="D157" i="3"/>
  <c r="E92" i="3"/>
  <c r="Q184" i="3"/>
  <c r="O184" i="3"/>
  <c r="H27" i="3"/>
  <c r="G27" i="3"/>
  <c r="F27" i="3"/>
  <c r="E27" i="3"/>
  <c r="I27" i="3"/>
  <c r="K157" i="3"/>
  <c r="Q157" i="3" s="1"/>
  <c r="H157" i="3" l="1"/>
  <c r="F157" i="3"/>
  <c r="K77" i="2" l="1"/>
  <c r="K51" i="2"/>
  <c r="K45" i="2"/>
  <c r="K39" i="2"/>
  <c r="K11" i="2"/>
  <c r="R6" i="2"/>
  <c r="M78" i="2"/>
  <c r="K52" i="2"/>
  <c r="I6" i="2"/>
  <c r="H6" i="2"/>
  <c r="K5" i="2"/>
  <c r="R78" i="2" l="1"/>
  <c r="Q78" i="2"/>
  <c r="P78" i="2"/>
  <c r="G6" i="2"/>
  <c r="P6" i="2"/>
  <c r="M46" i="2"/>
  <c r="D78" i="2"/>
  <c r="Q6" i="2"/>
  <c r="B46" i="2"/>
  <c r="B78" i="2"/>
  <c r="K46" i="2"/>
  <c r="K78" i="2"/>
  <c r="C52" i="2"/>
  <c r="C46" i="2"/>
  <c r="C40" i="2"/>
  <c r="C78" i="2"/>
  <c r="L52" i="2"/>
  <c r="L46" i="2"/>
  <c r="L40" i="2"/>
  <c r="L78" i="2"/>
  <c r="D40" i="2"/>
  <c r="D52" i="2"/>
  <c r="M40" i="2"/>
  <c r="M52" i="2"/>
  <c r="B12" i="2"/>
  <c r="K12" i="2"/>
  <c r="B40" i="2"/>
  <c r="E6" i="2"/>
  <c r="N6" i="2"/>
  <c r="C12" i="2"/>
  <c r="L12" i="2"/>
  <c r="D46" i="2"/>
  <c r="F6" i="2"/>
  <c r="O6" i="2"/>
  <c r="D12" i="2"/>
  <c r="M12" i="2"/>
  <c r="K40" i="2"/>
  <c r="B52" i="2"/>
  <c r="I79" i="2" l="1"/>
  <c r="O7" i="2"/>
  <c r="N7" i="2"/>
  <c r="Q7" i="2"/>
  <c r="P7" i="2"/>
  <c r="R7" i="2"/>
  <c r="I80" i="2"/>
  <c r="F7" i="2"/>
  <c r="E7" i="2"/>
  <c r="H7" i="2"/>
  <c r="G7" i="2"/>
  <c r="I7" i="2"/>
  <c r="R80" i="2"/>
  <c r="O9" i="2"/>
  <c r="N9" i="2"/>
  <c r="Q9" i="2"/>
  <c r="P9" i="2"/>
  <c r="R9" i="2"/>
  <c r="I81" i="2"/>
  <c r="F9" i="2"/>
  <c r="E9" i="2"/>
  <c r="H9" i="2"/>
  <c r="G9" i="2"/>
  <c r="I9" i="2"/>
  <c r="R81" i="2"/>
  <c r="R79" i="2"/>
  <c r="O8" i="2"/>
  <c r="N8" i="2"/>
  <c r="Q8" i="2"/>
  <c r="P8" i="2"/>
  <c r="R8" i="2"/>
  <c r="F8" i="2"/>
  <c r="E8" i="2"/>
  <c r="H8" i="2"/>
  <c r="G8" i="2"/>
  <c r="I8" i="2"/>
  <c r="N46" i="2"/>
  <c r="R46" i="2"/>
  <c r="P46" i="2"/>
  <c r="O46" i="2"/>
  <c r="Q46" i="2"/>
  <c r="R12" i="2"/>
  <c r="Q12" i="2"/>
  <c r="O12" i="2"/>
  <c r="N12" i="2"/>
  <c r="P12" i="2"/>
  <c r="R52" i="2"/>
  <c r="Q52" i="2"/>
  <c r="P52" i="2"/>
  <c r="N52" i="2"/>
  <c r="O52" i="2"/>
  <c r="P40" i="2"/>
  <c r="N40" i="2"/>
  <c r="R40" i="2"/>
  <c r="Q40" i="2"/>
  <c r="O40" i="2"/>
  <c r="E46" i="2"/>
  <c r="I46" i="2"/>
  <c r="G46" i="2"/>
  <c r="F46" i="2"/>
  <c r="H46" i="2"/>
  <c r="I52" i="2"/>
  <c r="H52" i="2"/>
  <c r="G52" i="2"/>
  <c r="E52" i="2"/>
  <c r="F52" i="2"/>
  <c r="N78" i="2"/>
  <c r="I12" i="2"/>
  <c r="H12" i="2"/>
  <c r="F12" i="2"/>
  <c r="E12" i="2"/>
  <c r="G12" i="2"/>
  <c r="G40" i="2"/>
  <c r="E40" i="2"/>
  <c r="I40" i="2"/>
  <c r="H40" i="2"/>
  <c r="F40" i="2"/>
  <c r="I78" i="2"/>
  <c r="H78" i="2"/>
  <c r="G78" i="2"/>
  <c r="F78" i="2"/>
  <c r="E78" i="2"/>
  <c r="O78" i="2"/>
  <c r="G33" i="2" l="1"/>
  <c r="F33" i="2"/>
  <c r="E33" i="2"/>
  <c r="I33" i="2"/>
  <c r="H33" i="2"/>
  <c r="I16" i="2"/>
  <c r="H16" i="2"/>
  <c r="F16" i="2"/>
  <c r="E16" i="2"/>
  <c r="G16" i="2"/>
  <c r="I24" i="2"/>
  <c r="H24" i="2"/>
  <c r="F24" i="2"/>
  <c r="E24" i="2"/>
  <c r="G24" i="2"/>
  <c r="G32" i="2"/>
  <c r="E32" i="2"/>
  <c r="H32" i="2"/>
  <c r="F32" i="2"/>
  <c r="I32" i="2"/>
  <c r="N79" i="2"/>
  <c r="P79" i="2"/>
  <c r="P43" i="2"/>
  <c r="N43" i="2"/>
  <c r="R43" i="2"/>
  <c r="Q43" i="2"/>
  <c r="O43" i="2"/>
  <c r="Q81" i="2"/>
  <c r="O81" i="2"/>
  <c r="I56" i="2"/>
  <c r="H56" i="2"/>
  <c r="G56" i="2"/>
  <c r="E56" i="2"/>
  <c r="F56" i="2"/>
  <c r="I60" i="2"/>
  <c r="H60" i="2"/>
  <c r="G60" i="2"/>
  <c r="E60" i="2"/>
  <c r="F60" i="2"/>
  <c r="I64" i="2"/>
  <c r="H64" i="2"/>
  <c r="G64" i="2"/>
  <c r="E64" i="2"/>
  <c r="F64" i="2"/>
  <c r="R68" i="2"/>
  <c r="Q68" i="2"/>
  <c r="P68" i="2"/>
  <c r="N68" i="2"/>
  <c r="O68" i="2"/>
  <c r="R72" i="2"/>
  <c r="Q72" i="2"/>
  <c r="P72" i="2"/>
  <c r="N72" i="2"/>
  <c r="O72" i="2"/>
  <c r="P34" i="2"/>
  <c r="O34" i="2"/>
  <c r="N34" i="2"/>
  <c r="R34" i="2"/>
  <c r="Q34" i="2"/>
  <c r="P32" i="2"/>
  <c r="N32" i="2"/>
  <c r="Q32" i="2"/>
  <c r="O32" i="2"/>
  <c r="R32" i="2"/>
  <c r="R20" i="2"/>
  <c r="Q20" i="2"/>
  <c r="O20" i="2"/>
  <c r="N20" i="2"/>
  <c r="P20" i="2"/>
  <c r="R28" i="2"/>
  <c r="Q28" i="2"/>
  <c r="O28" i="2"/>
  <c r="N28" i="2"/>
  <c r="P28" i="2"/>
  <c r="N47" i="2"/>
  <c r="R47" i="2"/>
  <c r="P47" i="2"/>
  <c r="O47" i="2"/>
  <c r="Q47" i="2"/>
  <c r="G80" i="2"/>
  <c r="E80" i="2"/>
  <c r="B37" i="2"/>
  <c r="R56" i="2"/>
  <c r="Q56" i="2"/>
  <c r="P56" i="2"/>
  <c r="N56" i="2"/>
  <c r="O56" i="2"/>
  <c r="R60" i="2"/>
  <c r="Q60" i="2"/>
  <c r="P60" i="2"/>
  <c r="N60" i="2"/>
  <c r="O60" i="2"/>
  <c r="R64" i="2"/>
  <c r="Q64" i="2"/>
  <c r="P64" i="2"/>
  <c r="N64" i="2"/>
  <c r="O64" i="2"/>
  <c r="I69" i="2"/>
  <c r="H69" i="2"/>
  <c r="G69" i="2"/>
  <c r="E69" i="2"/>
  <c r="F69" i="2"/>
  <c r="I73" i="2"/>
  <c r="H73" i="2"/>
  <c r="G73" i="2"/>
  <c r="E73" i="2"/>
  <c r="F73" i="2"/>
  <c r="P35" i="2"/>
  <c r="O35" i="2"/>
  <c r="N35" i="2"/>
  <c r="R35" i="2"/>
  <c r="Q35" i="2"/>
  <c r="R13" i="2"/>
  <c r="Q13" i="2"/>
  <c r="O13" i="2"/>
  <c r="N13" i="2"/>
  <c r="P13" i="2"/>
  <c r="R21" i="2"/>
  <c r="Q21" i="2"/>
  <c r="O21" i="2"/>
  <c r="N21" i="2"/>
  <c r="P21" i="2"/>
  <c r="R29" i="2"/>
  <c r="Q29" i="2"/>
  <c r="O29" i="2"/>
  <c r="N29" i="2"/>
  <c r="P29" i="2"/>
  <c r="N49" i="2"/>
  <c r="R49" i="2"/>
  <c r="P49" i="2"/>
  <c r="O49" i="2"/>
  <c r="Q49" i="2"/>
  <c r="G34" i="2"/>
  <c r="F34" i="2"/>
  <c r="E34" i="2"/>
  <c r="I34" i="2"/>
  <c r="H34" i="2"/>
  <c r="I18" i="2"/>
  <c r="H18" i="2"/>
  <c r="F18" i="2"/>
  <c r="E18" i="2"/>
  <c r="G18" i="2"/>
  <c r="I26" i="2"/>
  <c r="H26" i="2"/>
  <c r="F26" i="2"/>
  <c r="E26" i="2"/>
  <c r="G26" i="2"/>
  <c r="P80" i="2"/>
  <c r="N80" i="2"/>
  <c r="I53" i="2"/>
  <c r="H53" i="2"/>
  <c r="G53" i="2"/>
  <c r="E53" i="2"/>
  <c r="F53" i="2"/>
  <c r="I57" i="2"/>
  <c r="H57" i="2"/>
  <c r="G57" i="2"/>
  <c r="E57" i="2"/>
  <c r="F57" i="2"/>
  <c r="I61" i="2"/>
  <c r="H61" i="2"/>
  <c r="G61" i="2"/>
  <c r="E61" i="2"/>
  <c r="F61" i="2"/>
  <c r="R65" i="2"/>
  <c r="Q65" i="2"/>
  <c r="P65" i="2"/>
  <c r="N65" i="2"/>
  <c r="O65" i="2"/>
  <c r="R69" i="2"/>
  <c r="Q69" i="2"/>
  <c r="P69" i="2"/>
  <c r="N69" i="2"/>
  <c r="O69" i="2"/>
  <c r="R73" i="2"/>
  <c r="Q73" i="2"/>
  <c r="P73" i="2"/>
  <c r="N73" i="2"/>
  <c r="O73" i="2"/>
  <c r="P36" i="2"/>
  <c r="O36" i="2"/>
  <c r="N36" i="2"/>
  <c r="R36" i="2"/>
  <c r="Q36" i="2"/>
  <c r="R14" i="2"/>
  <c r="Q14" i="2"/>
  <c r="O14" i="2"/>
  <c r="N14" i="2"/>
  <c r="P14" i="2"/>
  <c r="R22" i="2"/>
  <c r="Q22" i="2"/>
  <c r="O22" i="2"/>
  <c r="N22" i="2"/>
  <c r="P22" i="2"/>
  <c r="R30" i="2"/>
  <c r="Q30" i="2"/>
  <c r="O30" i="2"/>
  <c r="N30" i="2"/>
  <c r="P30" i="2"/>
  <c r="E48" i="2"/>
  <c r="I48" i="2"/>
  <c r="G48" i="2"/>
  <c r="F48" i="2"/>
  <c r="H48" i="2"/>
  <c r="I25" i="2"/>
  <c r="H25" i="2"/>
  <c r="F25" i="2"/>
  <c r="E25" i="2"/>
  <c r="G25" i="2"/>
  <c r="G35" i="2"/>
  <c r="F35" i="2"/>
  <c r="E35" i="2"/>
  <c r="H35" i="2"/>
  <c r="I35" i="2"/>
  <c r="I19" i="2"/>
  <c r="H19" i="2"/>
  <c r="F19" i="2"/>
  <c r="E19" i="2"/>
  <c r="G19" i="2"/>
  <c r="I27" i="2"/>
  <c r="H27" i="2"/>
  <c r="F27" i="2"/>
  <c r="E27" i="2"/>
  <c r="G27" i="2"/>
  <c r="G81" i="2"/>
  <c r="E81" i="2"/>
  <c r="G41" i="2"/>
  <c r="E41" i="2"/>
  <c r="I41" i="2"/>
  <c r="H41" i="2"/>
  <c r="F41" i="2"/>
  <c r="H79" i="2"/>
  <c r="F79" i="2"/>
  <c r="R53" i="2"/>
  <c r="Q53" i="2"/>
  <c r="P53" i="2"/>
  <c r="N53" i="2"/>
  <c r="O53" i="2"/>
  <c r="R57" i="2"/>
  <c r="Q57" i="2"/>
  <c r="P57" i="2"/>
  <c r="N57" i="2"/>
  <c r="O57" i="2"/>
  <c r="R61" i="2"/>
  <c r="Q61" i="2"/>
  <c r="P61" i="2"/>
  <c r="N61" i="2"/>
  <c r="O61" i="2"/>
  <c r="I66" i="2"/>
  <c r="H66" i="2"/>
  <c r="G66" i="2"/>
  <c r="E66" i="2"/>
  <c r="F66" i="2"/>
  <c r="I70" i="2"/>
  <c r="H70" i="2"/>
  <c r="G70" i="2"/>
  <c r="E70" i="2"/>
  <c r="F70" i="2"/>
  <c r="I74" i="2"/>
  <c r="H74" i="2"/>
  <c r="G74" i="2"/>
  <c r="E74" i="2"/>
  <c r="F74" i="2"/>
  <c r="K37" i="2"/>
  <c r="R15" i="2"/>
  <c r="Q15" i="2"/>
  <c r="O15" i="2"/>
  <c r="N15" i="2"/>
  <c r="P15" i="2"/>
  <c r="R23" i="2"/>
  <c r="Q23" i="2"/>
  <c r="O23" i="2"/>
  <c r="N23" i="2"/>
  <c r="P23" i="2"/>
  <c r="R31" i="2"/>
  <c r="Q31" i="2"/>
  <c r="O31" i="2"/>
  <c r="N31" i="2"/>
  <c r="P31" i="2"/>
  <c r="G36" i="2"/>
  <c r="F36" i="2"/>
  <c r="E36" i="2"/>
  <c r="H36" i="2"/>
  <c r="I36" i="2"/>
  <c r="I20" i="2"/>
  <c r="H20" i="2"/>
  <c r="F20" i="2"/>
  <c r="E20" i="2"/>
  <c r="G20" i="2"/>
  <c r="I28" i="2"/>
  <c r="H28" i="2"/>
  <c r="F28" i="2"/>
  <c r="E28" i="2"/>
  <c r="G28" i="2"/>
  <c r="P81" i="2"/>
  <c r="N81" i="2"/>
  <c r="P41" i="2"/>
  <c r="N41" i="2"/>
  <c r="R41" i="2"/>
  <c r="Q41" i="2"/>
  <c r="O41" i="2"/>
  <c r="O79" i="2"/>
  <c r="Q79" i="2"/>
  <c r="I54" i="2"/>
  <c r="H54" i="2"/>
  <c r="G54" i="2"/>
  <c r="E54" i="2"/>
  <c r="F54" i="2"/>
  <c r="I58" i="2"/>
  <c r="H58" i="2"/>
  <c r="G58" i="2"/>
  <c r="E58" i="2"/>
  <c r="F58" i="2"/>
  <c r="I62" i="2"/>
  <c r="H62" i="2"/>
  <c r="G62" i="2"/>
  <c r="E62" i="2"/>
  <c r="F62" i="2"/>
  <c r="R66" i="2"/>
  <c r="Q66" i="2"/>
  <c r="P66" i="2"/>
  <c r="N66" i="2"/>
  <c r="O66" i="2"/>
  <c r="R70" i="2"/>
  <c r="Q70" i="2"/>
  <c r="P70" i="2"/>
  <c r="N70" i="2"/>
  <c r="O70" i="2"/>
  <c r="R74" i="2"/>
  <c r="Q74" i="2"/>
  <c r="P74" i="2"/>
  <c r="N74" i="2"/>
  <c r="O74" i="2"/>
  <c r="P33" i="2"/>
  <c r="O33" i="2"/>
  <c r="N33" i="2"/>
  <c r="Q33" i="2"/>
  <c r="R33" i="2"/>
  <c r="R16" i="2"/>
  <c r="Q16" i="2"/>
  <c r="O16" i="2"/>
  <c r="N16" i="2"/>
  <c r="P16" i="2"/>
  <c r="R24" i="2"/>
  <c r="Q24" i="2"/>
  <c r="O24" i="2"/>
  <c r="N24" i="2"/>
  <c r="P24" i="2"/>
  <c r="E47" i="2"/>
  <c r="I47" i="2"/>
  <c r="G47" i="2"/>
  <c r="F47" i="2"/>
  <c r="H47" i="2"/>
  <c r="D37" i="2"/>
  <c r="I17" i="2"/>
  <c r="H17" i="2"/>
  <c r="F17" i="2"/>
  <c r="E17" i="2"/>
  <c r="G17" i="2"/>
  <c r="I13" i="2"/>
  <c r="H13" i="2"/>
  <c r="F13" i="2"/>
  <c r="E13" i="2"/>
  <c r="G13" i="2"/>
  <c r="I21" i="2"/>
  <c r="H21" i="2"/>
  <c r="F21" i="2"/>
  <c r="E21" i="2"/>
  <c r="G21" i="2"/>
  <c r="I29" i="2"/>
  <c r="H29" i="2"/>
  <c r="F29" i="2"/>
  <c r="E29" i="2"/>
  <c r="G29" i="2"/>
  <c r="G42" i="2"/>
  <c r="E42" i="2"/>
  <c r="I42" i="2"/>
  <c r="H42" i="2"/>
  <c r="F42" i="2"/>
  <c r="H80" i="2"/>
  <c r="F80" i="2"/>
  <c r="R54" i="2"/>
  <c r="Q54" i="2"/>
  <c r="P54" i="2"/>
  <c r="N54" i="2"/>
  <c r="O54" i="2"/>
  <c r="R58" i="2"/>
  <c r="Q58" i="2"/>
  <c r="P58" i="2"/>
  <c r="N58" i="2"/>
  <c r="O58" i="2"/>
  <c r="R62" i="2"/>
  <c r="Q62" i="2"/>
  <c r="P62" i="2"/>
  <c r="N62" i="2"/>
  <c r="O62" i="2"/>
  <c r="I67" i="2"/>
  <c r="H67" i="2"/>
  <c r="G67" i="2"/>
  <c r="E67" i="2"/>
  <c r="F67" i="2"/>
  <c r="I71" i="2"/>
  <c r="H71" i="2"/>
  <c r="G71" i="2"/>
  <c r="E71" i="2"/>
  <c r="F71" i="2"/>
  <c r="I75" i="2"/>
  <c r="H75" i="2"/>
  <c r="G75" i="2"/>
  <c r="E75" i="2"/>
  <c r="F75" i="2"/>
  <c r="R17" i="2"/>
  <c r="Q17" i="2"/>
  <c r="O17" i="2"/>
  <c r="N17" i="2"/>
  <c r="M37" i="2"/>
  <c r="P17" i="2"/>
  <c r="R25" i="2"/>
  <c r="Q25" i="2"/>
  <c r="O25" i="2"/>
  <c r="N25" i="2"/>
  <c r="P25" i="2"/>
  <c r="E49" i="2"/>
  <c r="I49" i="2"/>
  <c r="G49" i="2"/>
  <c r="F49" i="2"/>
  <c r="H49" i="2"/>
  <c r="I14" i="2"/>
  <c r="H14" i="2"/>
  <c r="F14" i="2"/>
  <c r="E14" i="2"/>
  <c r="G14" i="2"/>
  <c r="I22" i="2"/>
  <c r="H22" i="2"/>
  <c r="F22" i="2"/>
  <c r="E22" i="2"/>
  <c r="G22" i="2"/>
  <c r="I30" i="2"/>
  <c r="H30" i="2"/>
  <c r="F30" i="2"/>
  <c r="E30" i="2"/>
  <c r="G30" i="2"/>
  <c r="I65" i="2"/>
  <c r="H65" i="2"/>
  <c r="G65" i="2"/>
  <c r="E65" i="2"/>
  <c r="F65" i="2"/>
  <c r="P42" i="2"/>
  <c r="N42" i="2"/>
  <c r="R42" i="2"/>
  <c r="Q42" i="2"/>
  <c r="O42" i="2"/>
  <c r="O80" i="2"/>
  <c r="Q80" i="2"/>
  <c r="I55" i="2"/>
  <c r="H55" i="2"/>
  <c r="G55" i="2"/>
  <c r="E55" i="2"/>
  <c r="F55" i="2"/>
  <c r="I59" i="2"/>
  <c r="H59" i="2"/>
  <c r="G59" i="2"/>
  <c r="E59" i="2"/>
  <c r="F59" i="2"/>
  <c r="I63" i="2"/>
  <c r="H63" i="2"/>
  <c r="G63" i="2"/>
  <c r="E63" i="2"/>
  <c r="F63" i="2"/>
  <c r="R67" i="2"/>
  <c r="Q67" i="2"/>
  <c r="P67" i="2"/>
  <c r="N67" i="2"/>
  <c r="O67" i="2"/>
  <c r="R71" i="2"/>
  <c r="Q71" i="2"/>
  <c r="P71" i="2"/>
  <c r="N71" i="2"/>
  <c r="O71" i="2"/>
  <c r="R75" i="2"/>
  <c r="Q75" i="2"/>
  <c r="P75" i="2"/>
  <c r="N75" i="2"/>
  <c r="O75" i="2"/>
  <c r="R18" i="2"/>
  <c r="Q18" i="2"/>
  <c r="O18" i="2"/>
  <c r="N18" i="2"/>
  <c r="P18" i="2"/>
  <c r="R26" i="2"/>
  <c r="Q26" i="2"/>
  <c r="O26" i="2"/>
  <c r="N26" i="2"/>
  <c r="P26" i="2"/>
  <c r="N48" i="2"/>
  <c r="R48" i="2"/>
  <c r="P48" i="2"/>
  <c r="O48" i="2"/>
  <c r="Q48" i="2"/>
  <c r="I15" i="2"/>
  <c r="H15" i="2"/>
  <c r="F15" i="2"/>
  <c r="E15" i="2"/>
  <c r="G15" i="2"/>
  <c r="I23" i="2"/>
  <c r="H23" i="2"/>
  <c r="F23" i="2"/>
  <c r="E23" i="2"/>
  <c r="G23" i="2"/>
  <c r="I31" i="2"/>
  <c r="H31" i="2"/>
  <c r="F31" i="2"/>
  <c r="E31" i="2"/>
  <c r="G31" i="2"/>
  <c r="C37" i="2"/>
  <c r="L37" i="2"/>
  <c r="G79" i="2"/>
  <c r="E79" i="2"/>
  <c r="G43" i="2"/>
  <c r="E43" i="2"/>
  <c r="I43" i="2"/>
  <c r="H43" i="2"/>
  <c r="F43" i="2"/>
  <c r="H81" i="2"/>
  <c r="F81" i="2"/>
  <c r="R55" i="2"/>
  <c r="Q55" i="2"/>
  <c r="P55" i="2"/>
  <c r="N55" i="2"/>
  <c r="O55" i="2"/>
  <c r="R59" i="2"/>
  <c r="Q59" i="2"/>
  <c r="P59" i="2"/>
  <c r="N59" i="2"/>
  <c r="O59" i="2"/>
  <c r="R63" i="2"/>
  <c r="Q63" i="2"/>
  <c r="P63" i="2"/>
  <c r="N63" i="2"/>
  <c r="O63" i="2"/>
  <c r="I68" i="2"/>
  <c r="H68" i="2"/>
  <c r="G68" i="2"/>
  <c r="E68" i="2"/>
  <c r="F68" i="2"/>
  <c r="I72" i="2"/>
  <c r="H72" i="2"/>
  <c r="G72" i="2"/>
  <c r="E72" i="2"/>
  <c r="F72" i="2"/>
  <c r="R19" i="2"/>
  <c r="Q19" i="2"/>
  <c r="O19" i="2"/>
  <c r="N19" i="2"/>
  <c r="P19" i="2"/>
  <c r="R27" i="2"/>
  <c r="Q27" i="2"/>
  <c r="O27" i="2"/>
  <c r="N27" i="2"/>
  <c r="P27" i="2"/>
  <c r="R37" i="2" l="1"/>
  <c r="P37" i="2"/>
  <c r="O37" i="2"/>
  <c r="N37" i="2"/>
  <c r="Q37" i="2"/>
  <c r="G37" i="2"/>
  <c r="F37" i="2"/>
  <c r="E37" i="2"/>
  <c r="H37" i="2"/>
  <c r="I37" i="2"/>
</calcChain>
</file>

<file path=xl/sharedStrings.xml><?xml version="1.0" encoding="utf-8"?>
<sst xmlns="http://schemas.openxmlformats.org/spreadsheetml/2006/main" count="448" uniqueCount="119">
  <si>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</si>
  <si>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</si>
  <si>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</si>
  <si>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</si>
  <si>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</si>
  <si>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</si>
  <si>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</si>
  <si>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</si>
  <si>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</si>
  <si>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</si>
  <si>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</si>
  <si>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</si>
  <si>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</si>
  <si>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</si>
  <si>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</si>
  <si>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</si>
  <si>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</si>
  <si>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</si>
  <si>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</si>
  <si>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</si>
  <si>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</si>
  <si>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</si>
  <si>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</si>
  <si>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</si>
  <si>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</si>
  <si>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</si>
  <si>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</si>
  <si>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</si>
  <si>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</si>
  <si>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</si>
  <si>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</si>
  <si>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</si>
  <si>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</si>
  <si>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</si>
  <si>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</si>
  <si>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</si>
  <si>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</si>
  <si>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</si>
  <si>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</si>
  <si>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</si>
  <si>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</si>
  <si>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</si>
  <si>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</si>
  <si>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</si>
  <si>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</si>
  <si>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</si>
  <si>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</si>
  <si>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</si>
  <si>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</si>
  <si>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</si>
  <si>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</si>
  <si>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</si>
  <si>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</si>
  <si>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</si>
  <si>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</si>
  <si>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</si>
  <si>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</si>
  <si>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</si>
  <si>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</si>
  <si>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</si>
  <si>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</si>
  <si>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</si>
  <si>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Calibri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</si>
  <si>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Calibri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</si>
  <si>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</si>
  <si>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Calibri"/>
        <family val="2"/>
        <scheme val="minor"/>
      </rPr>
      <t xml:space="preserve"> (en días)</t>
    </r>
  </si>
  <si>
    <t>Tasas de ocupación por plaza en establecimientos alojativos (hoteles y apartamentos)</t>
  </si>
  <si>
    <t>dif 22-21</t>
  </si>
  <si>
    <t>dif 22-19</t>
  </si>
  <si>
    <t>Tasas de ocupación según municipio de alojamiento</t>
  </si>
  <si>
    <t>var 22/21</t>
  </si>
  <si>
    <t>var 22/19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</si>
  <si>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</si>
  <si>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</si>
  <si>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</si>
  <si>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</si>
  <si>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</si>
  <si>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</si>
  <si>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</si>
  <si>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</si>
  <si>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</si>
  <si>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</si>
  <si>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</si>
  <si>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</si>
  <si>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</si>
  <si>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</si>
  <si>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</si>
  <si>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</si>
  <si>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</si>
  <si>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</si>
  <si>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</si>
  <si>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</si>
  <si>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</si>
  <si>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</si>
  <si>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</si>
  <si>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</si>
  <si>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</si>
  <si>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</si>
  <si>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</si>
  <si>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</si>
  <si>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</si>
  <si>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</si>
  <si>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</si>
  <si>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</si>
  <si>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</si>
  <si>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</si>
  <si>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Federacion Rusa</t>
  </si>
  <si>
    <t>Republica Checa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</si>
  <si>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</si>
  <si>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</si>
  <si>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</si>
  <si>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</si>
  <si>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</si>
  <si>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</si>
  <si>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Federación Rusa</t>
  </si>
  <si>
    <t>Operaciones de llegada a los aeropuertos de Tenerife según aeropuerto de llegada</t>
  </si>
  <si>
    <t>Fuente: AENA. Elaboración Turismo de Tenerife</t>
  </si>
  <si>
    <t>noviembre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</si>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</sst>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147DFC"/>
      <name val="Calibri"/>
      <family val="2"/>
      <scheme val="minor"/>
    </font>
    <font>
      <sz val="11"/>
      <color rgb="FF147DFC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FACCB"/>
      <name val="Calibri"/>
      <family val="2"/>
      <scheme val="minor"/>
    </font>
    <font>
      <sz val="11"/>
      <color rgb="FF0FACCB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E29700"/>
      <name val="Calibri"/>
      <family val="2"/>
      <scheme val="minor"/>
    </font>
    <font>
      <sz val="11"/>
      <color rgb="FFE297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rgb="FF666633"/>
      <name val="Calibri"/>
      <family val="2"/>
      <scheme val="minor"/>
    </font>
    <font>
      <sz val="11"/>
      <color rgb="FF66663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rgb="FFF79057"/>
      <name val="Calibri"/>
      <family val="2"/>
      <scheme val="minor"/>
    </font>
    <font>
      <sz val="11"/>
      <color rgb="FFF79057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D8767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</fills>
  <borders count="144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5">
    <xf numFmtId="0" fontId="0" fillId="0" borderId="0" xfId="0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0" fillId="2" borderId="33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4" xfId="0" applyFont="1" applyBorder="1"/>
    <xf numFmtId="3" fontId="9" fillId="0" borderId="34" xfId="0" applyNumberFormat="1" applyFont="1" applyBorder="1"/>
    <xf numFmtId="164" fontId="9" fillId="0" borderId="34" xfId="1" applyNumberFormat="1" applyFont="1" applyBorder="1"/>
    <xf numFmtId="164" fontId="9" fillId="6" borderId="35" xfId="1" applyNumberFormat="1" applyFont="1" applyFill="1" applyBorder="1"/>
    <xf numFmtId="0" fontId="10" fillId="0" borderId="36" xfId="0" applyFont="1" applyBorder="1" applyAlignment="1">
      <alignment horizontal="left" indent="1"/>
    </xf>
    <xf numFmtId="3" fontId="10" fillId="0" borderId="36" xfId="0" applyNumberFormat="1" applyFont="1" applyBorder="1"/>
    <xf numFmtId="164" fontId="10" fillId="0" borderId="36" xfId="1" applyNumberFormat="1" applyFont="1" applyBorder="1"/>
    <xf numFmtId="164" fontId="10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7" borderId="0" xfId="0" applyFill="1"/>
    <xf numFmtId="0" fontId="12" fillId="0" borderId="43" xfId="0" applyFont="1" applyBorder="1"/>
    <xf numFmtId="2" fontId="13" fillId="0" borderId="43" xfId="0" applyNumberFormat="1" applyFont="1" applyBorder="1" applyAlignment="1">
      <alignment horizontal="right"/>
    </xf>
    <xf numFmtId="2" fontId="13" fillId="7" borderId="0" xfId="0" applyNumberFormat="1" applyFont="1" applyFill="1" applyAlignment="1">
      <alignment horizontal="center"/>
    </xf>
    <xf numFmtId="0" fontId="13" fillId="0" borderId="46" xfId="0" applyFont="1" applyBorder="1" applyAlignment="1">
      <alignment horizontal="left" indent="1"/>
    </xf>
    <xf numFmtId="2" fontId="13" fillId="0" borderId="46" xfId="0" applyNumberFormat="1" applyFont="1" applyBorder="1" applyAlignment="1">
      <alignment horizontal="right"/>
    </xf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0" fontId="13" fillId="0" borderId="57" xfId="0" applyFont="1" applyBorder="1" applyAlignment="1">
      <alignment horizontal="left" indent="1"/>
    </xf>
    <xf numFmtId="2" fontId="13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61" xfId="0" applyNumberFormat="1" applyBorder="1" applyAlignment="1">
      <alignment horizontal="right"/>
    </xf>
    <xf numFmtId="2" fontId="0" fillId="0" borderId="64" xfId="0" applyNumberFormat="1" applyBorder="1" applyAlignment="1">
      <alignment horizontal="right"/>
    </xf>
    <xf numFmtId="165" fontId="13" fillId="0" borderId="43" xfId="0" applyNumberFormat="1" applyFont="1" applyBorder="1" applyAlignment="1">
      <alignment horizontal="right"/>
    </xf>
    <xf numFmtId="2" fontId="13" fillId="0" borderId="43" xfId="0" applyNumberFormat="1" applyFont="1" applyBorder="1" applyAlignment="1">
      <alignment horizontal="center"/>
    </xf>
    <xf numFmtId="165" fontId="13" fillId="0" borderId="43" xfId="0" applyNumberFormat="1" applyFont="1" applyBorder="1" applyAlignment="1">
      <alignment horizontal="center"/>
    </xf>
    <xf numFmtId="0" fontId="13" fillId="0" borderId="43" xfId="0" applyFont="1" applyBorder="1"/>
    <xf numFmtId="0" fontId="0" fillId="0" borderId="49" xfId="0" applyBorder="1" applyAlignment="1">
      <alignment horizontal="left" indent="1"/>
    </xf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3" fillId="0" borderId="46" xfId="0" applyFont="1" applyBorder="1"/>
    <xf numFmtId="2" fontId="13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right"/>
    </xf>
    <xf numFmtId="165" fontId="13" fillId="0" borderId="46" xfId="0" applyNumberFormat="1" applyFon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165" fontId="0" fillId="0" borderId="67" xfId="0" applyNumberFormat="1" applyBorder="1" applyAlignment="1">
      <alignment horizontal="right"/>
    </xf>
    <xf numFmtId="165" fontId="0" fillId="0" borderId="67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0" fontId="0" fillId="0" borderId="70" xfId="0" applyBorder="1"/>
    <xf numFmtId="2" fontId="0" fillId="0" borderId="70" xfId="0" applyNumberFormat="1" applyBorder="1" applyAlignment="1">
      <alignment horizontal="right"/>
    </xf>
    <xf numFmtId="2" fontId="0" fillId="0" borderId="70" xfId="0" applyNumberFormat="1" applyBorder="1" applyAlignment="1">
      <alignment horizontal="center"/>
    </xf>
    <xf numFmtId="0" fontId="0" fillId="0" borderId="61" xfId="0" applyBorder="1"/>
    <xf numFmtId="0" fontId="0" fillId="0" borderId="71" xfId="0" applyBorder="1"/>
    <xf numFmtId="2" fontId="0" fillId="0" borderId="71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2" xfId="0" applyFont="1" applyBorder="1"/>
    <xf numFmtId="164" fontId="15" fillId="0" borderId="72" xfId="1" applyNumberFormat="1" applyFont="1" applyBorder="1"/>
    <xf numFmtId="166" fontId="15" fillId="0" borderId="72" xfId="0" applyNumberFormat="1" applyFont="1" applyBorder="1"/>
    <xf numFmtId="166" fontId="15" fillId="8" borderId="0" xfId="0" applyNumberFormat="1" applyFont="1" applyFill="1" applyAlignment="1">
      <alignment horizontal="center"/>
    </xf>
    <xf numFmtId="0" fontId="15" fillId="0" borderId="75" xfId="0" applyFont="1" applyBorder="1" applyAlignment="1">
      <alignment horizontal="left" indent="1"/>
    </xf>
    <xf numFmtId="164" fontId="15" fillId="0" borderId="75" xfId="1" applyNumberFormat="1" applyFont="1" applyBorder="1"/>
    <xf numFmtId="166" fontId="15" fillId="0" borderId="75" xfId="0" applyNumberFormat="1" applyFont="1" applyBorder="1"/>
    <xf numFmtId="0" fontId="0" fillId="0" borderId="78" xfId="0" applyBorder="1" applyAlignment="1">
      <alignment horizontal="left" indent="2"/>
    </xf>
    <xf numFmtId="164" fontId="0" fillId="0" borderId="78" xfId="1" applyNumberFormat="1" applyFont="1" applyBorder="1"/>
    <xf numFmtId="166" fontId="0" fillId="0" borderId="78" xfId="0" applyNumberFormat="1" applyBorder="1"/>
    <xf numFmtId="166" fontId="0" fillId="8" borderId="0" xfId="0" applyNumberFormat="1" applyFill="1" applyAlignment="1">
      <alignment horizontal="center"/>
    </xf>
    <xf numFmtId="166" fontId="0" fillId="0" borderId="19" xfId="0" applyNumberFormat="1" applyBorder="1"/>
    <xf numFmtId="0" fontId="0" fillId="0" borderId="81" xfId="0" applyBorder="1" applyAlignment="1">
      <alignment horizontal="left" indent="2"/>
    </xf>
    <xf numFmtId="164" fontId="0" fillId="0" borderId="81" xfId="1" applyNumberFormat="1" applyFont="1" applyBorder="1"/>
    <xf numFmtId="166" fontId="0" fillId="0" borderId="81" xfId="0" applyNumberFormat="1" applyBorder="1"/>
    <xf numFmtId="166" fontId="0" fillId="0" borderId="22" xfId="0" applyNumberFormat="1" applyBorder="1"/>
    <xf numFmtId="164" fontId="15" fillId="0" borderId="72" xfId="1" applyNumberFormat="1" applyFont="1" applyBorder="1" applyAlignment="1">
      <alignment horizontal="right"/>
    </xf>
    <xf numFmtId="0" fontId="0" fillId="0" borderId="78" xfId="0" applyBorder="1"/>
    <xf numFmtId="164" fontId="0" fillId="0" borderId="19" xfId="1" applyNumberFormat="1" applyFont="1" applyBorder="1" applyAlignment="1">
      <alignment horizontal="right"/>
    </xf>
    <xf numFmtId="166" fontId="0" fillId="0" borderId="19" xfId="0" applyNumberForma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23" xfId="0" applyNumberFormat="1" applyBorder="1" applyAlignment="1">
      <alignment horizontal="right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88" xfId="0" applyFont="1" applyBorder="1"/>
    <xf numFmtId="167" fontId="17" fillId="0" borderId="88" xfId="0" applyNumberFormat="1" applyFont="1" applyBorder="1"/>
    <xf numFmtId="164" fontId="17" fillId="0" borderId="88" xfId="1" applyNumberFormat="1" applyFont="1" applyBorder="1"/>
    <xf numFmtId="164" fontId="17" fillId="10" borderId="0" xfId="1" applyNumberFormat="1" applyFont="1" applyFill="1"/>
    <xf numFmtId="0" fontId="18" fillId="0" borderId="89" xfId="0" applyFont="1" applyBorder="1" applyAlignment="1">
      <alignment horizontal="left" indent="1"/>
    </xf>
    <xf numFmtId="167" fontId="18" fillId="0" borderId="89" xfId="0" applyNumberFormat="1" applyFont="1" applyBorder="1"/>
    <xf numFmtId="164" fontId="18" fillId="0" borderId="89" xfId="1" applyNumberFormat="1" applyFont="1" applyBorder="1"/>
    <xf numFmtId="164" fontId="18" fillId="10" borderId="0" xfId="1" applyNumberFormat="1" applyFont="1" applyFill="1"/>
    <xf numFmtId="164" fontId="18" fillId="0" borderId="89" xfId="1" applyNumberFormat="1" applyFont="1" applyBorder="1" applyAlignment="1">
      <alignment horizontal="right"/>
    </xf>
    <xf numFmtId="3" fontId="18" fillId="0" borderId="89" xfId="0" applyNumberFormat="1" applyFont="1" applyBorder="1" applyAlignment="1">
      <alignment horizontal="right"/>
    </xf>
    <xf numFmtId="0" fontId="0" fillId="0" borderId="90" xfId="0" applyBorder="1" applyAlignment="1">
      <alignment horizontal="left" indent="2"/>
    </xf>
    <xf numFmtId="167" fontId="0" fillId="0" borderId="91" xfId="0" applyNumberFormat="1" applyBorder="1"/>
    <xf numFmtId="164" fontId="0" fillId="0" borderId="91" xfId="1" applyNumberFormat="1" applyFont="1" applyBorder="1"/>
    <xf numFmtId="164" fontId="0" fillId="10" borderId="0" xfId="1" applyNumberFormat="1" applyFont="1" applyFill="1"/>
    <xf numFmtId="164" fontId="0" fillId="0" borderId="90" xfId="1" applyNumberFormat="1" applyFont="1" applyBorder="1" applyAlignment="1">
      <alignment horizontal="right"/>
    </xf>
    <xf numFmtId="3" fontId="0" fillId="0" borderId="90" xfId="0" applyNumberFormat="1" applyBorder="1" applyAlignment="1">
      <alignment horizontal="right"/>
    </xf>
    <xf numFmtId="0" fontId="0" fillId="0" borderId="92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3" xfId="0" applyBorder="1" applyAlignment="1">
      <alignment horizontal="left" indent="2"/>
    </xf>
    <xf numFmtId="0" fontId="0" fillId="0" borderId="94" xfId="0" applyBorder="1" applyAlignment="1">
      <alignment horizontal="left" indent="2"/>
    </xf>
    <xf numFmtId="167" fontId="0" fillId="0" borderId="95" xfId="0" applyNumberFormat="1" applyBorder="1"/>
    <xf numFmtId="164" fontId="0" fillId="0" borderId="95" xfId="1" applyNumberFormat="1" applyFont="1" applyBorder="1"/>
    <xf numFmtId="164" fontId="0" fillId="0" borderId="95" xfId="1" applyNumberFormat="1" applyFont="1" applyBorder="1" applyAlignment="1">
      <alignment horizontal="right"/>
    </xf>
    <xf numFmtId="3" fontId="0" fillId="0" borderId="95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88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7" fillId="0" borderId="88" xfId="0" applyNumberFormat="1" applyFont="1" applyBorder="1"/>
    <xf numFmtId="164" fontId="17" fillId="0" borderId="96" xfId="1" applyNumberFormat="1" applyFont="1" applyBorder="1" applyAlignment="1"/>
    <xf numFmtId="169" fontId="17" fillId="0" borderId="88" xfId="0" applyNumberFormat="1" applyFont="1" applyBorder="1" applyAlignment="1">
      <alignment horizontal="right" indent="1"/>
    </xf>
    <xf numFmtId="0" fontId="17" fillId="10" borderId="0" xfId="0" applyFont="1" applyFill="1"/>
    <xf numFmtId="168" fontId="18" fillId="0" borderId="89" xfId="0" applyNumberFormat="1" applyFont="1" applyBorder="1"/>
    <xf numFmtId="164" fontId="18" fillId="0" borderId="98" xfId="1" applyNumberFormat="1" applyFont="1" applyBorder="1" applyAlignment="1"/>
    <xf numFmtId="169" fontId="18" fillId="0" borderId="89" xfId="0" applyNumberFormat="1" applyFont="1" applyBorder="1" applyAlignment="1">
      <alignment horizontal="right" indent="1"/>
    </xf>
    <xf numFmtId="0" fontId="18" fillId="10" borderId="0" xfId="0" applyFont="1" applyFill="1"/>
    <xf numFmtId="168" fontId="0" fillId="0" borderId="91" xfId="0" applyNumberFormat="1" applyBorder="1"/>
    <xf numFmtId="164" fontId="0" fillId="0" borderId="100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2" xfId="1" applyNumberFormat="1" applyFont="1" applyBorder="1" applyAlignment="1"/>
    <xf numFmtId="169" fontId="0" fillId="0" borderId="92" xfId="0" applyNumberFormat="1" applyBorder="1" applyAlignment="1">
      <alignment horizontal="right" indent="1"/>
    </xf>
    <xf numFmtId="164" fontId="0" fillId="0" borderId="104" xfId="1" applyNumberFormat="1" applyFont="1" applyBorder="1" applyAlignment="1"/>
    <xf numFmtId="169" fontId="0" fillId="0" borderId="93" xfId="0" applyNumberFormat="1" applyBorder="1" applyAlignment="1">
      <alignment horizontal="right" indent="1"/>
    </xf>
    <xf numFmtId="168" fontId="0" fillId="0" borderId="95" xfId="0" applyNumberFormat="1" applyBorder="1"/>
    <xf numFmtId="164" fontId="0" fillId="0" borderId="106" xfId="1" applyNumberFormat="1" applyFont="1" applyBorder="1" applyAlignment="1"/>
    <xf numFmtId="169" fontId="0" fillId="0" borderId="94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08" xfId="1" applyNumberFormat="1" applyFont="1" applyBorder="1" applyAlignment="1"/>
    <xf numFmtId="169" fontId="0" fillId="0" borderId="21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19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86" xfId="1" applyNumberFormat="1" applyFont="1" applyBorder="1" applyAlignment="1"/>
    <xf numFmtId="169" fontId="0" fillId="0" borderId="23" xfId="0" applyNumberFormat="1" applyBorder="1" applyAlignment="1">
      <alignment horizontal="right" indent="1"/>
    </xf>
    <xf numFmtId="164" fontId="17" fillId="0" borderId="96" xfId="1" applyNumberFormat="1" applyFont="1" applyBorder="1" applyAlignment="1">
      <alignment horizontal="right"/>
    </xf>
    <xf numFmtId="169" fontId="17" fillId="0" borderId="88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08" xfId="1" applyNumberFormat="1" applyFont="1" applyBorder="1" applyAlignment="1">
      <alignment horizontal="right"/>
    </xf>
    <xf numFmtId="164" fontId="0" fillId="0" borderId="110" xfId="1" applyNumberFormat="1" applyFont="1" applyBorder="1" applyAlignment="1">
      <alignment horizontal="right"/>
    </xf>
    <xf numFmtId="169" fontId="0" fillId="0" borderId="41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17" fillId="0" borderId="88" xfId="0" applyNumberFormat="1" applyFont="1" applyBorder="1"/>
    <xf numFmtId="169" fontId="18" fillId="0" borderId="89" xfId="0" applyNumberFormat="1" applyFont="1" applyBorder="1" applyAlignment="1">
      <alignment horizontal="right"/>
    </xf>
    <xf numFmtId="169" fontId="0" fillId="0" borderId="19" xfId="0" applyNumberFormat="1" applyBorder="1"/>
    <xf numFmtId="164" fontId="0" fillId="0" borderId="113" xfId="1" applyNumberFormat="1" applyFont="1" applyBorder="1" applyAlignment="1">
      <alignment horizontal="right"/>
    </xf>
    <xf numFmtId="169" fontId="0" fillId="0" borderId="32" xfId="0" applyNumberFormat="1" applyBorder="1"/>
    <xf numFmtId="0" fontId="0" fillId="10" borderId="115" xfId="0" applyFill="1" applyBorder="1"/>
    <xf numFmtId="169" fontId="0" fillId="0" borderId="32" xfId="0" applyNumberFormat="1" applyBorder="1" applyAlignment="1">
      <alignment horizontal="right" indent="1"/>
    </xf>
    <xf numFmtId="164" fontId="0" fillId="0" borderId="111" xfId="1" applyNumberFormat="1" applyFont="1" applyBorder="1" applyAlignment="1">
      <alignment horizontal="right"/>
    </xf>
    <xf numFmtId="169" fontId="0" fillId="0" borderId="41" xfId="0" applyNumberFormat="1" applyBorder="1" applyAlignment="1">
      <alignment horizontal="right"/>
    </xf>
    <xf numFmtId="169" fontId="0" fillId="0" borderId="19" xfId="0" applyNumberFormat="1" applyBorder="1" applyAlignment="1">
      <alignment horizontal="right"/>
    </xf>
    <xf numFmtId="0" fontId="19" fillId="0" borderId="119" xfId="0" applyFont="1" applyBorder="1"/>
    <xf numFmtId="164" fontId="19" fillId="0" borderId="122" xfId="1" applyNumberFormat="1" applyFont="1" applyBorder="1" applyAlignment="1"/>
    <xf numFmtId="0" fontId="20" fillId="0" borderId="123" xfId="0" applyFont="1" applyBorder="1" applyAlignment="1">
      <alignment horizontal="left" indent="1"/>
    </xf>
    <xf numFmtId="164" fontId="20" fillId="0" borderId="126" xfId="1" applyNumberFormat="1" applyFont="1" applyBorder="1" applyAlignment="1"/>
    <xf numFmtId="0" fontId="0" fillId="0" borderId="31" xfId="0" applyBorder="1" applyAlignment="1">
      <alignment horizontal="left" indent="2"/>
    </xf>
    <xf numFmtId="164" fontId="0" fillId="0" borderId="129" xfId="1" applyNumberFormat="1" applyFont="1" applyBorder="1" applyAlignment="1"/>
    <xf numFmtId="164" fontId="0" fillId="0" borderId="130" xfId="1" applyNumberFormat="1" applyFont="1" applyBorder="1" applyAlignment="1"/>
    <xf numFmtId="0" fontId="0" fillId="0" borderId="23" xfId="0" applyBorder="1" applyAlignment="1">
      <alignment horizontal="left" indent="2"/>
    </xf>
    <xf numFmtId="164" fontId="0" fillId="0" borderId="133" xfId="1" applyNumberFormat="1" applyFont="1" applyBorder="1" applyAlignment="1"/>
    <xf numFmtId="0" fontId="20" fillId="0" borderId="134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164" fontId="0" fillId="0" borderId="135" xfId="1" applyNumberFormat="1" applyFont="1" applyBorder="1" applyAlignment="1"/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21" fillId="0" borderId="136" xfId="0" applyFont="1" applyBorder="1" applyAlignment="1">
      <alignment horizontal="left" indent="1"/>
    </xf>
    <xf numFmtId="3" fontId="21" fillId="0" borderId="136" xfId="0" applyNumberFormat="1" applyFont="1" applyBorder="1" applyAlignment="1">
      <alignment horizontal="right" vertical="center"/>
    </xf>
    <xf numFmtId="164" fontId="21" fillId="0" borderId="136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3" fillId="0" borderId="137" xfId="0" applyNumberFormat="1" applyFont="1" applyBorder="1" applyAlignment="1">
      <alignment horizontal="right"/>
    </xf>
    <xf numFmtId="3" fontId="24" fillId="0" borderId="138" xfId="0" applyNumberFormat="1" applyFont="1" applyBorder="1" applyAlignment="1">
      <alignment horizontal="right"/>
    </xf>
    <xf numFmtId="0" fontId="21" fillId="0" borderId="139" xfId="0" applyFont="1" applyBorder="1" applyAlignment="1">
      <alignment horizontal="left"/>
    </xf>
    <xf numFmtId="3" fontId="21" fillId="0" borderId="139" xfId="0" applyNumberFormat="1" applyFont="1" applyBorder="1" applyAlignment="1">
      <alignment horizontal="right" vertical="center"/>
    </xf>
    <xf numFmtId="164" fontId="21" fillId="0" borderId="139" xfId="1" applyNumberFormat="1" applyFont="1" applyBorder="1" applyAlignment="1">
      <alignment horizontal="right" vertical="center"/>
    </xf>
    <xf numFmtId="0" fontId="22" fillId="0" borderId="140" xfId="0" applyFont="1" applyBorder="1" applyAlignment="1">
      <alignment horizontal="left" indent="1"/>
    </xf>
    <xf numFmtId="3" fontId="22" fillId="0" borderId="140" xfId="0" applyNumberFormat="1" applyFont="1" applyBorder="1" applyAlignment="1">
      <alignment horizontal="right" vertical="center"/>
    </xf>
    <xf numFmtId="164" fontId="22" fillId="0" borderId="140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1" fillId="0" borderId="136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41" xfId="0" applyFont="1" applyBorder="1" applyAlignment="1">
      <alignment horizontal="left"/>
    </xf>
    <xf numFmtId="3" fontId="25" fillId="0" borderId="141" xfId="0" applyNumberFormat="1" applyFont="1" applyBorder="1" applyAlignment="1">
      <alignment horizontal="right" vertical="center"/>
    </xf>
    <xf numFmtId="164" fontId="25" fillId="0" borderId="141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42" xfId="0" applyFont="1" applyBorder="1" applyAlignment="1">
      <alignment horizontal="left"/>
    </xf>
    <xf numFmtId="3" fontId="25" fillId="0" borderId="142" xfId="0" applyNumberFormat="1" applyFont="1" applyBorder="1" applyAlignment="1">
      <alignment horizontal="right" vertical="center"/>
    </xf>
    <xf numFmtId="164" fontId="25" fillId="0" borderId="142" xfId="1" applyNumberFormat="1" applyFont="1" applyBorder="1" applyAlignment="1">
      <alignment horizontal="right" vertical="center"/>
    </xf>
    <xf numFmtId="0" fontId="26" fillId="0" borderId="143" xfId="0" applyFont="1" applyBorder="1" applyAlignment="1">
      <alignment horizontal="left" indent="1"/>
    </xf>
    <xf numFmtId="3" fontId="26" fillId="0" borderId="143" xfId="0" applyNumberFormat="1" applyFont="1" applyBorder="1" applyAlignment="1">
      <alignment horizontal="right" vertical="center"/>
    </xf>
    <xf numFmtId="164" fontId="26" fillId="0" borderId="143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/>
    </xf>
    <xf numFmtId="2" fontId="13" fillId="0" borderId="47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2" fontId="13" fillId="0" borderId="43" xfId="0" applyNumberFormat="1" applyFon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2" fontId="13" fillId="0" borderId="46" xfId="0" applyNumberFormat="1" applyFon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2" fontId="13" fillId="0" borderId="68" xfId="0" applyNumberFormat="1" applyFont="1" applyBorder="1" applyAlignment="1">
      <alignment horizontal="center"/>
    </xf>
    <xf numFmtId="2" fontId="13" fillId="0" borderId="69" xfId="0" applyNumberFormat="1" applyFon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166" fontId="15" fillId="0" borderId="76" xfId="0" applyNumberFormat="1" applyFont="1" applyBorder="1" applyAlignment="1">
      <alignment horizontal="center"/>
    </xf>
    <xf numFmtId="166" fontId="15" fillId="0" borderId="77" xfId="0" applyNumberFormat="1" applyFont="1" applyBorder="1" applyAlignment="1">
      <alignment horizontal="center"/>
    </xf>
    <xf numFmtId="166" fontId="0" fillId="0" borderId="79" xfId="0" applyNumberFormat="1" applyBorder="1" applyAlignment="1">
      <alignment horizontal="center"/>
    </xf>
    <xf numFmtId="166" fontId="0" fillId="0" borderId="80" xfId="0" applyNumberFormat="1" applyBorder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166" fontId="15" fillId="0" borderId="73" xfId="0" applyNumberFormat="1" applyFont="1" applyBorder="1" applyAlignment="1">
      <alignment horizontal="center"/>
    </xf>
    <xf numFmtId="166" fontId="15" fillId="0" borderId="74" xfId="0" applyNumberFormat="1" applyFont="1" applyBorder="1" applyAlignment="1">
      <alignment horizontal="center"/>
    </xf>
    <xf numFmtId="166" fontId="0" fillId="0" borderId="82" xfId="0" applyNumberFormat="1" applyBorder="1" applyAlignment="1">
      <alignment horizontal="center"/>
    </xf>
    <xf numFmtId="166" fontId="0" fillId="0" borderId="83" xfId="0" applyNumberFormat="1" applyBorder="1" applyAlignment="1">
      <alignment horizontal="center"/>
    </xf>
    <xf numFmtId="166" fontId="0" fillId="0" borderId="84" xfId="0" applyNumberForma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0" borderId="87" xfId="0" applyNumberFormat="1" applyBorder="1" applyAlignment="1">
      <alignment horizontal="center"/>
    </xf>
    <xf numFmtId="169" fontId="17" fillId="0" borderId="96" xfId="0" applyNumberFormat="1" applyFont="1" applyBorder="1" applyAlignment="1">
      <alignment horizontal="right" indent="1"/>
    </xf>
    <xf numFmtId="169" fontId="17" fillId="0" borderId="97" xfId="0" applyNumberFormat="1" applyFont="1" applyBorder="1" applyAlignment="1">
      <alignment horizontal="right" indent="1"/>
    </xf>
    <xf numFmtId="169" fontId="18" fillId="0" borderId="98" xfId="0" applyNumberFormat="1" applyFont="1" applyBorder="1" applyAlignment="1">
      <alignment horizontal="right" indent="1"/>
    </xf>
    <xf numFmtId="169" fontId="18" fillId="0" borderId="99" xfId="0" applyNumberFormat="1" applyFont="1" applyBorder="1" applyAlignment="1">
      <alignment horizontal="right" indent="1"/>
    </xf>
    <xf numFmtId="169" fontId="0" fillId="0" borderId="104" xfId="0" applyNumberFormat="1" applyBorder="1" applyAlignment="1">
      <alignment horizontal="right" indent="1"/>
    </xf>
    <xf numFmtId="169" fontId="0" fillId="0" borderId="105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9" fontId="0" fillId="0" borderId="100" xfId="0" applyNumberFormat="1" applyBorder="1" applyAlignment="1">
      <alignment horizontal="right" indent="1"/>
    </xf>
    <xf numFmtId="169" fontId="0" fillId="0" borderId="101" xfId="0" applyNumberFormat="1" applyBorder="1" applyAlignment="1">
      <alignment horizontal="right" indent="1"/>
    </xf>
    <xf numFmtId="169" fontId="0" fillId="0" borderId="102" xfId="0" applyNumberFormat="1" applyBorder="1" applyAlignment="1">
      <alignment horizontal="right" indent="1"/>
    </xf>
    <xf numFmtId="169" fontId="0" fillId="0" borderId="103" xfId="0" applyNumberFormat="1" applyBorder="1" applyAlignment="1">
      <alignment horizontal="right" indent="1"/>
    </xf>
    <xf numFmtId="169" fontId="0" fillId="0" borderId="84" xfId="0" applyNumberFormat="1" applyBorder="1" applyAlignment="1">
      <alignment horizontal="right" indent="1"/>
    </xf>
    <xf numFmtId="169" fontId="0" fillId="0" borderId="85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9" fontId="17" fillId="0" borderId="96" xfId="0" applyNumberFormat="1" applyFont="1" applyBorder="1" applyAlignment="1">
      <alignment horizontal="right" indent="2"/>
    </xf>
    <xf numFmtId="169" fontId="17" fillId="0" borderId="97" xfId="0" applyNumberFormat="1" applyFont="1" applyBorder="1" applyAlignment="1">
      <alignment horizontal="right" indent="2"/>
    </xf>
    <xf numFmtId="169" fontId="0" fillId="0" borderId="111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right" indent="1"/>
    </xf>
    <xf numFmtId="169" fontId="17" fillId="0" borderId="96" xfId="0" applyNumberFormat="1" applyFont="1" applyBorder="1"/>
    <xf numFmtId="169" fontId="17" fillId="0" borderId="97" xfId="0" applyNumberFormat="1" applyFont="1" applyBorder="1"/>
    <xf numFmtId="169" fontId="18" fillId="0" borderId="98" xfId="0" applyNumberFormat="1" applyFont="1" applyBorder="1" applyAlignment="1">
      <alignment horizontal="right"/>
    </xf>
    <xf numFmtId="169" fontId="18" fillId="0" borderId="99" xfId="0" applyNumberFormat="1" applyFont="1" applyBorder="1" applyAlignment="1">
      <alignment horizontal="right"/>
    </xf>
    <xf numFmtId="169" fontId="0" fillId="0" borderId="52" xfId="0" applyNumberFormat="1" applyBorder="1"/>
    <xf numFmtId="169" fontId="0" fillId="0" borderId="53" xfId="0" applyNumberFormat="1" applyBorder="1"/>
    <xf numFmtId="2" fontId="0" fillId="0" borderId="116" xfId="0" applyNumberFormat="1" applyBorder="1" applyAlignment="1">
      <alignment horizontal="right"/>
    </xf>
    <xf numFmtId="2" fontId="0" fillId="0" borderId="117" xfId="0" applyNumberFormat="1" applyBorder="1" applyAlignment="1">
      <alignment horizontal="right"/>
    </xf>
    <xf numFmtId="2" fontId="0" fillId="0" borderId="118" xfId="0" applyNumberFormat="1" applyBorder="1" applyAlignment="1">
      <alignment horizontal="right"/>
    </xf>
    <xf numFmtId="169" fontId="0" fillId="0" borderId="113" xfId="0" applyNumberFormat="1" applyBorder="1"/>
    <xf numFmtId="169" fontId="0" fillId="0" borderId="114" xfId="0" applyNumberFormat="1" applyBorder="1"/>
    <xf numFmtId="169" fontId="0" fillId="0" borderId="113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169" fontId="0" fillId="0" borderId="111" xfId="0" applyNumberFormat="1" applyBorder="1" applyAlignment="1">
      <alignment horizontal="right"/>
    </xf>
    <xf numFmtId="169" fontId="0" fillId="0" borderId="112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169" fontId="0" fillId="0" borderId="84" xfId="0" applyNumberFormat="1" applyBorder="1" applyAlignment="1">
      <alignment horizontal="right"/>
    </xf>
    <xf numFmtId="169" fontId="0" fillId="0" borderId="85" xfId="0" applyNumberFormat="1" applyBorder="1" applyAlignment="1">
      <alignment horizontal="right"/>
    </xf>
    <xf numFmtId="0" fontId="5" fillId="12" borderId="0" xfId="0" applyFont="1" applyFill="1" applyAlignment="1">
      <alignment horizontal="center"/>
    </xf>
    <xf numFmtId="1" fontId="19" fillId="0" borderId="120" xfId="1" applyNumberFormat="1" applyFont="1" applyBorder="1" applyAlignment="1">
      <alignment horizontal="center"/>
    </xf>
    <xf numFmtId="1" fontId="19" fillId="0" borderId="122" xfId="1" applyNumberFormat="1" applyFont="1" applyBorder="1" applyAlignment="1">
      <alignment horizontal="center"/>
    </xf>
    <xf numFmtId="164" fontId="19" fillId="0" borderId="120" xfId="1" applyNumberFormat="1" applyFont="1" applyBorder="1" applyAlignment="1">
      <alignment horizontal="center"/>
    </xf>
    <xf numFmtId="164" fontId="19" fillId="0" borderId="122" xfId="1" applyNumberFormat="1" applyFont="1" applyBorder="1" applyAlignment="1">
      <alignment horizontal="center"/>
    </xf>
    <xf numFmtId="0" fontId="20" fillId="0" borderId="124" xfId="0" applyFont="1" applyBorder="1" applyAlignment="1">
      <alignment horizontal="center"/>
    </xf>
    <xf numFmtId="0" fontId="20" fillId="0" borderId="125" xfId="0" applyFont="1" applyBorder="1" applyAlignment="1">
      <alignment horizontal="center"/>
    </xf>
    <xf numFmtId="164" fontId="20" fillId="0" borderId="124" xfId="1" applyNumberFormat="1" applyFont="1" applyBorder="1" applyAlignment="1">
      <alignment horizontal="center"/>
    </xf>
    <xf numFmtId="164" fontId="20" fillId="0" borderId="126" xfId="1" applyNumberFormat="1" applyFont="1" applyBorder="1" applyAlignment="1">
      <alignment horizontal="center"/>
    </xf>
    <xf numFmtId="1" fontId="20" fillId="0" borderId="124" xfId="1" applyNumberFormat="1" applyFont="1" applyBorder="1" applyAlignment="1">
      <alignment horizontal="center"/>
    </xf>
    <xf numFmtId="1" fontId="20" fillId="0" borderId="126" xfId="1" applyNumberFormat="1" applyFont="1" applyBorder="1" applyAlignment="1">
      <alignment horizontal="center"/>
    </xf>
    <xf numFmtId="0" fontId="19" fillId="0" borderId="120" xfId="0" applyFont="1" applyBorder="1" applyAlignment="1">
      <alignment horizontal="center"/>
    </xf>
    <xf numFmtId="0" fontId="19" fillId="0" borderId="121" xfId="0" applyFont="1" applyBorder="1" applyAlignment="1">
      <alignment horizontal="center"/>
    </xf>
    <xf numFmtId="1" fontId="0" fillId="0" borderId="127" xfId="1" applyNumberFormat="1" applyFont="1" applyBorder="1" applyAlignment="1">
      <alignment horizontal="center"/>
    </xf>
    <xf numFmtId="1" fontId="0" fillId="0" borderId="129" xfId="1" applyNumberFormat="1" applyFont="1" applyBorder="1" applyAlignment="1">
      <alignment horizontal="center"/>
    </xf>
    <xf numFmtId="164" fontId="0" fillId="0" borderId="127" xfId="1" applyNumberFormat="1" applyFont="1" applyBorder="1" applyAlignment="1">
      <alignment horizontal="center"/>
    </xf>
    <xf numFmtId="164" fontId="0" fillId="0" borderId="129" xfId="1" applyNumberFormat="1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164" fontId="0" fillId="0" borderId="52" xfId="1" applyNumberFormat="1" applyFont="1" applyBorder="1" applyAlignment="1">
      <alignment horizontal="center"/>
    </xf>
    <xf numFmtId="164" fontId="0" fillId="0" borderId="130" xfId="1" applyNumberFormat="1" applyFont="1" applyBorder="1" applyAlignment="1">
      <alignment horizontal="center"/>
    </xf>
    <xf numFmtId="1" fontId="0" fillId="0" borderId="52" xfId="1" applyNumberFormat="1" applyFont="1" applyBorder="1" applyAlignment="1">
      <alignment horizontal="center"/>
    </xf>
    <xf numFmtId="1" fontId="0" fillId="0" borderId="130" xfId="1" applyNumberFormat="1" applyFont="1" applyBorder="1" applyAlignment="1">
      <alignment horizontal="center"/>
    </xf>
    <xf numFmtId="0" fontId="0" fillId="0" borderId="127" xfId="0" applyBorder="1" applyAlignment="1">
      <alignment horizontal="center"/>
    </xf>
    <xf numFmtId="0" fontId="0" fillId="0" borderId="128" xfId="0" applyBorder="1" applyAlignment="1">
      <alignment horizontal="center"/>
    </xf>
    <xf numFmtId="1" fontId="0" fillId="0" borderId="131" xfId="1" applyNumberFormat="1" applyFont="1" applyBorder="1" applyAlignment="1">
      <alignment horizontal="center"/>
    </xf>
    <xf numFmtId="1" fontId="0" fillId="0" borderId="133" xfId="1" applyNumberFormat="1" applyFont="1" applyBorder="1" applyAlignment="1">
      <alignment horizontal="center"/>
    </xf>
    <xf numFmtId="164" fontId="0" fillId="0" borderId="131" xfId="1" applyNumberFormat="1" applyFont="1" applyBorder="1" applyAlignment="1">
      <alignment horizontal="center"/>
    </xf>
    <xf numFmtId="164" fontId="0" fillId="0" borderId="133" xfId="1" applyNumberFormat="1" applyFont="1" applyBorder="1" applyAlignment="1">
      <alignment horizontal="center"/>
    </xf>
    <xf numFmtId="0" fontId="0" fillId="0" borderId="131" xfId="0" applyBorder="1" applyAlignment="1">
      <alignment horizontal="center"/>
    </xf>
    <xf numFmtId="0" fontId="0" fillId="0" borderId="132" xfId="0" applyBorder="1" applyAlignment="1">
      <alignment horizontal="center"/>
    </xf>
    <xf numFmtId="164" fontId="0" fillId="0" borderId="113" xfId="1" applyNumberFormat="1" applyFont="1" applyBorder="1" applyAlignment="1">
      <alignment horizontal="center"/>
    </xf>
    <xf numFmtId="164" fontId="0" fillId="0" borderId="135" xfId="1" applyNumberFormat="1" applyFont="1" applyBorder="1" applyAlignment="1">
      <alignment horizontal="center"/>
    </xf>
    <xf numFmtId="1" fontId="0" fillId="0" borderId="113" xfId="1" applyNumberFormat="1" applyFont="1" applyBorder="1" applyAlignment="1">
      <alignment horizontal="center"/>
    </xf>
    <xf numFmtId="1" fontId="0" fillId="0" borderId="135" xfId="1" applyNumberFormat="1" applyFont="1" applyBorder="1" applyAlignment="1">
      <alignment horizontal="center"/>
    </xf>
    <xf numFmtId="3" fontId="19" fillId="0" borderId="120" xfId="0" applyNumberFormat="1" applyFont="1" applyBorder="1" applyAlignment="1">
      <alignment horizontal="center"/>
    </xf>
    <xf numFmtId="3" fontId="19" fillId="0" borderId="121" xfId="0" applyNumberFormat="1" applyFont="1" applyBorder="1" applyAlignment="1">
      <alignment horizontal="center"/>
    </xf>
    <xf numFmtId="3" fontId="19" fillId="0" borderId="120" xfId="1" applyNumberFormat="1" applyFont="1" applyBorder="1" applyAlignment="1">
      <alignment horizontal="center"/>
    </xf>
    <xf numFmtId="3" fontId="19" fillId="0" borderId="122" xfId="1" applyNumberFormat="1" applyFont="1" applyBorder="1" applyAlignment="1">
      <alignment horizontal="center"/>
    </xf>
    <xf numFmtId="3" fontId="20" fillId="0" borderId="124" xfId="1" applyNumberFormat="1" applyFont="1" applyBorder="1" applyAlignment="1">
      <alignment horizontal="center"/>
    </xf>
    <xf numFmtId="3" fontId="20" fillId="0" borderId="126" xfId="1" applyNumberFormat="1" applyFont="1" applyBorder="1" applyAlignment="1">
      <alignment horizontal="center"/>
    </xf>
    <xf numFmtId="3" fontId="0" fillId="0" borderId="127" xfId="0" applyNumberFormat="1" applyBorder="1" applyAlignment="1">
      <alignment horizontal="center"/>
    </xf>
    <xf numFmtId="3" fontId="0" fillId="0" borderId="128" xfId="0" applyNumberFormat="1" applyBorder="1" applyAlignment="1">
      <alignment horizontal="center"/>
    </xf>
    <xf numFmtId="3" fontId="0" fillId="0" borderId="127" xfId="1" applyNumberFormat="1" applyFont="1" applyBorder="1" applyAlignment="1">
      <alignment horizontal="center"/>
    </xf>
    <xf numFmtId="3" fontId="0" fillId="0" borderId="129" xfId="1" applyNumberFormat="1" applyFont="1" applyBorder="1" applyAlignment="1">
      <alignment horizontal="center"/>
    </xf>
    <xf numFmtId="3" fontId="20" fillId="0" borderId="124" xfId="0" applyNumberFormat="1" applyFont="1" applyBorder="1" applyAlignment="1">
      <alignment horizontal="center"/>
    </xf>
    <xf numFmtId="3" fontId="20" fillId="0" borderId="125" xfId="0" applyNumberFormat="1" applyFont="1" applyBorder="1" applyAlignment="1">
      <alignment horizontal="center"/>
    </xf>
    <xf numFmtId="3" fontId="0" fillId="0" borderId="52" xfId="1" applyNumberFormat="1" applyFont="1" applyBorder="1" applyAlignment="1">
      <alignment horizontal="center"/>
    </xf>
    <xf numFmtId="3" fontId="0" fillId="0" borderId="130" xfId="1" applyNumberFormat="1" applyFon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131" xfId="0" applyNumberFormat="1" applyBorder="1" applyAlignment="1">
      <alignment horizontal="center"/>
    </xf>
    <xf numFmtId="3" fontId="0" fillId="0" borderId="132" xfId="0" applyNumberFormat="1" applyBorder="1" applyAlignment="1">
      <alignment horizontal="center"/>
    </xf>
    <xf numFmtId="3" fontId="0" fillId="0" borderId="131" xfId="1" applyNumberFormat="1" applyFont="1" applyBorder="1" applyAlignment="1">
      <alignment horizontal="center"/>
    </xf>
    <xf numFmtId="3" fontId="0" fillId="0" borderId="133" xfId="1" applyNumberFormat="1" applyFont="1" applyBorder="1" applyAlignment="1">
      <alignment horizontal="center"/>
    </xf>
    <xf numFmtId="3" fontId="0" fillId="0" borderId="113" xfId="1" applyNumberFormat="1" applyFont="1" applyBorder="1" applyAlignment="1">
      <alignment horizontal="center"/>
    </xf>
    <xf numFmtId="3" fontId="0" fillId="0" borderId="135" xfId="1" applyNumberFormat="1" applyFont="1" applyBorder="1" applyAlignment="1">
      <alignment horizontal="center"/>
    </xf>
    <xf numFmtId="0" fontId="5" fillId="1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F235031C-6936-49E8-A07F-A9A59B414F6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1695875</xdr:colOff>
      <xdr:row>0</xdr:row>
      <xdr:rowOff>514350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6D2B17-6B9F-44AA-B860-E98B2F4DB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449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142875</xdr:colOff>
      <xdr:row>0</xdr:row>
      <xdr:rowOff>639359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C36283-BC37-48E0-BD03-EB69BD60D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133600" cy="582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7B4C7-A117-44DD-AEBB-9AB6C9E4CF68}">
  <dimension ref="A1:R381"/>
  <sheetViews>
    <sheetView tabSelected="1" zoomScaleNormal="100" workbookViewId="0">
      <selection sqref="A1:R1"/>
    </sheetView>
  </sheetViews>
  <sheetFormatPr baseColWidth="10" defaultRowHeight="15" x14ac:dyDescent="0.25"/>
  <cols>
    <col min="1" max="1" width="31.7109375" customWidth="1"/>
    <col min="2" max="4" width="12.42578125" customWidth="1"/>
    <col min="5" max="6" width="9.140625" customWidth="1"/>
    <col min="7" max="8" width="12.5703125" customWidth="1"/>
    <col min="9" max="9" width="9.140625" customWidth="1"/>
    <col min="10" max="10" width="2.7109375" customWidth="1"/>
    <col min="11" max="13" width="14.140625" customWidth="1"/>
    <col min="14" max="15" width="10" customWidth="1"/>
    <col min="16" max="17" width="12.42578125" customWidth="1"/>
    <col min="18" max="18" width="10" customWidth="1"/>
  </cols>
  <sheetData>
    <row r="1" spans="1:18" ht="46.5" x14ac:dyDescent="0.25">
      <c r="A1" s="289" t="s">
        <v>0</v>
      </c>
      <c r="B1" s="289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18" ht="21" x14ac:dyDescent="0.35">
      <c r="A2" s="291" t="s">
        <v>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</row>
    <row r="3" spans="1:18" ht="21" x14ac:dyDescent="0.25">
      <c r="A3" s="292" t="s">
        <v>2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4"/>
    </row>
    <row r="4" spans="1:18" ht="21" x14ac:dyDescent="0.35">
      <c r="A4" s="295" t="s">
        <v>3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7"/>
    </row>
    <row r="5" spans="1:18" x14ac:dyDescent="0.25">
      <c r="A5" s="1"/>
      <c r="B5" s="298" t="s">
        <v>117</v>
      </c>
      <c r="C5" s="299"/>
      <c r="D5" s="299"/>
      <c r="E5" s="299"/>
      <c r="F5" s="299"/>
      <c r="G5" s="299"/>
      <c r="H5" s="299"/>
      <c r="I5" s="300"/>
      <c r="J5" s="3"/>
      <c r="K5" s="298" t="str">
        <f>CONCATENATE("acumulado ",B5)</f>
        <v>acumulado noviembre</v>
      </c>
      <c r="L5" s="299"/>
      <c r="M5" s="299"/>
      <c r="N5" s="299"/>
      <c r="O5" s="299"/>
      <c r="P5" s="299"/>
      <c r="Q5" s="299"/>
      <c r="R5" s="300"/>
    </row>
    <row r="6" spans="1:18" x14ac:dyDescent="0.25">
      <c r="A6" s="4"/>
      <c r="B6" s="5">
        <v>2019</v>
      </c>
      <c r="C6" s="5">
        <v>2022</v>
      </c>
      <c r="D6" s="5">
        <v>2023</v>
      </c>
      <c r="E6" s="5" t="str">
        <f>CONCATENATE("var ",RIGHT(D6,2),"/",RIGHT(C6,2))</f>
        <v>var 23/22</v>
      </c>
      <c r="F6" s="5" t="str">
        <f>CONCATENATE("var ",RIGHT(D6,2),"/",RIGHT(B6,2))</f>
        <v>var 23/19</v>
      </c>
      <c r="G6" s="5" t="str">
        <f>CONCATENATE("dif ",RIGHT(D6,2),"-",RIGHT(C6,2))</f>
        <v>dif 23-22</v>
      </c>
      <c r="H6" s="5" t="str">
        <f>CONCATENATE("dif ",RIGHT(D6,2),"-",RIGHT(B6,2))</f>
        <v>dif 23-19</v>
      </c>
      <c r="I6" s="5" t="str">
        <f>CONCATENATE("cuota ",RIGHT(D6,2))</f>
        <v>cuota 23</v>
      </c>
      <c r="J6" s="6"/>
      <c r="K6" s="5">
        <v>2019</v>
      </c>
      <c r="L6" s="5">
        <v>2022</v>
      </c>
      <c r="M6" s="5">
        <v>2023</v>
      </c>
      <c r="N6" s="5" t="str">
        <f>CONCATENATE("var ",RIGHT(M6,2),"/",RIGHT(L6,2))</f>
        <v>var 23/22</v>
      </c>
      <c r="O6" s="5" t="str">
        <f>CONCATENATE("var ",RIGHT(M6,2),"/",RIGHT(K6,2))</f>
        <v>var 23/19</v>
      </c>
      <c r="P6" s="5" t="str">
        <f>CONCATENATE("dif ",RIGHT(M6,2),"-",RIGHT(L6,2))</f>
        <v>dif 23-22</v>
      </c>
      <c r="Q6" s="5" t="str">
        <f>CONCATENATE("dif ",RIGHT(M6,2),"-",RIGHT(K6,2))</f>
        <v>dif 23-19</v>
      </c>
      <c r="R6" s="5" t="str">
        <f>CONCATENATE("cuota ",RIGHT(M6,2))</f>
        <v>cuota 23</v>
      </c>
    </row>
    <row r="7" spans="1:18" x14ac:dyDescent="0.25">
      <c r="A7" s="7" t="s">
        <v>4</v>
      </c>
      <c r="B7" s="8">
        <v>393250</v>
      </c>
      <c r="C7" s="8">
        <v>409402</v>
      </c>
      <c r="D7" s="8">
        <v>433576</v>
      </c>
      <c r="E7" s="9">
        <f t="shared" ref="E7:E18" si="0">D7/C7-1</f>
        <v>5.9047097962393824E-2</v>
      </c>
      <c r="F7" s="9">
        <f t="shared" ref="F7:F18" si="1">D7/B7-1</f>
        <v>0.1025454545454545</v>
      </c>
      <c r="G7" s="8">
        <f t="shared" ref="G7:G18" si="2">D7-C7</f>
        <v>24174</v>
      </c>
      <c r="H7" s="8">
        <f t="shared" ref="H7:H18" si="3">D7-B7</f>
        <v>40326</v>
      </c>
      <c r="I7" s="9">
        <f>D7/$D$7</f>
        <v>1</v>
      </c>
      <c r="J7" s="10"/>
      <c r="K7" s="8">
        <v>4434320</v>
      </c>
      <c r="L7" s="8">
        <v>4334225</v>
      </c>
      <c r="M7" s="8">
        <v>4756623</v>
      </c>
      <c r="N7" s="9">
        <f t="shared" ref="N7:N18" si="4">M7/L7-1</f>
        <v>9.7456408008352202E-2</v>
      </c>
      <c r="O7" s="9">
        <f t="shared" ref="O7:O18" si="5">M7/K7-1</f>
        <v>7.2683748579263519E-2</v>
      </c>
      <c r="P7" s="8">
        <f t="shared" ref="P7:P18" si="6">M7-L7</f>
        <v>422398</v>
      </c>
      <c r="Q7" s="8">
        <f t="shared" ref="Q7:Q18" si="7">M7-K7</f>
        <v>322303</v>
      </c>
      <c r="R7" s="9">
        <f>M7/$M$7</f>
        <v>1</v>
      </c>
    </row>
    <row r="8" spans="1:18" x14ac:dyDescent="0.25">
      <c r="A8" s="11" t="s">
        <v>5</v>
      </c>
      <c r="B8" s="12">
        <v>296638</v>
      </c>
      <c r="C8" s="12">
        <v>324591</v>
      </c>
      <c r="D8" s="12">
        <v>342786</v>
      </c>
      <c r="E8" s="13">
        <f t="shared" si="0"/>
        <v>5.6055158645803571E-2</v>
      </c>
      <c r="F8" s="13">
        <f t="shared" si="1"/>
        <v>0.15557008879509704</v>
      </c>
      <c r="G8" s="12">
        <f t="shared" si="2"/>
        <v>18195</v>
      </c>
      <c r="H8" s="12">
        <f t="shared" si="3"/>
        <v>46148</v>
      </c>
      <c r="I8" s="13">
        <f t="shared" ref="I8:I18" si="8">D8/$D$7</f>
        <v>0.79060187833274909</v>
      </c>
      <c r="J8" s="14"/>
      <c r="K8" s="12">
        <v>3270138</v>
      </c>
      <c r="L8" s="12">
        <v>3440613</v>
      </c>
      <c r="M8" s="12">
        <v>3753189</v>
      </c>
      <c r="N8" s="13">
        <f t="shared" si="4"/>
        <v>9.0848927211517161E-2</v>
      </c>
      <c r="O8" s="13">
        <f t="shared" si="5"/>
        <v>0.14771578447148093</v>
      </c>
      <c r="P8" s="12">
        <f t="shared" si="6"/>
        <v>312576</v>
      </c>
      <c r="Q8" s="12">
        <f t="shared" si="7"/>
        <v>483051</v>
      </c>
      <c r="R8" s="13">
        <f t="shared" ref="R8:R18" si="9">M8/$M$7</f>
        <v>0.78904487490389719</v>
      </c>
    </row>
    <row r="9" spans="1:18" x14ac:dyDescent="0.25">
      <c r="A9" s="15" t="s">
        <v>6</v>
      </c>
      <c r="B9" s="16">
        <v>47496</v>
      </c>
      <c r="C9" s="16">
        <v>64015</v>
      </c>
      <c r="D9" s="16">
        <v>63882</v>
      </c>
      <c r="E9" s="17">
        <f t="shared" si="0"/>
        <v>-2.0776380535811878E-3</v>
      </c>
      <c r="F9" s="17">
        <f t="shared" si="1"/>
        <v>0.34499747347145027</v>
      </c>
      <c r="G9" s="16">
        <f t="shared" si="2"/>
        <v>-133</v>
      </c>
      <c r="H9" s="16">
        <f t="shared" si="3"/>
        <v>16386</v>
      </c>
      <c r="I9" s="17">
        <f t="shared" si="8"/>
        <v>0.14733749100503718</v>
      </c>
      <c r="J9" s="18"/>
      <c r="K9" s="16">
        <v>546579</v>
      </c>
      <c r="L9" s="16">
        <v>715635</v>
      </c>
      <c r="M9" s="16">
        <v>715566</v>
      </c>
      <c r="N9" s="17">
        <f t="shared" si="4"/>
        <v>-9.6417866649933792E-5</v>
      </c>
      <c r="O9" s="17">
        <f t="shared" si="5"/>
        <v>0.30917214163002971</v>
      </c>
      <c r="P9" s="16">
        <f t="shared" si="6"/>
        <v>-69</v>
      </c>
      <c r="Q9" s="16">
        <f t="shared" si="7"/>
        <v>168987</v>
      </c>
      <c r="R9" s="17">
        <f t="shared" si="9"/>
        <v>0.1504357187862061</v>
      </c>
    </row>
    <row r="10" spans="1:18" x14ac:dyDescent="0.25">
      <c r="A10" s="19" t="s">
        <v>7</v>
      </c>
      <c r="B10" s="20">
        <v>184696</v>
      </c>
      <c r="C10" s="20">
        <v>200457</v>
      </c>
      <c r="D10" s="20">
        <v>213209</v>
      </c>
      <c r="E10" s="21">
        <f t="shared" si="0"/>
        <v>6.3614640546351575E-2</v>
      </c>
      <c r="F10" s="21">
        <f t="shared" si="1"/>
        <v>0.15437800493784382</v>
      </c>
      <c r="G10" s="20">
        <f t="shared" si="2"/>
        <v>12752</v>
      </c>
      <c r="H10" s="20">
        <f t="shared" si="3"/>
        <v>28513</v>
      </c>
      <c r="I10" s="21">
        <f t="shared" si="8"/>
        <v>0.49174539181135485</v>
      </c>
      <c r="J10" s="18"/>
      <c r="K10" s="20">
        <v>2044571</v>
      </c>
      <c r="L10" s="20">
        <v>2114454</v>
      </c>
      <c r="M10" s="20">
        <v>2366146</v>
      </c>
      <c r="N10" s="21">
        <f t="shared" si="4"/>
        <v>0.11903403904743248</v>
      </c>
      <c r="O10" s="21">
        <f t="shared" si="5"/>
        <v>0.157282383443764</v>
      </c>
      <c r="P10" s="20">
        <f t="shared" si="6"/>
        <v>251692</v>
      </c>
      <c r="Q10" s="20">
        <f t="shared" si="7"/>
        <v>321575</v>
      </c>
      <c r="R10" s="21">
        <f t="shared" si="9"/>
        <v>0.49744240819589863</v>
      </c>
    </row>
    <row r="11" spans="1:18" x14ac:dyDescent="0.25">
      <c r="A11" s="19" t="s">
        <v>8</v>
      </c>
      <c r="B11" s="20">
        <v>48916</v>
      </c>
      <c r="C11" s="20">
        <v>46434</v>
      </c>
      <c r="D11" s="20">
        <v>52368</v>
      </c>
      <c r="E11" s="21">
        <f t="shared" si="0"/>
        <v>0.12779428866778653</v>
      </c>
      <c r="F11" s="21">
        <f t="shared" si="1"/>
        <v>7.0569956660397448E-2</v>
      </c>
      <c r="G11" s="20">
        <f t="shared" si="2"/>
        <v>5934</v>
      </c>
      <c r="H11" s="20">
        <f t="shared" si="3"/>
        <v>3452</v>
      </c>
      <c r="I11" s="21">
        <f t="shared" si="8"/>
        <v>0.12078159307710759</v>
      </c>
      <c r="J11" s="18"/>
      <c r="K11" s="20">
        <v>519008</v>
      </c>
      <c r="L11" s="20">
        <v>495670</v>
      </c>
      <c r="M11" s="20">
        <v>539261</v>
      </c>
      <c r="N11" s="21">
        <f t="shared" si="4"/>
        <v>8.7943591502410934E-2</v>
      </c>
      <c r="O11" s="21">
        <f t="shared" si="5"/>
        <v>3.9022519884086559E-2</v>
      </c>
      <c r="P11" s="20">
        <f t="shared" si="6"/>
        <v>43591</v>
      </c>
      <c r="Q11" s="20">
        <f t="shared" si="7"/>
        <v>20253</v>
      </c>
      <c r="R11" s="21">
        <f t="shared" si="9"/>
        <v>0.11337055722095277</v>
      </c>
    </row>
    <row r="12" spans="1:18" x14ac:dyDescent="0.25">
      <c r="A12" s="19" t="s">
        <v>9</v>
      </c>
      <c r="B12" s="20">
        <v>10640</v>
      </c>
      <c r="C12" s="20">
        <v>10382</v>
      </c>
      <c r="D12" s="20">
        <v>10046</v>
      </c>
      <c r="E12" s="21">
        <f t="shared" si="0"/>
        <v>-3.2363706414948901E-2</v>
      </c>
      <c r="F12" s="21">
        <f t="shared" si="1"/>
        <v>-5.5827067669172892E-2</v>
      </c>
      <c r="G12" s="20">
        <f t="shared" si="2"/>
        <v>-336</v>
      </c>
      <c r="H12" s="20">
        <f t="shared" si="3"/>
        <v>-594</v>
      </c>
      <c r="I12" s="21">
        <f t="shared" si="8"/>
        <v>2.3170101666143882E-2</v>
      </c>
      <c r="J12" s="18"/>
      <c r="K12" s="20">
        <v>114335</v>
      </c>
      <c r="L12" s="20">
        <v>84853</v>
      </c>
      <c r="M12" s="20">
        <v>96693</v>
      </c>
      <c r="N12" s="21">
        <f t="shared" si="4"/>
        <v>0.13953543186451856</v>
      </c>
      <c r="O12" s="21">
        <f t="shared" si="5"/>
        <v>-0.15430095771198671</v>
      </c>
      <c r="P12" s="20">
        <f t="shared" si="6"/>
        <v>11840</v>
      </c>
      <c r="Q12" s="20">
        <f t="shared" si="7"/>
        <v>-17642</v>
      </c>
      <c r="R12" s="21">
        <f t="shared" si="9"/>
        <v>2.0328077293491623E-2</v>
      </c>
    </row>
    <row r="13" spans="1:18" x14ac:dyDescent="0.25">
      <c r="A13" s="22" t="s">
        <v>10</v>
      </c>
      <c r="B13" s="23">
        <v>4890</v>
      </c>
      <c r="C13" s="23">
        <v>3303</v>
      </c>
      <c r="D13" s="23">
        <v>3281</v>
      </c>
      <c r="E13" s="24">
        <f t="shared" si="0"/>
        <v>-6.6606115652436682E-3</v>
      </c>
      <c r="F13" s="24">
        <f t="shared" si="1"/>
        <v>-0.32903885480572592</v>
      </c>
      <c r="G13" s="23">
        <f t="shared" si="2"/>
        <v>-22</v>
      </c>
      <c r="H13" s="23">
        <f t="shared" si="3"/>
        <v>-1609</v>
      </c>
      <c r="I13" s="24">
        <f t="shared" si="8"/>
        <v>7.5673007731055222E-3</v>
      </c>
      <c r="J13" s="18"/>
      <c r="K13" s="23">
        <v>45645</v>
      </c>
      <c r="L13" s="23">
        <v>30001</v>
      </c>
      <c r="M13" s="23">
        <v>35523</v>
      </c>
      <c r="N13" s="24">
        <f t="shared" si="4"/>
        <v>0.18406053131562272</v>
      </c>
      <c r="O13" s="24">
        <f t="shared" si="5"/>
        <v>-0.22175484719027272</v>
      </c>
      <c r="P13" s="23">
        <f t="shared" si="6"/>
        <v>5522</v>
      </c>
      <c r="Q13" s="23">
        <f t="shared" si="7"/>
        <v>-10122</v>
      </c>
      <c r="R13" s="24">
        <f t="shared" si="9"/>
        <v>7.4681134073480279E-3</v>
      </c>
    </row>
    <row r="14" spans="1:18" x14ac:dyDescent="0.25">
      <c r="A14" s="11" t="s">
        <v>11</v>
      </c>
      <c r="B14" s="12">
        <v>96612</v>
      </c>
      <c r="C14" s="12">
        <v>84811</v>
      </c>
      <c r="D14" s="12">
        <v>90790</v>
      </c>
      <c r="E14" s="13">
        <f t="shared" si="0"/>
        <v>7.0497930692952515E-2</v>
      </c>
      <c r="F14" s="13">
        <f t="shared" si="1"/>
        <v>-6.026166521757137E-2</v>
      </c>
      <c r="G14" s="12">
        <f t="shared" si="2"/>
        <v>5979</v>
      </c>
      <c r="H14" s="12">
        <f t="shared" si="3"/>
        <v>-5822</v>
      </c>
      <c r="I14" s="13">
        <f t="shared" si="8"/>
        <v>0.20939812166725094</v>
      </c>
      <c r="J14" s="14"/>
      <c r="K14" s="12">
        <v>1164182</v>
      </c>
      <c r="L14" s="12">
        <v>893612</v>
      </c>
      <c r="M14" s="12">
        <v>1003434</v>
      </c>
      <c r="N14" s="13">
        <f t="shared" si="4"/>
        <v>0.12289673818167168</v>
      </c>
      <c r="O14" s="13">
        <f t="shared" si="5"/>
        <v>-0.13807806683147483</v>
      </c>
      <c r="P14" s="12">
        <f t="shared" si="6"/>
        <v>109822</v>
      </c>
      <c r="Q14" s="12">
        <f t="shared" si="7"/>
        <v>-160748</v>
      </c>
      <c r="R14" s="13">
        <f t="shared" si="9"/>
        <v>0.21095512509610284</v>
      </c>
    </row>
    <row r="15" spans="1:18" x14ac:dyDescent="0.25">
      <c r="A15" s="25" t="s">
        <v>12</v>
      </c>
      <c r="B15" s="16">
        <v>5875</v>
      </c>
      <c r="C15" s="16">
        <v>6295</v>
      </c>
      <c r="D15" s="16">
        <v>6388</v>
      </c>
      <c r="E15" s="17">
        <f t="shared" si="0"/>
        <v>1.4773629864972104E-2</v>
      </c>
      <c r="F15" s="17">
        <f t="shared" si="1"/>
        <v>8.731914893617021E-2</v>
      </c>
      <c r="G15" s="16">
        <f t="shared" si="2"/>
        <v>93</v>
      </c>
      <c r="H15" s="16">
        <f t="shared" si="3"/>
        <v>513</v>
      </c>
      <c r="I15" s="17">
        <f t="shared" si="8"/>
        <v>1.473328782035906E-2</v>
      </c>
      <c r="J15" s="18"/>
      <c r="K15" s="16">
        <v>63006</v>
      </c>
      <c r="L15" s="16">
        <v>71439</v>
      </c>
      <c r="M15" s="16">
        <v>69111</v>
      </c>
      <c r="N15" s="17">
        <f t="shared" si="4"/>
        <v>-3.2587242262629657E-2</v>
      </c>
      <c r="O15" s="17">
        <f t="shared" si="5"/>
        <v>9.6895533758689645E-2</v>
      </c>
      <c r="P15" s="16">
        <f t="shared" si="6"/>
        <v>-2328</v>
      </c>
      <c r="Q15" s="16">
        <f t="shared" si="7"/>
        <v>6105</v>
      </c>
      <c r="R15" s="17">
        <f t="shared" si="9"/>
        <v>1.4529425602996075E-2</v>
      </c>
    </row>
    <row r="16" spans="1:18" x14ac:dyDescent="0.25">
      <c r="A16" s="26" t="s">
        <v>8</v>
      </c>
      <c r="B16" s="20">
        <v>51966</v>
      </c>
      <c r="C16" s="20">
        <v>48451</v>
      </c>
      <c r="D16" s="20">
        <v>54291</v>
      </c>
      <c r="E16" s="21">
        <f t="shared" si="0"/>
        <v>0.12053414790200412</v>
      </c>
      <c r="F16" s="21">
        <f t="shared" si="1"/>
        <v>4.4740792056344514E-2</v>
      </c>
      <c r="G16" s="20">
        <f t="shared" si="2"/>
        <v>5840</v>
      </c>
      <c r="H16" s="20">
        <f t="shared" si="3"/>
        <v>2325</v>
      </c>
      <c r="I16" s="21">
        <f t="shared" si="8"/>
        <v>0.12521680166798901</v>
      </c>
      <c r="J16" s="18"/>
      <c r="K16" s="20">
        <v>637821</v>
      </c>
      <c r="L16" s="20">
        <v>526508</v>
      </c>
      <c r="M16" s="20">
        <v>586733</v>
      </c>
      <c r="N16" s="21">
        <f t="shared" si="4"/>
        <v>0.11438572633274324</v>
      </c>
      <c r="O16" s="21">
        <f t="shared" si="5"/>
        <v>-8.0097707664062434E-2</v>
      </c>
      <c r="P16" s="20">
        <f t="shared" si="6"/>
        <v>60225</v>
      </c>
      <c r="Q16" s="20">
        <f t="shared" si="7"/>
        <v>-51088</v>
      </c>
      <c r="R16" s="21">
        <f t="shared" si="9"/>
        <v>0.12335074694799231</v>
      </c>
    </row>
    <row r="17" spans="1:18" x14ac:dyDescent="0.25">
      <c r="A17" s="26" t="s">
        <v>9</v>
      </c>
      <c r="B17" s="20">
        <v>26307</v>
      </c>
      <c r="C17" s="20">
        <v>21814</v>
      </c>
      <c r="D17" s="20">
        <v>21878</v>
      </c>
      <c r="E17" s="21">
        <f t="shared" si="0"/>
        <v>2.9338956633355728E-3</v>
      </c>
      <c r="F17" s="21">
        <f t="shared" si="1"/>
        <v>-0.16835823164937092</v>
      </c>
      <c r="G17" s="20">
        <f t="shared" si="2"/>
        <v>64</v>
      </c>
      <c r="H17" s="20">
        <f t="shared" si="3"/>
        <v>-4429</v>
      </c>
      <c r="I17" s="21">
        <f t="shared" si="8"/>
        <v>5.0459435024078826E-2</v>
      </c>
      <c r="J17" s="18"/>
      <c r="K17" s="20">
        <v>318739</v>
      </c>
      <c r="L17" s="20">
        <v>214411</v>
      </c>
      <c r="M17" s="20">
        <v>252708</v>
      </c>
      <c r="N17" s="21">
        <f t="shared" si="4"/>
        <v>0.17861490315328976</v>
      </c>
      <c r="O17" s="21">
        <f t="shared" si="5"/>
        <v>-0.20716322759373662</v>
      </c>
      <c r="P17" s="20">
        <f t="shared" si="6"/>
        <v>38297</v>
      </c>
      <c r="Q17" s="20">
        <f t="shared" si="7"/>
        <v>-66031</v>
      </c>
      <c r="R17" s="21">
        <f t="shared" si="9"/>
        <v>5.3127607548464531E-2</v>
      </c>
    </row>
    <row r="18" spans="1:18" x14ac:dyDescent="0.25">
      <c r="A18" s="27" t="s">
        <v>10</v>
      </c>
      <c r="B18" s="28">
        <v>12464</v>
      </c>
      <c r="C18" s="28">
        <v>8251</v>
      </c>
      <c r="D18" s="28">
        <v>8233</v>
      </c>
      <c r="E18" s="29">
        <f t="shared" si="0"/>
        <v>-2.1815537510604388E-3</v>
      </c>
      <c r="F18" s="29">
        <f t="shared" si="1"/>
        <v>-0.33945763799743256</v>
      </c>
      <c r="G18" s="28">
        <f t="shared" si="2"/>
        <v>-18</v>
      </c>
      <c r="H18" s="28">
        <f t="shared" si="3"/>
        <v>-4231</v>
      </c>
      <c r="I18" s="29">
        <f t="shared" si="8"/>
        <v>1.8988597154824066E-2</v>
      </c>
      <c r="J18" s="30"/>
      <c r="K18" s="28">
        <v>144616</v>
      </c>
      <c r="L18" s="28">
        <v>81254</v>
      </c>
      <c r="M18" s="28">
        <v>94882</v>
      </c>
      <c r="N18" s="29">
        <f t="shared" si="4"/>
        <v>0.1677209737366776</v>
      </c>
      <c r="O18" s="29">
        <f t="shared" si="5"/>
        <v>-0.34390385572827353</v>
      </c>
      <c r="P18" s="28">
        <f t="shared" si="6"/>
        <v>13628</v>
      </c>
      <c r="Q18" s="28">
        <f t="shared" si="7"/>
        <v>-49734</v>
      </c>
      <c r="R18" s="29">
        <f t="shared" si="9"/>
        <v>1.9947344996649935E-2</v>
      </c>
    </row>
    <row r="19" spans="1:18" x14ac:dyDescent="0.25">
      <c r="A19" s="302" t="s">
        <v>13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4"/>
    </row>
    <row r="20" spans="1:18" ht="21" x14ac:dyDescent="0.35">
      <c r="A20" s="31" t="s">
        <v>14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</row>
    <row r="21" spans="1:18" x14ac:dyDescent="0.25">
      <c r="A21" s="1"/>
      <c r="B21" s="298" t="s">
        <v>117</v>
      </c>
      <c r="C21" s="299"/>
      <c r="D21" s="299"/>
      <c r="E21" s="299"/>
      <c r="F21" s="299"/>
      <c r="G21" s="299"/>
      <c r="H21" s="299"/>
      <c r="I21" s="300"/>
      <c r="J21" s="3"/>
      <c r="K21" s="298" t="str">
        <f>K$5</f>
        <v>acumulado noviembre</v>
      </c>
      <c r="L21" s="299"/>
      <c r="M21" s="299"/>
      <c r="N21" s="299"/>
      <c r="O21" s="299"/>
      <c r="P21" s="299"/>
      <c r="Q21" s="299"/>
      <c r="R21" s="300"/>
    </row>
    <row r="22" spans="1:18" x14ac:dyDescent="0.25">
      <c r="A22" s="4"/>
      <c r="B22" s="5">
        <f>B$6</f>
        <v>2019</v>
      </c>
      <c r="C22" s="5">
        <f>C$6</f>
        <v>2022</v>
      </c>
      <c r="D22" s="5">
        <f>D$6</f>
        <v>2023</v>
      </c>
      <c r="E22" s="5" t="str">
        <f>CONCATENATE("var ",RIGHT(D22,2),"/",RIGHT(C22,2))</f>
        <v>var 23/22</v>
      </c>
      <c r="F22" s="5" t="str">
        <f>CONCATENATE("var ",RIGHT(D22,2),"/",RIGHT(B22,2))</f>
        <v>var 23/19</v>
      </c>
      <c r="G22" s="5" t="str">
        <f>CONCATENATE("dif ",RIGHT(D22,2),"-",RIGHT(C22,2))</f>
        <v>dif 23-22</v>
      </c>
      <c r="H22" s="5" t="str">
        <f>CONCATENATE("dif ",RIGHT(D22,2),"-",RIGHT(B22,2))</f>
        <v>dif 23-19</v>
      </c>
      <c r="I22" s="5" t="str">
        <f>CONCATENATE("cuota ",RIGHT(D22,2))</f>
        <v>cuota 23</v>
      </c>
      <c r="J22" s="6"/>
      <c r="K22" s="5">
        <f>K$6</f>
        <v>2019</v>
      </c>
      <c r="L22" s="5">
        <f>L$6</f>
        <v>2022</v>
      </c>
      <c r="M22" s="5">
        <f>M$6</f>
        <v>2023</v>
      </c>
      <c r="N22" s="5" t="str">
        <f>CONCATENATE("var ",RIGHT(M22,2),"/",RIGHT(L22,2))</f>
        <v>var 23/22</v>
      </c>
      <c r="O22" s="5" t="str">
        <f>CONCATENATE("var ",RIGHT(M22,2),"/",RIGHT(K22,2))</f>
        <v>var 23/19</v>
      </c>
      <c r="P22" s="5" t="str">
        <f>CONCATENATE("dif ",RIGHT(M22,2),"-",RIGHT(L22,2))</f>
        <v>dif 23-22</v>
      </c>
      <c r="Q22" s="5" t="str">
        <f>CONCATENATE("dif ",RIGHT(M22,2),"-",RIGHT(K22,2))</f>
        <v>dif 23-19</v>
      </c>
      <c r="R22" s="5" t="str">
        <f>CONCATENATE("cuota ",RIGHT(M22,2))</f>
        <v>cuota 23</v>
      </c>
    </row>
    <row r="23" spans="1:18" x14ac:dyDescent="0.25">
      <c r="A23" s="7" t="s">
        <v>15</v>
      </c>
      <c r="B23" s="8">
        <v>393250</v>
      </c>
      <c r="C23" s="8">
        <v>409402</v>
      </c>
      <c r="D23" s="8">
        <v>433576</v>
      </c>
      <c r="E23" s="9">
        <f t="shared" ref="E23:E52" si="10">D23/C23-1</f>
        <v>5.9047097962393824E-2</v>
      </c>
      <c r="F23" s="9">
        <f t="shared" ref="F23:F52" si="11">D23/B23-1</f>
        <v>0.1025454545454545</v>
      </c>
      <c r="G23" s="8">
        <f t="shared" ref="G23:G52" si="12">D23-C23</f>
        <v>24174</v>
      </c>
      <c r="H23" s="8">
        <f t="shared" ref="H23:H52" si="13">D23-B23</f>
        <v>40326</v>
      </c>
      <c r="I23" s="9">
        <f>D23/$D$23</f>
        <v>1</v>
      </c>
      <c r="J23" s="10"/>
      <c r="K23" s="8">
        <v>4434320</v>
      </c>
      <c r="L23" s="8">
        <v>4334225</v>
      </c>
      <c r="M23" s="8">
        <v>4756623</v>
      </c>
      <c r="N23" s="9">
        <f t="shared" ref="N23:N52" si="14">M23/L23-1</f>
        <v>9.7456408008352202E-2</v>
      </c>
      <c r="O23" s="9">
        <f t="shared" ref="O23:O52" si="15">M23/K23-1</f>
        <v>7.2683748579263519E-2</v>
      </c>
      <c r="P23" s="8">
        <f t="shared" ref="P23:P52" si="16">M23-L23</f>
        <v>422398</v>
      </c>
      <c r="Q23" s="8">
        <f t="shared" ref="Q23:Q52" si="17">M23-K23</f>
        <v>322303</v>
      </c>
      <c r="R23" s="9">
        <f>M23/$M$23</f>
        <v>1</v>
      </c>
    </row>
    <row r="24" spans="1:18" x14ac:dyDescent="0.25">
      <c r="A24" s="11" t="s">
        <v>16</v>
      </c>
      <c r="B24" s="12">
        <v>67229</v>
      </c>
      <c r="C24" s="12">
        <v>64837</v>
      </c>
      <c r="D24" s="12">
        <v>60693</v>
      </c>
      <c r="E24" s="13">
        <f t="shared" si="10"/>
        <v>-6.3914123108718801E-2</v>
      </c>
      <c r="F24" s="13">
        <f t="shared" si="11"/>
        <v>-9.7219949724077437E-2</v>
      </c>
      <c r="G24" s="12">
        <f t="shared" si="12"/>
        <v>-4144</v>
      </c>
      <c r="H24" s="12">
        <f t="shared" si="13"/>
        <v>-6536</v>
      </c>
      <c r="I24" s="13">
        <f t="shared" ref="I24:I52" si="18">D24/$D$23</f>
        <v>0.13998237909847408</v>
      </c>
      <c r="J24" s="34"/>
      <c r="K24" s="12">
        <v>977442</v>
      </c>
      <c r="L24" s="12">
        <v>947988</v>
      </c>
      <c r="M24" s="12">
        <v>978551</v>
      </c>
      <c r="N24" s="13">
        <f t="shared" si="14"/>
        <v>3.2239859576281615E-2</v>
      </c>
      <c r="O24" s="13">
        <f t="shared" si="15"/>
        <v>1.1345941754088429E-3</v>
      </c>
      <c r="P24" s="12">
        <f t="shared" si="16"/>
        <v>30563</v>
      </c>
      <c r="Q24" s="12">
        <f t="shared" si="17"/>
        <v>1109</v>
      </c>
      <c r="R24" s="13">
        <f t="shared" ref="R24:R52" si="19">M24/$M$23</f>
        <v>0.20572389277014386</v>
      </c>
    </row>
    <row r="25" spans="1:18" x14ac:dyDescent="0.25">
      <c r="A25" s="35" t="s">
        <v>17</v>
      </c>
      <c r="B25" s="16">
        <v>24021</v>
      </c>
      <c r="C25" s="16">
        <v>23421</v>
      </c>
      <c r="D25" s="16">
        <v>21919</v>
      </c>
      <c r="E25" s="17">
        <f>D25/C25-1</f>
        <v>-6.4130481192092526E-2</v>
      </c>
      <c r="F25" s="17">
        <f t="shared" si="11"/>
        <v>-8.750676491403353E-2</v>
      </c>
      <c r="G25" s="16">
        <f t="shared" si="12"/>
        <v>-1502</v>
      </c>
      <c r="H25" s="16">
        <f t="shared" si="13"/>
        <v>-2102</v>
      </c>
      <c r="I25" s="17">
        <f t="shared" si="18"/>
        <v>5.0553997453733603E-2</v>
      </c>
      <c r="J25" s="18"/>
      <c r="K25" s="16">
        <v>387894</v>
      </c>
      <c r="L25" s="16">
        <v>397785</v>
      </c>
      <c r="M25" s="16">
        <v>405755</v>
      </c>
      <c r="N25" s="17">
        <f t="shared" si="14"/>
        <v>2.0035949067963799E-2</v>
      </c>
      <c r="O25" s="17">
        <f t="shared" si="15"/>
        <v>4.6046084755113403E-2</v>
      </c>
      <c r="P25" s="16">
        <f t="shared" si="16"/>
        <v>7970</v>
      </c>
      <c r="Q25" s="16">
        <f t="shared" si="17"/>
        <v>17861</v>
      </c>
      <c r="R25" s="17">
        <f t="shared" si="19"/>
        <v>8.5303165712313125E-2</v>
      </c>
    </row>
    <row r="26" spans="1:18" x14ac:dyDescent="0.25">
      <c r="A26" s="36" t="s">
        <v>18</v>
      </c>
      <c r="B26" s="16">
        <v>13924</v>
      </c>
      <c r="C26" s="16">
        <v>11436</v>
      </c>
      <c r="D26" s="16">
        <v>10864</v>
      </c>
      <c r="E26" s="37">
        <f t="shared" si="10"/>
        <v>-5.0017488632388973E-2</v>
      </c>
      <c r="F26" s="37">
        <f t="shared" si="11"/>
        <v>-0.21976443550703817</v>
      </c>
      <c r="G26" s="38">
        <f t="shared" si="12"/>
        <v>-572</v>
      </c>
      <c r="H26" s="38">
        <f t="shared" si="13"/>
        <v>-3060</v>
      </c>
      <c r="I26" s="37">
        <f t="shared" si="18"/>
        <v>2.5056737457792865E-2</v>
      </c>
      <c r="J26" s="18"/>
      <c r="K26" s="16">
        <v>242388</v>
      </c>
      <c r="L26" s="16">
        <v>199544</v>
      </c>
      <c r="M26" s="16">
        <v>231641</v>
      </c>
      <c r="N26" s="37">
        <f t="shared" si="14"/>
        <v>0.16085174197169549</v>
      </c>
      <c r="O26" s="37">
        <f t="shared" si="15"/>
        <v>-4.4338003531527947E-2</v>
      </c>
      <c r="P26" s="38">
        <f t="shared" si="16"/>
        <v>32097</v>
      </c>
      <c r="Q26" s="38">
        <f t="shared" si="17"/>
        <v>-10747</v>
      </c>
      <c r="R26" s="37">
        <f t="shared" si="19"/>
        <v>4.8698625053951089E-2</v>
      </c>
    </row>
    <row r="27" spans="1:18" x14ac:dyDescent="0.25">
      <c r="A27" s="36" t="s">
        <v>19</v>
      </c>
      <c r="B27" s="38">
        <f>B25-B26</f>
        <v>10097</v>
      </c>
      <c r="C27" s="38">
        <f>C25-C26</f>
        <v>11985</v>
      </c>
      <c r="D27" s="38">
        <f>D25-D26</f>
        <v>11055</v>
      </c>
      <c r="E27" s="37">
        <f t="shared" si="10"/>
        <v>-7.7596996245306582E-2</v>
      </c>
      <c r="F27" s="37">
        <f t="shared" si="11"/>
        <v>9.4879667227889541E-2</v>
      </c>
      <c r="G27" s="38">
        <f t="shared" si="12"/>
        <v>-930</v>
      </c>
      <c r="H27" s="38">
        <f t="shared" si="13"/>
        <v>958</v>
      </c>
      <c r="I27" s="37">
        <f t="shared" si="18"/>
        <v>2.5497259995940734E-2</v>
      </c>
      <c r="J27" s="18"/>
      <c r="K27" s="38">
        <f>K25-K26</f>
        <v>145506</v>
      </c>
      <c r="L27" s="38">
        <f>L25-L26</f>
        <v>198241</v>
      </c>
      <c r="M27" s="38">
        <f>M25-M26</f>
        <v>174114</v>
      </c>
      <c r="N27" s="37">
        <f t="shared" si="14"/>
        <v>-0.12170539898406485</v>
      </c>
      <c r="O27" s="37">
        <f t="shared" si="15"/>
        <v>0.19661044905364733</v>
      </c>
      <c r="P27" s="38">
        <f t="shared" si="16"/>
        <v>-24127</v>
      </c>
      <c r="Q27" s="38">
        <f t="shared" si="17"/>
        <v>28608</v>
      </c>
      <c r="R27" s="37">
        <f t="shared" si="19"/>
        <v>3.6604540658362036E-2</v>
      </c>
    </row>
    <row r="28" spans="1:18" x14ac:dyDescent="0.25">
      <c r="A28" s="39" t="s">
        <v>20</v>
      </c>
      <c r="B28" s="23">
        <v>43208</v>
      </c>
      <c r="C28" s="23">
        <v>41416</v>
      </c>
      <c r="D28" s="23">
        <v>38774</v>
      </c>
      <c r="E28" s="24">
        <f t="shared" si="10"/>
        <v>-6.3791771296117461E-2</v>
      </c>
      <c r="F28" s="24">
        <f t="shared" si="11"/>
        <v>-0.10261988520644327</v>
      </c>
      <c r="G28" s="23">
        <f t="shared" si="12"/>
        <v>-2642</v>
      </c>
      <c r="H28" s="23">
        <f t="shared" si="13"/>
        <v>-4434</v>
      </c>
      <c r="I28" s="24">
        <f t="shared" si="18"/>
        <v>8.9428381644740484E-2</v>
      </c>
      <c r="J28" s="18"/>
      <c r="K28" s="16">
        <v>589548</v>
      </c>
      <c r="L28" s="16">
        <v>550203</v>
      </c>
      <c r="M28" s="16">
        <v>572796</v>
      </c>
      <c r="N28" s="24">
        <f t="shared" si="14"/>
        <v>4.1063025828648625E-2</v>
      </c>
      <c r="O28" s="24">
        <f t="shared" si="15"/>
        <v>-2.8414989110301492E-2</v>
      </c>
      <c r="P28" s="23">
        <f t="shared" si="16"/>
        <v>22593</v>
      </c>
      <c r="Q28" s="23">
        <f t="shared" si="17"/>
        <v>-16752</v>
      </c>
      <c r="R28" s="24">
        <f t="shared" si="19"/>
        <v>0.12042072705783073</v>
      </c>
    </row>
    <row r="29" spans="1:18" x14ac:dyDescent="0.25">
      <c r="A29" s="11" t="s">
        <v>21</v>
      </c>
      <c r="B29" s="12">
        <v>326021</v>
      </c>
      <c r="C29" s="12">
        <v>344565</v>
      </c>
      <c r="D29" s="12">
        <v>372883</v>
      </c>
      <c r="E29" s="13">
        <f t="shared" si="10"/>
        <v>8.218478371279736E-2</v>
      </c>
      <c r="F29" s="13">
        <f t="shared" si="11"/>
        <v>0.14373920698359921</v>
      </c>
      <c r="G29" s="12">
        <f t="shared" si="12"/>
        <v>28318</v>
      </c>
      <c r="H29" s="12">
        <f t="shared" si="13"/>
        <v>46862</v>
      </c>
      <c r="I29" s="13">
        <f t="shared" si="18"/>
        <v>0.86001762090152589</v>
      </c>
      <c r="J29" s="34"/>
      <c r="K29" s="12">
        <v>3456878</v>
      </c>
      <c r="L29" s="12">
        <v>3386237</v>
      </c>
      <c r="M29" s="12">
        <v>3778072</v>
      </c>
      <c r="N29" s="13">
        <f t="shared" si="14"/>
        <v>0.11571399166685614</v>
      </c>
      <c r="O29" s="13">
        <f t="shared" si="15"/>
        <v>9.2914473695629329E-2</v>
      </c>
      <c r="P29" s="12">
        <f t="shared" si="16"/>
        <v>391835</v>
      </c>
      <c r="Q29" s="12">
        <f t="shared" si="17"/>
        <v>321194</v>
      </c>
      <c r="R29" s="13">
        <f t="shared" si="19"/>
        <v>0.79427610722985609</v>
      </c>
    </row>
    <row r="30" spans="1:18" x14ac:dyDescent="0.25">
      <c r="A30" s="35" t="s">
        <v>22</v>
      </c>
      <c r="B30" s="16">
        <v>47732</v>
      </c>
      <c r="C30" s="16">
        <v>45958</v>
      </c>
      <c r="D30" s="16">
        <v>48131</v>
      </c>
      <c r="E30" s="17">
        <f t="shared" si="10"/>
        <v>4.7282301231559298E-2</v>
      </c>
      <c r="F30" s="17">
        <f t="shared" si="11"/>
        <v>8.3591720439117889E-3</v>
      </c>
      <c r="G30" s="16">
        <f t="shared" si="12"/>
        <v>2173</v>
      </c>
      <c r="H30" s="16">
        <f t="shared" si="13"/>
        <v>399</v>
      </c>
      <c r="I30" s="17">
        <f t="shared" si="18"/>
        <v>0.11100937321253944</v>
      </c>
      <c r="J30" s="18"/>
      <c r="K30" s="16">
        <v>451480</v>
      </c>
      <c r="L30" s="16">
        <v>346210</v>
      </c>
      <c r="M30" s="16">
        <v>387822</v>
      </c>
      <c r="N30" s="17">
        <f t="shared" si="14"/>
        <v>0.12019294647757151</v>
      </c>
      <c r="O30" s="17">
        <f t="shared" si="15"/>
        <v>-0.14099849384247365</v>
      </c>
      <c r="P30" s="16">
        <f t="shared" si="16"/>
        <v>41612</v>
      </c>
      <c r="Q30" s="16">
        <f t="shared" si="17"/>
        <v>-63658</v>
      </c>
      <c r="R30" s="17">
        <f t="shared" si="19"/>
        <v>8.1533054017524614E-2</v>
      </c>
    </row>
    <row r="31" spans="1:18" x14ac:dyDescent="0.25">
      <c r="A31" s="40" t="s">
        <v>23</v>
      </c>
      <c r="B31" s="20">
        <v>3174</v>
      </c>
      <c r="C31" s="20">
        <v>2632</v>
      </c>
      <c r="D31" s="20">
        <v>3313</v>
      </c>
      <c r="E31" s="21">
        <f t="shared" si="10"/>
        <v>0.25873860182370811</v>
      </c>
      <c r="F31" s="21">
        <f t="shared" si="11"/>
        <v>4.3793320730938889E-2</v>
      </c>
      <c r="G31" s="20">
        <f t="shared" si="12"/>
        <v>681</v>
      </c>
      <c r="H31" s="20">
        <f t="shared" si="13"/>
        <v>139</v>
      </c>
      <c r="I31" s="21">
        <f t="shared" si="18"/>
        <v>7.6411055962507151E-3</v>
      </c>
      <c r="J31" s="18"/>
      <c r="K31" s="20">
        <v>25316</v>
      </c>
      <c r="L31" s="20">
        <v>22933</v>
      </c>
      <c r="M31" s="20">
        <v>26764</v>
      </c>
      <c r="N31" s="21">
        <f t="shared" si="14"/>
        <v>0.16705184668381801</v>
      </c>
      <c r="O31" s="21">
        <f t="shared" si="15"/>
        <v>5.719702954653183E-2</v>
      </c>
      <c r="P31" s="20">
        <f t="shared" si="16"/>
        <v>3831</v>
      </c>
      <c r="Q31" s="20">
        <f t="shared" si="17"/>
        <v>1448</v>
      </c>
      <c r="R31" s="21">
        <f t="shared" si="19"/>
        <v>5.626680945704547E-3</v>
      </c>
    </row>
    <row r="32" spans="1:18" x14ac:dyDescent="0.25">
      <c r="A32" s="40" t="s">
        <v>24</v>
      </c>
      <c r="B32" s="20">
        <v>319</v>
      </c>
      <c r="C32" s="20">
        <v>511</v>
      </c>
      <c r="D32" s="20">
        <v>521</v>
      </c>
      <c r="E32" s="21">
        <f t="shared" si="10"/>
        <v>1.9569471624266255E-2</v>
      </c>
      <c r="F32" s="21">
        <f t="shared" si="11"/>
        <v>0.63322884012539182</v>
      </c>
      <c r="G32" s="20">
        <f t="shared" si="12"/>
        <v>10</v>
      </c>
      <c r="H32" s="20">
        <f t="shared" si="13"/>
        <v>202</v>
      </c>
      <c r="I32" s="21">
        <f t="shared" si="18"/>
        <v>1.2016347768326659E-3</v>
      </c>
      <c r="J32" s="18"/>
      <c r="K32" s="20">
        <v>3151</v>
      </c>
      <c r="L32" s="20">
        <v>3887</v>
      </c>
      <c r="M32" s="20">
        <v>4938</v>
      </c>
      <c r="N32" s="21">
        <f t="shared" si="14"/>
        <v>0.27038847440185232</v>
      </c>
      <c r="O32" s="21">
        <f t="shared" si="15"/>
        <v>0.56712154871469367</v>
      </c>
      <c r="P32" s="20">
        <f t="shared" si="16"/>
        <v>1051</v>
      </c>
      <c r="Q32" s="20">
        <f t="shared" si="17"/>
        <v>1787</v>
      </c>
      <c r="R32" s="21">
        <f t="shared" si="19"/>
        <v>1.0381314642762313E-3</v>
      </c>
    </row>
    <row r="33" spans="1:18" x14ac:dyDescent="0.25">
      <c r="A33" s="40" t="s">
        <v>25</v>
      </c>
      <c r="B33" s="20">
        <v>8081</v>
      </c>
      <c r="C33" s="20">
        <v>10120</v>
      </c>
      <c r="D33" s="20">
        <v>8574</v>
      </c>
      <c r="E33" s="21">
        <f t="shared" si="10"/>
        <v>-0.15276679841897234</v>
      </c>
      <c r="F33" s="21">
        <f t="shared" si="11"/>
        <v>6.1007301076599463E-2</v>
      </c>
      <c r="G33" s="20">
        <f t="shared" si="12"/>
        <v>-1546</v>
      </c>
      <c r="H33" s="20">
        <f t="shared" si="13"/>
        <v>493</v>
      </c>
      <c r="I33" s="21">
        <f t="shared" si="18"/>
        <v>1.9775079801465027E-2</v>
      </c>
      <c r="J33" s="18"/>
      <c r="K33" s="20">
        <v>65308</v>
      </c>
      <c r="L33" s="20">
        <v>54535</v>
      </c>
      <c r="M33" s="20">
        <v>60353</v>
      </c>
      <c r="N33" s="21">
        <f t="shared" si="14"/>
        <v>0.10668378105803611</v>
      </c>
      <c r="O33" s="21">
        <f t="shared" si="15"/>
        <v>-7.5871256201384241E-2</v>
      </c>
      <c r="P33" s="20">
        <f t="shared" si="16"/>
        <v>5818</v>
      </c>
      <c r="Q33" s="20">
        <f t="shared" si="17"/>
        <v>-4955</v>
      </c>
      <c r="R33" s="21">
        <f t="shared" si="19"/>
        <v>1.2688203374536935E-2</v>
      </c>
    </row>
    <row r="34" spans="1:18" x14ac:dyDescent="0.25">
      <c r="A34" s="40" t="s">
        <v>26</v>
      </c>
      <c r="B34" s="20">
        <v>1324</v>
      </c>
      <c r="C34" s="20">
        <v>2283</v>
      </c>
      <c r="D34" s="20">
        <v>3519</v>
      </c>
      <c r="E34" s="21">
        <f>D34/C34-1</f>
        <v>0.54139290407358742</v>
      </c>
      <c r="F34" s="21">
        <f>D34/B34-1</f>
        <v>1.6578549848942599</v>
      </c>
      <c r="G34" s="20">
        <f>D34-C34</f>
        <v>1236</v>
      </c>
      <c r="H34" s="20">
        <f>D34-B34</f>
        <v>2195</v>
      </c>
      <c r="I34" s="21">
        <f>D34/$D$23</f>
        <v>8.1162241452478918E-3</v>
      </c>
      <c r="J34" s="18"/>
      <c r="K34" s="20">
        <v>15415</v>
      </c>
      <c r="L34" s="20">
        <v>23733</v>
      </c>
      <c r="M34" s="20">
        <v>31562</v>
      </c>
      <c r="N34" s="21">
        <f>M34/L34-1</f>
        <v>0.32987822862680649</v>
      </c>
      <c r="O34" s="21">
        <f>M34/K34-1</f>
        <v>1.0474862147259163</v>
      </c>
      <c r="P34" s="20">
        <f>M34-L34</f>
        <v>7829</v>
      </c>
      <c r="Q34" s="20">
        <f>M34-K34</f>
        <v>16147</v>
      </c>
      <c r="R34" s="21">
        <f>M34/$M$23</f>
        <v>6.6353797641730281E-3</v>
      </c>
    </row>
    <row r="35" spans="1:18" x14ac:dyDescent="0.25">
      <c r="A35" s="40" t="s">
        <v>27</v>
      </c>
      <c r="B35" s="20">
        <v>14645</v>
      </c>
      <c r="C35" s="20">
        <v>11086</v>
      </c>
      <c r="D35" s="20">
        <v>10821</v>
      </c>
      <c r="E35" s="21">
        <f t="shared" si="10"/>
        <v>-2.3904023092188309E-2</v>
      </c>
      <c r="F35" s="21">
        <f t="shared" si="11"/>
        <v>-0.26111300785250935</v>
      </c>
      <c r="G35" s="20">
        <f t="shared" si="12"/>
        <v>-265</v>
      </c>
      <c r="H35" s="20">
        <f t="shared" si="13"/>
        <v>-3824</v>
      </c>
      <c r="I35" s="21">
        <f t="shared" si="18"/>
        <v>2.4957562226691515E-2</v>
      </c>
      <c r="J35" s="18"/>
      <c r="K35" s="20">
        <v>70410</v>
      </c>
      <c r="L35" s="20">
        <v>44592</v>
      </c>
      <c r="M35" s="20">
        <v>54328</v>
      </c>
      <c r="N35" s="21">
        <f t="shared" si="14"/>
        <v>0.21833512737710792</v>
      </c>
      <c r="O35" s="21">
        <f t="shared" si="15"/>
        <v>-0.22840505609998585</v>
      </c>
      <c r="P35" s="20">
        <f t="shared" si="16"/>
        <v>9736</v>
      </c>
      <c r="Q35" s="20">
        <f t="shared" si="17"/>
        <v>-16082</v>
      </c>
      <c r="R35" s="21">
        <f t="shared" si="19"/>
        <v>1.1421548438881955E-2</v>
      </c>
    </row>
    <row r="36" spans="1:18" x14ac:dyDescent="0.25">
      <c r="A36" s="40" t="s">
        <v>28</v>
      </c>
      <c r="B36" s="20">
        <v>224</v>
      </c>
      <c r="C36" s="20">
        <v>344</v>
      </c>
      <c r="D36" s="20">
        <v>421</v>
      </c>
      <c r="E36" s="21">
        <f>D36/C36-1</f>
        <v>0.22383720930232553</v>
      </c>
      <c r="F36" s="21">
        <f>D36/B36-1</f>
        <v>0.87946428571428581</v>
      </c>
      <c r="G36" s="20">
        <f>D36-C36</f>
        <v>77</v>
      </c>
      <c r="H36" s="20">
        <f>D36-B36</f>
        <v>197</v>
      </c>
      <c r="I36" s="21">
        <f>D36/$D$23</f>
        <v>9.7099470450393932E-4</v>
      </c>
      <c r="J36" s="18"/>
      <c r="K36" s="20">
        <v>2391</v>
      </c>
      <c r="L36" s="20">
        <v>4381</v>
      </c>
      <c r="M36" s="20">
        <v>4641</v>
      </c>
      <c r="N36" s="21">
        <f>M36/L36-1</f>
        <v>5.9347181008902128E-2</v>
      </c>
      <c r="O36" s="21">
        <f>M36/K36-1</f>
        <v>0.94102885821831861</v>
      </c>
      <c r="P36" s="20">
        <f>M36-L36</f>
        <v>260</v>
      </c>
      <c r="Q36" s="20">
        <f>M36-K36</f>
        <v>2250</v>
      </c>
      <c r="R36" s="21">
        <f>M36/$M$23</f>
        <v>9.7569220852693184E-4</v>
      </c>
    </row>
    <row r="37" spans="1:18" x14ac:dyDescent="0.25">
      <c r="A37" s="40" t="s">
        <v>29</v>
      </c>
      <c r="B37" s="20">
        <v>128603</v>
      </c>
      <c r="C37" s="20">
        <v>141650</v>
      </c>
      <c r="D37" s="20">
        <v>158207</v>
      </c>
      <c r="E37" s="21">
        <f t="shared" si="10"/>
        <v>0.11688669255206485</v>
      </c>
      <c r="F37" s="21">
        <f t="shared" si="11"/>
        <v>0.23019680722844726</v>
      </c>
      <c r="G37" s="20">
        <f t="shared" si="12"/>
        <v>16557</v>
      </c>
      <c r="H37" s="20">
        <f t="shared" si="13"/>
        <v>29604</v>
      </c>
      <c r="I37" s="21">
        <f t="shared" si="18"/>
        <v>0.36488873922910864</v>
      </c>
      <c r="J37" s="18"/>
      <c r="K37" s="20">
        <v>1587163</v>
      </c>
      <c r="L37" s="20">
        <v>1572776</v>
      </c>
      <c r="M37" s="20">
        <v>1781211</v>
      </c>
      <c r="N37" s="21">
        <f t="shared" si="14"/>
        <v>0.13252681882226081</v>
      </c>
      <c r="O37" s="21">
        <f t="shared" si="15"/>
        <v>0.12226091460045385</v>
      </c>
      <c r="P37" s="20">
        <f t="shared" si="16"/>
        <v>208435</v>
      </c>
      <c r="Q37" s="20">
        <f t="shared" si="17"/>
        <v>194048</v>
      </c>
      <c r="R37" s="21">
        <f t="shared" si="19"/>
        <v>0.37446966051335162</v>
      </c>
    </row>
    <row r="38" spans="1:18" x14ac:dyDescent="0.25">
      <c r="A38" s="40" t="s">
        <v>30</v>
      </c>
      <c r="B38" s="20">
        <v>12272</v>
      </c>
      <c r="C38" s="20">
        <v>14412</v>
      </c>
      <c r="D38" s="20">
        <v>15313</v>
      </c>
      <c r="E38" s="21">
        <f t="shared" si="10"/>
        <v>6.2517346655564854E-2</v>
      </c>
      <c r="F38" s="21">
        <f t="shared" si="11"/>
        <v>0.24779986962190348</v>
      </c>
      <c r="G38" s="20">
        <f t="shared" si="12"/>
        <v>901</v>
      </c>
      <c r="H38" s="20">
        <f t="shared" si="13"/>
        <v>3041</v>
      </c>
      <c r="I38" s="21">
        <f t="shared" si="18"/>
        <v>3.5317914275697915E-2</v>
      </c>
      <c r="J38" s="18"/>
      <c r="K38" s="20">
        <v>155503</v>
      </c>
      <c r="L38" s="20">
        <v>178800</v>
      </c>
      <c r="M38" s="20">
        <v>202191</v>
      </c>
      <c r="N38" s="21">
        <f t="shared" si="14"/>
        <v>0.13082214765100675</v>
      </c>
      <c r="O38" s="21">
        <f t="shared" si="15"/>
        <v>0.30023858060616204</v>
      </c>
      <c r="P38" s="20">
        <f t="shared" si="16"/>
        <v>23391</v>
      </c>
      <c r="Q38" s="20">
        <f t="shared" si="17"/>
        <v>46688</v>
      </c>
      <c r="R38" s="21">
        <f t="shared" si="19"/>
        <v>4.2507257775106416E-2</v>
      </c>
    </row>
    <row r="39" spans="1:18" x14ac:dyDescent="0.25">
      <c r="A39" s="40" t="s">
        <v>31</v>
      </c>
      <c r="B39" s="20">
        <v>9991</v>
      </c>
      <c r="C39" s="20">
        <v>12634</v>
      </c>
      <c r="D39" s="20">
        <v>13125</v>
      </c>
      <c r="E39" s="21">
        <f t="shared" si="10"/>
        <v>3.8863384517967337E-2</v>
      </c>
      <c r="F39" s="21">
        <f t="shared" si="11"/>
        <v>0.31368231408267433</v>
      </c>
      <c r="G39" s="20">
        <f t="shared" si="12"/>
        <v>491</v>
      </c>
      <c r="H39" s="20">
        <f t="shared" si="13"/>
        <v>3134</v>
      </c>
      <c r="I39" s="21">
        <f t="shared" si="18"/>
        <v>3.0271509493145377E-2</v>
      </c>
      <c r="J39" s="18"/>
      <c r="K39" s="20">
        <v>127370</v>
      </c>
      <c r="L39" s="20">
        <v>158032</v>
      </c>
      <c r="M39" s="20">
        <v>151429</v>
      </c>
      <c r="N39" s="21">
        <f t="shared" si="14"/>
        <v>-4.1782676926192197E-2</v>
      </c>
      <c r="O39" s="21">
        <f t="shared" si="15"/>
        <v>0.18889063358718694</v>
      </c>
      <c r="P39" s="20">
        <f t="shared" si="16"/>
        <v>-6603</v>
      </c>
      <c r="Q39" s="20">
        <f t="shared" si="17"/>
        <v>24059</v>
      </c>
      <c r="R39" s="21">
        <f t="shared" si="19"/>
        <v>3.1835400871584735E-2</v>
      </c>
    </row>
    <row r="40" spans="1:18" x14ac:dyDescent="0.25">
      <c r="A40" s="40" t="s">
        <v>32</v>
      </c>
      <c r="B40" s="20">
        <v>11776</v>
      </c>
      <c r="C40" s="20">
        <v>12499</v>
      </c>
      <c r="D40" s="20">
        <v>13181</v>
      </c>
      <c r="E40" s="21">
        <f t="shared" si="10"/>
        <v>5.4564365149212035E-2</v>
      </c>
      <c r="F40" s="21">
        <f t="shared" si="11"/>
        <v>0.11931046195652173</v>
      </c>
      <c r="G40" s="20">
        <f t="shared" si="12"/>
        <v>682</v>
      </c>
      <c r="H40" s="20">
        <f t="shared" si="13"/>
        <v>1405</v>
      </c>
      <c r="I40" s="21">
        <f t="shared" si="18"/>
        <v>3.0400667933649463E-2</v>
      </c>
      <c r="J40" s="18"/>
      <c r="K40" s="20">
        <v>121302</v>
      </c>
      <c r="L40" s="20">
        <v>132336</v>
      </c>
      <c r="M40" s="20">
        <v>136747</v>
      </c>
      <c r="N40" s="21">
        <f t="shared" si="14"/>
        <v>3.3331822028775271E-2</v>
      </c>
      <c r="O40" s="21">
        <f t="shared" si="15"/>
        <v>0.12732683715025317</v>
      </c>
      <c r="P40" s="20">
        <f t="shared" si="16"/>
        <v>4411</v>
      </c>
      <c r="Q40" s="20">
        <f t="shared" si="17"/>
        <v>15445</v>
      </c>
      <c r="R40" s="21">
        <f t="shared" si="19"/>
        <v>2.8748757259089062E-2</v>
      </c>
    </row>
    <row r="41" spans="1:18" x14ac:dyDescent="0.25">
      <c r="A41" s="40" t="s">
        <v>33</v>
      </c>
      <c r="B41" s="20">
        <v>8447</v>
      </c>
      <c r="C41" s="20">
        <v>10849</v>
      </c>
      <c r="D41" s="20">
        <v>14831</v>
      </c>
      <c r="E41" s="21">
        <f t="shared" si="10"/>
        <v>0.36703843672227854</v>
      </c>
      <c r="F41" s="21">
        <f t="shared" si="11"/>
        <v>0.75577127974428793</v>
      </c>
      <c r="G41" s="20">
        <f t="shared" si="12"/>
        <v>3982</v>
      </c>
      <c r="H41" s="20">
        <f t="shared" si="13"/>
        <v>6384</v>
      </c>
      <c r="I41" s="21">
        <f t="shared" si="18"/>
        <v>3.4206229127073454E-2</v>
      </c>
      <c r="J41" s="18"/>
      <c r="K41" s="20">
        <v>103355</v>
      </c>
      <c r="L41" s="20">
        <v>124231</v>
      </c>
      <c r="M41" s="20">
        <v>140968</v>
      </c>
      <c r="N41" s="21">
        <f t="shared" si="14"/>
        <v>0.13472482713654399</v>
      </c>
      <c r="O41" s="21">
        <f t="shared" si="15"/>
        <v>0.36392046828890723</v>
      </c>
      <c r="P41" s="20">
        <f t="shared" si="16"/>
        <v>16737</v>
      </c>
      <c r="Q41" s="20">
        <f t="shared" si="17"/>
        <v>37613</v>
      </c>
      <c r="R41" s="21">
        <f t="shared" si="19"/>
        <v>2.9636151530192743E-2</v>
      </c>
    </row>
    <row r="42" spans="1:18" x14ac:dyDescent="0.25">
      <c r="A42" s="40" t="s">
        <v>34</v>
      </c>
      <c r="B42" s="20">
        <v>2216</v>
      </c>
      <c r="C42" s="20">
        <v>3402</v>
      </c>
      <c r="D42" s="20">
        <v>3581</v>
      </c>
      <c r="E42" s="21">
        <f>D42/C42-1</f>
        <v>5.2616108171663623E-2</v>
      </c>
      <c r="F42" s="21">
        <f>D42/B42-1</f>
        <v>0.61597472924187735</v>
      </c>
      <c r="G42" s="20">
        <f>D42-C42</f>
        <v>179</v>
      </c>
      <c r="H42" s="20">
        <f>D42-B42</f>
        <v>1365</v>
      </c>
      <c r="I42" s="21">
        <f>D42/$D$23</f>
        <v>8.2592209900917025E-3</v>
      </c>
      <c r="J42" s="18"/>
      <c r="K42" s="20">
        <v>22789</v>
      </c>
      <c r="L42" s="20">
        <v>46060</v>
      </c>
      <c r="M42" s="20">
        <v>48027</v>
      </c>
      <c r="N42" s="21">
        <f>M42/L42-1</f>
        <v>4.2705167173252345E-2</v>
      </c>
      <c r="O42" s="21">
        <f>M42/K42-1</f>
        <v>1.1074641274299002</v>
      </c>
      <c r="P42" s="20">
        <f>M42-L42</f>
        <v>1967</v>
      </c>
      <c r="Q42" s="20">
        <f>M42-K42</f>
        <v>25238</v>
      </c>
      <c r="R42" s="21">
        <f>M42/$M$23</f>
        <v>1.0096869144348838E-2</v>
      </c>
    </row>
    <row r="43" spans="1:18" x14ac:dyDescent="0.25">
      <c r="A43" s="40" t="s">
        <v>35</v>
      </c>
      <c r="B43" s="20">
        <v>11318</v>
      </c>
      <c r="C43" s="20">
        <v>13438</v>
      </c>
      <c r="D43" s="20">
        <v>15266</v>
      </c>
      <c r="E43" s="21">
        <f t="shared" si="10"/>
        <v>0.13603214764101801</v>
      </c>
      <c r="F43" s="21">
        <f t="shared" si="11"/>
        <v>0.34882488072097551</v>
      </c>
      <c r="G43" s="20">
        <f t="shared" si="12"/>
        <v>1828</v>
      </c>
      <c r="H43" s="20">
        <f t="shared" si="13"/>
        <v>3948</v>
      </c>
      <c r="I43" s="21">
        <f t="shared" si="18"/>
        <v>3.5209513441703415E-2</v>
      </c>
      <c r="J43" s="18"/>
      <c r="K43" s="20">
        <v>119613</v>
      </c>
      <c r="L43" s="20">
        <v>135430</v>
      </c>
      <c r="M43" s="20">
        <v>140892</v>
      </c>
      <c r="N43" s="21">
        <f t="shared" si="14"/>
        <v>4.0330798198331186E-2</v>
      </c>
      <c r="O43" s="21">
        <f t="shared" si="15"/>
        <v>0.17789872338290991</v>
      </c>
      <c r="P43" s="20">
        <f t="shared" si="16"/>
        <v>5462</v>
      </c>
      <c r="Q43" s="20">
        <f t="shared" si="17"/>
        <v>21279</v>
      </c>
      <c r="R43" s="21">
        <f t="shared" si="19"/>
        <v>2.9620173808182822E-2</v>
      </c>
    </row>
    <row r="44" spans="1:18" x14ac:dyDescent="0.25">
      <c r="A44" s="40" t="s">
        <v>36</v>
      </c>
      <c r="B44" s="20">
        <v>8591</v>
      </c>
      <c r="C44" s="20">
        <v>6929</v>
      </c>
      <c r="D44" s="20">
        <v>8400</v>
      </c>
      <c r="E44" s="21">
        <f t="shared" si="10"/>
        <v>0.21229614663010543</v>
      </c>
      <c r="F44" s="21">
        <f t="shared" si="11"/>
        <v>-2.2232568967524124E-2</v>
      </c>
      <c r="G44" s="20">
        <f t="shared" si="12"/>
        <v>1471</v>
      </c>
      <c r="H44" s="20">
        <f t="shared" si="13"/>
        <v>-191</v>
      </c>
      <c r="I44" s="21">
        <f t="shared" si="18"/>
        <v>1.9373766075613041E-2</v>
      </c>
      <c r="J44" s="18"/>
      <c r="K44" s="20">
        <v>53194</v>
      </c>
      <c r="L44" s="20">
        <v>28715</v>
      </c>
      <c r="M44" s="20">
        <v>43918</v>
      </c>
      <c r="N44" s="21">
        <f t="shared" si="14"/>
        <v>0.52944454118056772</v>
      </c>
      <c r="O44" s="21">
        <f t="shared" si="15"/>
        <v>-0.17438056923713197</v>
      </c>
      <c r="P44" s="20">
        <f t="shared" si="16"/>
        <v>15203</v>
      </c>
      <c r="Q44" s="20">
        <f t="shared" si="17"/>
        <v>-9276</v>
      </c>
      <c r="R44" s="21">
        <f t="shared" si="19"/>
        <v>9.2330209898913579E-3</v>
      </c>
    </row>
    <row r="45" spans="1:18" x14ac:dyDescent="0.25">
      <c r="A45" s="40" t="s">
        <v>37</v>
      </c>
      <c r="B45" s="20">
        <v>15908</v>
      </c>
      <c r="C45" s="20">
        <v>11799</v>
      </c>
      <c r="D45" s="20">
        <v>10840</v>
      </c>
      <c r="E45" s="21">
        <f t="shared" si="10"/>
        <v>-8.1278074413085877E-2</v>
      </c>
      <c r="F45" s="21">
        <f t="shared" si="11"/>
        <v>-0.31858184561227054</v>
      </c>
      <c r="G45" s="20">
        <f t="shared" si="12"/>
        <v>-959</v>
      </c>
      <c r="H45" s="20">
        <f t="shared" si="13"/>
        <v>-5068</v>
      </c>
      <c r="I45" s="21">
        <f t="shared" si="18"/>
        <v>2.5001383840433971E-2</v>
      </c>
      <c r="J45" s="18"/>
      <c r="K45" s="20">
        <v>88060</v>
      </c>
      <c r="L45" s="20">
        <v>45782</v>
      </c>
      <c r="M45" s="20">
        <v>58688</v>
      </c>
      <c r="N45" s="21">
        <f t="shared" si="14"/>
        <v>0.28190118387139051</v>
      </c>
      <c r="O45" s="21">
        <f t="shared" si="15"/>
        <v>-0.33354531001589827</v>
      </c>
      <c r="P45" s="20">
        <f t="shared" si="16"/>
        <v>12906</v>
      </c>
      <c r="Q45" s="20">
        <f t="shared" si="17"/>
        <v>-29372</v>
      </c>
      <c r="R45" s="21">
        <f t="shared" si="19"/>
        <v>1.2338165122609044E-2</v>
      </c>
    </row>
    <row r="46" spans="1:18" x14ac:dyDescent="0.25">
      <c r="A46" s="40" t="s">
        <v>38</v>
      </c>
      <c r="B46" s="20">
        <v>988</v>
      </c>
      <c r="C46" s="20">
        <v>2189</v>
      </c>
      <c r="D46" s="20">
        <v>2166</v>
      </c>
      <c r="E46" s="21">
        <f t="shared" si="10"/>
        <v>-1.0507080858839668E-2</v>
      </c>
      <c r="F46" s="21">
        <f t="shared" si="11"/>
        <v>1.1923076923076925</v>
      </c>
      <c r="G46" s="20">
        <f t="shared" si="12"/>
        <v>-23</v>
      </c>
      <c r="H46" s="20">
        <f t="shared" si="13"/>
        <v>1178</v>
      </c>
      <c r="I46" s="21">
        <f t="shared" si="18"/>
        <v>4.9956639666402201E-3</v>
      </c>
      <c r="J46" s="18"/>
      <c r="K46" s="20">
        <v>9669</v>
      </c>
      <c r="L46" s="20">
        <v>25627</v>
      </c>
      <c r="M46" s="20">
        <v>27781</v>
      </c>
      <c r="N46" s="21">
        <f t="shared" si="14"/>
        <v>8.4051976431107844E-2</v>
      </c>
      <c r="O46" s="21">
        <f t="shared" si="15"/>
        <v>1.873203019960699</v>
      </c>
      <c r="P46" s="20">
        <f t="shared" si="16"/>
        <v>2154</v>
      </c>
      <c r="Q46" s="20">
        <f t="shared" si="17"/>
        <v>18112</v>
      </c>
      <c r="R46" s="21">
        <f t="shared" si="19"/>
        <v>5.8404880941794208E-3</v>
      </c>
    </row>
    <row r="47" spans="1:18" x14ac:dyDescent="0.25">
      <c r="A47" s="40" t="s">
        <v>39</v>
      </c>
      <c r="B47" s="20">
        <v>850</v>
      </c>
      <c r="C47" s="20">
        <v>1083</v>
      </c>
      <c r="D47" s="20">
        <v>1761</v>
      </c>
      <c r="E47" s="21">
        <f t="shared" si="10"/>
        <v>0.62603878116343492</v>
      </c>
      <c r="F47" s="21">
        <f t="shared" si="11"/>
        <v>1.071764705882353</v>
      </c>
      <c r="G47" s="20">
        <f t="shared" si="12"/>
        <v>678</v>
      </c>
      <c r="H47" s="20">
        <f t="shared" si="13"/>
        <v>911</v>
      </c>
      <c r="I47" s="21">
        <f t="shared" si="18"/>
        <v>4.0615716737088768E-3</v>
      </c>
      <c r="J47" s="18"/>
      <c r="K47" s="20">
        <v>9658</v>
      </c>
      <c r="L47" s="20">
        <v>13698</v>
      </c>
      <c r="M47" s="20">
        <v>18093</v>
      </c>
      <c r="N47" s="21">
        <f t="shared" si="14"/>
        <v>0.32084975908891811</v>
      </c>
      <c r="O47" s="21">
        <f t="shared" si="15"/>
        <v>0.87336922758335067</v>
      </c>
      <c r="P47" s="20">
        <f t="shared" si="16"/>
        <v>4395</v>
      </c>
      <c r="Q47" s="20">
        <f t="shared" si="17"/>
        <v>8435</v>
      </c>
      <c r="R47" s="21">
        <f t="shared" si="19"/>
        <v>3.8037490042830808E-3</v>
      </c>
    </row>
    <row r="48" spans="1:18" x14ac:dyDescent="0.25">
      <c r="A48" s="40" t="s">
        <v>40</v>
      </c>
      <c r="B48" s="20">
        <v>752</v>
      </c>
      <c r="C48" s="20">
        <v>1352</v>
      </c>
      <c r="D48" s="20">
        <v>898</v>
      </c>
      <c r="E48" s="21">
        <f t="shared" si="10"/>
        <v>-0.33579881656804733</v>
      </c>
      <c r="F48" s="21">
        <f t="shared" si="11"/>
        <v>0.19414893617021267</v>
      </c>
      <c r="G48" s="20">
        <f t="shared" si="12"/>
        <v>-454</v>
      </c>
      <c r="H48" s="20">
        <f t="shared" si="13"/>
        <v>146</v>
      </c>
      <c r="I48" s="21">
        <f t="shared" si="18"/>
        <v>2.0711478495119657E-3</v>
      </c>
      <c r="J48" s="18"/>
      <c r="K48" s="20">
        <v>12610</v>
      </c>
      <c r="L48" s="20">
        <v>19595</v>
      </c>
      <c r="M48" s="20">
        <v>23069</v>
      </c>
      <c r="N48" s="21">
        <f t="shared" si="14"/>
        <v>0.1772901250318959</v>
      </c>
      <c r="O48" s="21">
        <f t="shared" si="15"/>
        <v>0.82942109436954792</v>
      </c>
      <c r="P48" s="20">
        <f t="shared" si="16"/>
        <v>3474</v>
      </c>
      <c r="Q48" s="20">
        <f t="shared" si="17"/>
        <v>10459</v>
      </c>
      <c r="R48" s="21">
        <f t="shared" si="19"/>
        <v>4.8498693295642731E-3</v>
      </c>
    </row>
    <row r="49" spans="1:18" x14ac:dyDescent="0.25">
      <c r="A49" s="40" t="s">
        <v>41</v>
      </c>
      <c r="B49" s="20">
        <v>1297</v>
      </c>
      <c r="C49" s="20">
        <v>2070</v>
      </c>
      <c r="D49" s="20">
        <v>2285</v>
      </c>
      <c r="E49" s="21">
        <f t="shared" si="10"/>
        <v>0.10386473429951693</v>
      </c>
      <c r="F49" s="21">
        <f t="shared" si="11"/>
        <v>0.76175790285273703</v>
      </c>
      <c r="G49" s="20">
        <f t="shared" si="12"/>
        <v>215</v>
      </c>
      <c r="H49" s="20">
        <f t="shared" si="13"/>
        <v>988</v>
      </c>
      <c r="I49" s="21">
        <f t="shared" si="18"/>
        <v>5.2701256527114045E-3</v>
      </c>
      <c r="J49" s="18"/>
      <c r="K49" s="20">
        <v>9178</v>
      </c>
      <c r="L49" s="20">
        <v>18717</v>
      </c>
      <c r="M49" s="20">
        <v>18827</v>
      </c>
      <c r="N49" s="21">
        <f t="shared" si="14"/>
        <v>5.8770102046268313E-3</v>
      </c>
      <c r="O49" s="21">
        <f t="shared" si="15"/>
        <v>1.0513183700152537</v>
      </c>
      <c r="P49" s="20">
        <f t="shared" si="16"/>
        <v>110</v>
      </c>
      <c r="Q49" s="20">
        <f t="shared" si="17"/>
        <v>9649</v>
      </c>
      <c r="R49" s="21">
        <f t="shared" si="19"/>
        <v>3.9580601615894304E-3</v>
      </c>
    </row>
    <row r="50" spans="1:18" x14ac:dyDescent="0.25">
      <c r="A50" s="40" t="s">
        <v>42</v>
      </c>
      <c r="B50" s="20">
        <v>804</v>
      </c>
      <c r="C50" s="20">
        <v>1790</v>
      </c>
      <c r="D50" s="20">
        <v>2407</v>
      </c>
      <c r="E50" s="21">
        <f t="shared" si="10"/>
        <v>0.3446927374301676</v>
      </c>
      <c r="F50" s="21">
        <f t="shared" si="11"/>
        <v>1.9937810945273631</v>
      </c>
      <c r="G50" s="20">
        <f t="shared" si="12"/>
        <v>617</v>
      </c>
      <c r="H50" s="20">
        <f t="shared" si="13"/>
        <v>1603</v>
      </c>
      <c r="I50" s="21">
        <f t="shared" si="18"/>
        <v>5.5515065409524516E-3</v>
      </c>
      <c r="J50" s="18"/>
      <c r="K50" s="20">
        <v>15962</v>
      </c>
      <c r="L50" s="20">
        <v>26244</v>
      </c>
      <c r="M50" s="20">
        <v>33555</v>
      </c>
      <c r="N50" s="21">
        <f t="shared" si="14"/>
        <v>0.27857796067672602</v>
      </c>
      <c r="O50" s="21">
        <f t="shared" si="15"/>
        <v>1.1021801779225662</v>
      </c>
      <c r="P50" s="20">
        <f t="shared" si="16"/>
        <v>7311</v>
      </c>
      <c r="Q50" s="20">
        <f t="shared" si="17"/>
        <v>17593</v>
      </c>
      <c r="R50" s="21">
        <f t="shared" si="19"/>
        <v>7.0543745005647914E-3</v>
      </c>
    </row>
    <row r="51" spans="1:18" x14ac:dyDescent="0.25">
      <c r="A51" s="40" t="s">
        <v>43</v>
      </c>
      <c r="B51" s="20">
        <v>3997</v>
      </c>
      <c r="C51" s="20">
        <v>7112</v>
      </c>
      <c r="D51" s="20">
        <v>8961</v>
      </c>
      <c r="E51" s="21">
        <f t="shared" si="10"/>
        <v>0.25998312710911131</v>
      </c>
      <c r="F51" s="21">
        <f t="shared" si="11"/>
        <v>1.2419314485864397</v>
      </c>
      <c r="G51" s="20">
        <f t="shared" si="12"/>
        <v>1849</v>
      </c>
      <c r="H51" s="20">
        <f t="shared" si="13"/>
        <v>4964</v>
      </c>
      <c r="I51" s="21">
        <f t="shared" si="18"/>
        <v>2.0667656881377196E-2</v>
      </c>
      <c r="J51" s="18"/>
      <c r="K51" s="20">
        <v>48977</v>
      </c>
      <c r="L51" s="20">
        <v>83466</v>
      </c>
      <c r="M51" s="20">
        <v>96995</v>
      </c>
      <c r="N51" s="21">
        <f t="shared" si="14"/>
        <v>0.16208995279515004</v>
      </c>
      <c r="O51" s="21">
        <f t="shared" si="15"/>
        <v>0.98041938052555277</v>
      </c>
      <c r="P51" s="20">
        <f t="shared" si="16"/>
        <v>13529</v>
      </c>
      <c r="Q51" s="20">
        <f t="shared" si="17"/>
        <v>48018</v>
      </c>
      <c r="R51" s="21">
        <f t="shared" si="19"/>
        <v>2.0391567715162626E-2</v>
      </c>
    </row>
    <row r="52" spans="1:18" x14ac:dyDescent="0.25">
      <c r="A52" s="40" t="s">
        <v>44</v>
      </c>
      <c r="B52" s="20">
        <v>4511</v>
      </c>
      <c r="C52" s="20">
        <v>5025</v>
      </c>
      <c r="D52" s="20">
        <v>5206</v>
      </c>
      <c r="E52" s="21">
        <f t="shared" si="10"/>
        <v>3.6019900497512358E-2</v>
      </c>
      <c r="F52" s="21">
        <f t="shared" si="11"/>
        <v>0.15406783418310788</v>
      </c>
      <c r="G52" s="20">
        <f t="shared" si="12"/>
        <v>181</v>
      </c>
      <c r="H52" s="20">
        <f t="shared" si="13"/>
        <v>695</v>
      </c>
      <c r="I52" s="21">
        <f t="shared" si="18"/>
        <v>1.2007122165433511E-2</v>
      </c>
      <c r="J52" s="18"/>
      <c r="K52" s="20">
        <v>38268</v>
      </c>
      <c r="L52" s="20">
        <v>40237</v>
      </c>
      <c r="M52" s="20">
        <v>45629</v>
      </c>
      <c r="N52" s="21">
        <f t="shared" si="14"/>
        <v>0.13400601436488802</v>
      </c>
      <c r="O52" s="21">
        <f t="shared" si="15"/>
        <v>0.19235392495035009</v>
      </c>
      <c r="P52" s="20">
        <f t="shared" si="16"/>
        <v>5392</v>
      </c>
      <c r="Q52" s="20">
        <f t="shared" si="17"/>
        <v>7361</v>
      </c>
      <c r="R52" s="21">
        <f t="shared" si="19"/>
        <v>9.5927299682989388E-3</v>
      </c>
    </row>
    <row r="53" spans="1:18" x14ac:dyDescent="0.25">
      <c r="A53" s="41" t="s">
        <v>45</v>
      </c>
      <c r="B53" s="20">
        <v>4402</v>
      </c>
      <c r="C53" s="20">
        <v>739</v>
      </c>
      <c r="D53" s="20">
        <v>786</v>
      </c>
      <c r="E53" s="21">
        <f>D53/C53-1</f>
        <v>6.3599458728010871E-2</v>
      </c>
      <c r="F53" s="21">
        <f>D53/B53-1</f>
        <v>-0.82144479781917312</v>
      </c>
      <c r="G53" s="20">
        <f>D53-C53</f>
        <v>47</v>
      </c>
      <c r="H53" s="20">
        <f>D53-B53</f>
        <v>-3616</v>
      </c>
      <c r="I53" s="21">
        <f>D53/$D$23</f>
        <v>1.8128309685037918E-3</v>
      </c>
      <c r="J53" s="18"/>
      <c r="K53" s="20">
        <v>54487</v>
      </c>
      <c r="L53" s="20">
        <v>6870</v>
      </c>
      <c r="M53" s="20">
        <v>8057</v>
      </c>
      <c r="N53" s="21">
        <f>M53/L53-1</f>
        <v>0.17278020378457071</v>
      </c>
      <c r="O53" s="21">
        <f>M53/K53-1</f>
        <v>-0.85212986583955808</v>
      </c>
      <c r="P53" s="20">
        <f>M53-L53</f>
        <v>1187</v>
      </c>
      <c r="Q53" s="20">
        <f>M53-K53</f>
        <v>-46430</v>
      </c>
      <c r="R53" s="21">
        <f>M53/$M$23</f>
        <v>1.6938487662360459E-3</v>
      </c>
    </row>
    <row r="54" spans="1:18" x14ac:dyDescent="0.25">
      <c r="A54" s="39" t="s">
        <v>46</v>
      </c>
      <c r="B54" s="23">
        <f>B29-SUM(B30:B53)</f>
        <v>23799</v>
      </c>
      <c r="C54" s="23">
        <f>C29-SUM(C30:C53)</f>
        <v>22659</v>
      </c>
      <c r="D54" s="23">
        <f>D29-SUM(D30:D53)</f>
        <v>20369</v>
      </c>
      <c r="E54" s="24">
        <f>D54/C54-1</f>
        <v>-0.10106359503949869</v>
      </c>
      <c r="F54" s="24">
        <f>D54/B54-1</f>
        <v>-0.14412370267658303</v>
      </c>
      <c r="G54" s="23">
        <f>D54-C54</f>
        <v>-2290</v>
      </c>
      <c r="H54" s="23">
        <f>D54-B54</f>
        <v>-3430</v>
      </c>
      <c r="I54" s="24">
        <f>D54/$D$23</f>
        <v>4.6979076332638335E-2</v>
      </c>
      <c r="J54" s="18"/>
      <c r="K54" s="23">
        <f>K29-SUM(K30:K53)</f>
        <v>246249</v>
      </c>
      <c r="L54" s="23">
        <f>L29-SUM(L30:L53)</f>
        <v>229350</v>
      </c>
      <c r="M54" s="23">
        <f>M29-SUM(M30:M53)</f>
        <v>231587</v>
      </c>
      <c r="N54" s="24">
        <f>M54/L54-1</f>
        <v>9.7536516241552018E-3</v>
      </c>
      <c r="O54" s="24">
        <f>M54/K54-1</f>
        <v>-5.9541358543587997E-2</v>
      </c>
      <c r="P54" s="23">
        <f>M54-L54</f>
        <v>2237</v>
      </c>
      <c r="Q54" s="23">
        <f>M54-K54</f>
        <v>-14662</v>
      </c>
      <c r="R54" s="24">
        <f>M54/$M$23</f>
        <v>4.8687272461996674E-2</v>
      </c>
    </row>
    <row r="55" spans="1:18" ht="21" x14ac:dyDescent="0.35">
      <c r="A55" s="305" t="s">
        <v>47</v>
      </c>
      <c r="B55" s="306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7"/>
    </row>
    <row r="56" spans="1:18" x14ac:dyDescent="0.25">
      <c r="A56" s="1"/>
      <c r="B56" s="298" t="s">
        <v>117</v>
      </c>
      <c r="C56" s="299"/>
      <c r="D56" s="299"/>
      <c r="E56" s="299"/>
      <c r="F56" s="299"/>
      <c r="G56" s="299"/>
      <c r="H56" s="299"/>
      <c r="I56" s="300"/>
      <c r="J56" s="3"/>
      <c r="K56" s="298" t="str">
        <f>K$5</f>
        <v>acumulado noviembre</v>
      </c>
      <c r="L56" s="299"/>
      <c r="M56" s="299"/>
      <c r="N56" s="299"/>
      <c r="O56" s="299"/>
      <c r="P56" s="299"/>
      <c r="Q56" s="299"/>
      <c r="R56" s="300"/>
    </row>
    <row r="57" spans="1:18" x14ac:dyDescent="0.25">
      <c r="A57" s="4"/>
      <c r="B57" s="5">
        <f>B$6</f>
        <v>2019</v>
      </c>
      <c r="C57" s="5">
        <f>C$6</f>
        <v>2022</v>
      </c>
      <c r="D57" s="5">
        <f>D$6</f>
        <v>2023</v>
      </c>
      <c r="E57" s="5" t="str">
        <f>CONCATENATE("var ",RIGHT(D57,2),"/",RIGHT(C57,2))</f>
        <v>var 23/22</v>
      </c>
      <c r="F57" s="5" t="str">
        <f>CONCATENATE("var ",RIGHT(D57,2),"/",RIGHT(B57,2))</f>
        <v>var 23/19</v>
      </c>
      <c r="G57" s="5" t="str">
        <f>CONCATENATE("dif ",RIGHT(D57,2),"-",RIGHT(C57,2))</f>
        <v>dif 23-22</v>
      </c>
      <c r="H57" s="5" t="str">
        <f>CONCATENATE("dif ",RIGHT(D57,2),"-",RIGHT(B57,2))</f>
        <v>dif 23-19</v>
      </c>
      <c r="I57" s="5" t="str">
        <f>CONCATENATE("cuota ",RIGHT(D57,2))</f>
        <v>cuota 23</v>
      </c>
      <c r="J57" s="6"/>
      <c r="K57" s="5">
        <f>K$6</f>
        <v>2019</v>
      </c>
      <c r="L57" s="5">
        <f>L$6</f>
        <v>2022</v>
      </c>
      <c r="M57" s="5">
        <f>M$6</f>
        <v>2023</v>
      </c>
      <c r="N57" s="5" t="str">
        <f>CONCATENATE("var ",RIGHT(M57,2),"/",RIGHT(L57,2))</f>
        <v>var 23/22</v>
      </c>
      <c r="O57" s="5" t="str">
        <f>CONCATENATE("var ",RIGHT(M57,2),"/",RIGHT(K57,2))</f>
        <v>var 23/19</v>
      </c>
      <c r="P57" s="5" t="str">
        <f>CONCATENATE("dif ",RIGHT(M57,2),"-",RIGHT(L57,2))</f>
        <v>dif 23-22</v>
      </c>
      <c r="Q57" s="5" t="str">
        <f>CONCATENATE("dif ",RIGHT(M57,2),"-",RIGHT(K57,2))</f>
        <v>dif 23-19</v>
      </c>
      <c r="R57" s="5" t="str">
        <f>CONCATENATE("cuota ",RIGHT(M57,2))</f>
        <v>cuota 23</v>
      </c>
    </row>
    <row r="58" spans="1:18" x14ac:dyDescent="0.25">
      <c r="A58" s="7" t="s">
        <v>48</v>
      </c>
      <c r="B58" s="8">
        <v>393250</v>
      </c>
      <c r="C58" s="8">
        <v>409402</v>
      </c>
      <c r="D58" s="8">
        <v>433576</v>
      </c>
      <c r="E58" s="9">
        <f t="shared" ref="E58:E68" si="20">D58/C58-1</f>
        <v>5.9047097962393824E-2</v>
      </c>
      <c r="F58" s="9">
        <f t="shared" ref="F58:F68" si="21">D58/B58-1</f>
        <v>0.1025454545454545</v>
      </c>
      <c r="G58" s="8">
        <f t="shared" ref="G58:G68" si="22">D58-C58</f>
        <v>24174</v>
      </c>
      <c r="H58" s="8">
        <f t="shared" ref="H58:H68" si="23">D58-B58</f>
        <v>40326</v>
      </c>
      <c r="I58" s="9">
        <f>D58/$D$58</f>
        <v>1</v>
      </c>
      <c r="J58" s="10"/>
      <c r="K58" s="8">
        <v>4434320</v>
      </c>
      <c r="L58" s="8">
        <v>4334225</v>
      </c>
      <c r="M58" s="8">
        <v>4756623</v>
      </c>
      <c r="N58" s="9">
        <f t="shared" ref="N58:N68" si="24">M58/L58-1</f>
        <v>9.7456408008352202E-2</v>
      </c>
      <c r="O58" s="9">
        <f t="shared" ref="O58:O68" si="25">M58/K58-1</f>
        <v>7.2683748579263519E-2</v>
      </c>
      <c r="P58" s="8">
        <f t="shared" ref="P58:P68" si="26">M58-L58</f>
        <v>422398</v>
      </c>
      <c r="Q58" s="8">
        <f t="shared" ref="Q58:Q68" si="27">M58-K58</f>
        <v>322303</v>
      </c>
      <c r="R58" s="9">
        <f>M58/$M$58</f>
        <v>1</v>
      </c>
    </row>
    <row r="59" spans="1:18" x14ac:dyDescent="0.25">
      <c r="A59" s="42" t="s">
        <v>49</v>
      </c>
      <c r="B59" s="43">
        <v>136028</v>
      </c>
      <c r="C59" s="43">
        <v>145679</v>
      </c>
      <c r="D59" s="43">
        <v>154254</v>
      </c>
      <c r="E59" s="44">
        <f t="shared" si="20"/>
        <v>5.8862293123923104E-2</v>
      </c>
      <c r="F59" s="44">
        <f t="shared" si="21"/>
        <v>0.13398712029876192</v>
      </c>
      <c r="G59" s="43">
        <f t="shared" si="22"/>
        <v>8575</v>
      </c>
      <c r="H59" s="43">
        <f t="shared" si="23"/>
        <v>18226</v>
      </c>
      <c r="I59" s="44">
        <f t="shared" ref="I59:I68" si="28">D59/$D$58</f>
        <v>0.35577153716995408</v>
      </c>
      <c r="J59" s="45"/>
      <c r="K59" s="43">
        <v>1621520</v>
      </c>
      <c r="L59" s="43">
        <v>1603074</v>
      </c>
      <c r="M59" s="43">
        <v>1723765</v>
      </c>
      <c r="N59" s="44">
        <f t="shared" si="24"/>
        <v>7.5287229410495149E-2</v>
      </c>
      <c r="O59" s="44">
        <f t="shared" si="25"/>
        <v>6.3055034782179664E-2</v>
      </c>
      <c r="P59" s="43">
        <f t="shared" si="26"/>
        <v>120691</v>
      </c>
      <c r="Q59" s="43">
        <f t="shared" si="27"/>
        <v>102245</v>
      </c>
      <c r="R59" s="44">
        <f t="shared" ref="R59:R68" si="29">M59/$M$58</f>
        <v>0.36239260500569415</v>
      </c>
    </row>
    <row r="60" spans="1:18" x14ac:dyDescent="0.25">
      <c r="A60" s="46" t="s">
        <v>50</v>
      </c>
      <c r="B60" s="20">
        <v>107365</v>
      </c>
      <c r="C60" s="20">
        <v>107366</v>
      </c>
      <c r="D60" s="20">
        <v>113999</v>
      </c>
      <c r="E60" s="21">
        <f t="shared" si="20"/>
        <v>6.1779334239889794E-2</v>
      </c>
      <c r="F60" s="21">
        <f t="shared" si="21"/>
        <v>6.1789223676244509E-2</v>
      </c>
      <c r="G60" s="20">
        <f t="shared" si="22"/>
        <v>6633</v>
      </c>
      <c r="H60" s="20">
        <f t="shared" si="23"/>
        <v>6634</v>
      </c>
      <c r="I60" s="21">
        <f t="shared" si="28"/>
        <v>0.26292737605402511</v>
      </c>
      <c r="J60" s="18"/>
      <c r="K60" s="20">
        <v>1190067</v>
      </c>
      <c r="L60" s="20">
        <v>1134618</v>
      </c>
      <c r="M60" s="20">
        <v>1208358</v>
      </c>
      <c r="N60" s="21">
        <f t="shared" si="24"/>
        <v>6.4991036630830834E-2</v>
      </c>
      <c r="O60" s="21">
        <f t="shared" si="25"/>
        <v>1.5369722881148684E-2</v>
      </c>
      <c r="P60" s="20">
        <f t="shared" si="26"/>
        <v>73740</v>
      </c>
      <c r="Q60" s="20">
        <f t="shared" si="27"/>
        <v>18291</v>
      </c>
      <c r="R60" s="21">
        <f t="shared" si="29"/>
        <v>0.2540369501640134</v>
      </c>
    </row>
    <row r="61" spans="1:18" x14ac:dyDescent="0.25">
      <c r="A61" s="47" t="s">
        <v>51</v>
      </c>
      <c r="B61" s="48">
        <v>4580</v>
      </c>
      <c r="C61" s="48">
        <v>4018</v>
      </c>
      <c r="D61" s="48">
        <v>4366</v>
      </c>
      <c r="E61" s="49">
        <f t="shared" si="20"/>
        <v>8.661025385764054E-2</v>
      </c>
      <c r="F61" s="49">
        <f t="shared" si="21"/>
        <v>-4.6724890829694332E-2</v>
      </c>
      <c r="G61" s="48">
        <f t="shared" si="22"/>
        <v>348</v>
      </c>
      <c r="H61" s="48">
        <f t="shared" si="23"/>
        <v>-214</v>
      </c>
      <c r="I61" s="49">
        <f t="shared" si="28"/>
        <v>1.0069745557872207E-2</v>
      </c>
      <c r="J61" s="18"/>
      <c r="K61" s="48">
        <v>41449</v>
      </c>
      <c r="L61" s="48">
        <v>33076</v>
      </c>
      <c r="M61" s="48">
        <v>45036</v>
      </c>
      <c r="N61" s="49">
        <f t="shared" si="24"/>
        <v>0.36159148627403548</v>
      </c>
      <c r="O61" s="49">
        <f t="shared" si="25"/>
        <v>8.654008540616176E-2</v>
      </c>
      <c r="P61" s="48">
        <f t="shared" si="26"/>
        <v>11960</v>
      </c>
      <c r="Q61" s="48">
        <f t="shared" si="27"/>
        <v>3587</v>
      </c>
      <c r="R61" s="49">
        <f t="shared" si="29"/>
        <v>9.4680616899846803E-3</v>
      </c>
    </row>
    <row r="62" spans="1:18" x14ac:dyDescent="0.25">
      <c r="A62" s="46" t="s">
        <v>52</v>
      </c>
      <c r="B62" s="20">
        <v>66714</v>
      </c>
      <c r="C62" s="20">
        <v>61752</v>
      </c>
      <c r="D62" s="20">
        <v>66055</v>
      </c>
      <c r="E62" s="21">
        <f t="shared" si="20"/>
        <v>6.9681953620935433E-2</v>
      </c>
      <c r="F62" s="21">
        <f t="shared" si="21"/>
        <v>-9.8779866294930185E-3</v>
      </c>
      <c r="G62" s="20">
        <f t="shared" si="22"/>
        <v>4303</v>
      </c>
      <c r="H62" s="20">
        <f t="shared" si="23"/>
        <v>-659</v>
      </c>
      <c r="I62" s="21">
        <f t="shared" si="28"/>
        <v>0.15234929977674042</v>
      </c>
      <c r="J62" s="18"/>
      <c r="K62" s="20">
        <v>729706</v>
      </c>
      <c r="L62" s="20">
        <v>649125</v>
      </c>
      <c r="M62" s="20">
        <v>737392</v>
      </c>
      <c r="N62" s="21">
        <f t="shared" si="24"/>
        <v>0.13597843250529551</v>
      </c>
      <c r="O62" s="21">
        <f t="shared" si="25"/>
        <v>1.0533009184520825E-2</v>
      </c>
      <c r="P62" s="20">
        <f t="shared" si="26"/>
        <v>88267</v>
      </c>
      <c r="Q62" s="20">
        <f t="shared" si="27"/>
        <v>7686</v>
      </c>
      <c r="R62" s="21">
        <f t="shared" si="29"/>
        <v>0.15502426826763441</v>
      </c>
    </row>
    <row r="63" spans="1:18" x14ac:dyDescent="0.25">
      <c r="A63" s="46" t="s">
        <v>53</v>
      </c>
      <c r="B63" s="20">
        <v>12009</v>
      </c>
      <c r="C63" s="20">
        <v>14824</v>
      </c>
      <c r="D63" s="20">
        <v>18426</v>
      </c>
      <c r="E63" s="21">
        <f>D63/C63-1</f>
        <v>0.24298434970318405</v>
      </c>
      <c r="F63" s="21">
        <f>D63/B63-1</f>
        <v>0.53434923807144652</v>
      </c>
      <c r="G63" s="20">
        <f>D63-C63</f>
        <v>3602</v>
      </c>
      <c r="H63" s="20">
        <f>D63-B63</f>
        <v>6417</v>
      </c>
      <c r="I63" s="21">
        <f>D63/$D$58</f>
        <v>4.2497739727291178E-2</v>
      </c>
      <c r="J63" s="18"/>
      <c r="K63" s="20">
        <v>131193</v>
      </c>
      <c r="L63" s="20">
        <v>180968</v>
      </c>
      <c r="M63" s="20">
        <v>228511</v>
      </c>
      <c r="N63" s="21">
        <f>M63/L63-1</f>
        <v>0.26271495513018883</v>
      </c>
      <c r="O63" s="21">
        <f>M63/K63-1</f>
        <v>0.7417926261309673</v>
      </c>
      <c r="P63" s="20">
        <f>M63-L63</f>
        <v>47543</v>
      </c>
      <c r="Q63" s="20">
        <f>M63-K63</f>
        <v>97318</v>
      </c>
      <c r="R63" s="21">
        <f>M63/$M$58</f>
        <v>4.8040595186963526E-2</v>
      </c>
    </row>
    <row r="64" spans="1:18" x14ac:dyDescent="0.25">
      <c r="A64" s="46" t="s">
        <v>54</v>
      </c>
      <c r="B64" s="20">
        <v>21685</v>
      </c>
      <c r="C64" s="20">
        <v>25251</v>
      </c>
      <c r="D64" s="20">
        <v>23667</v>
      </c>
      <c r="E64" s="21">
        <f t="shared" si="20"/>
        <v>-6.2730188903409756E-2</v>
      </c>
      <c r="F64" s="21">
        <f t="shared" si="21"/>
        <v>9.1399584966566749E-2</v>
      </c>
      <c r="G64" s="20">
        <f t="shared" si="22"/>
        <v>-1584</v>
      </c>
      <c r="H64" s="20">
        <f t="shared" si="23"/>
        <v>1982</v>
      </c>
      <c r="I64" s="21">
        <f t="shared" si="28"/>
        <v>5.4585585918039747E-2</v>
      </c>
      <c r="J64" s="18"/>
      <c r="K64" s="20">
        <v>199492</v>
      </c>
      <c r="L64" s="20">
        <v>205166</v>
      </c>
      <c r="M64" s="20">
        <v>219245</v>
      </c>
      <c r="N64" s="21">
        <f t="shared" si="24"/>
        <v>6.8622481307819116E-2</v>
      </c>
      <c r="O64" s="21">
        <f t="shared" si="25"/>
        <v>9.9016501914863664E-2</v>
      </c>
      <c r="P64" s="20">
        <f t="shared" si="26"/>
        <v>14079</v>
      </c>
      <c r="Q64" s="20">
        <f t="shared" si="27"/>
        <v>19753</v>
      </c>
      <c r="R64" s="21">
        <f t="shared" si="29"/>
        <v>4.6092574500859115E-2</v>
      </c>
    </row>
    <row r="65" spans="1:18" x14ac:dyDescent="0.25">
      <c r="A65" s="46" t="s">
        <v>55</v>
      </c>
      <c r="B65" s="20">
        <v>6020</v>
      </c>
      <c r="C65" s="20">
        <v>4838</v>
      </c>
      <c r="D65" s="20">
        <v>4964</v>
      </c>
      <c r="E65" s="21">
        <f>D65/C65-1</f>
        <v>2.6043819760231512E-2</v>
      </c>
      <c r="F65" s="21">
        <f>D65/B65-1</f>
        <v>-0.17541528239202653</v>
      </c>
      <c r="G65" s="20">
        <f>D65-C65</f>
        <v>126</v>
      </c>
      <c r="H65" s="20">
        <f>D65-B65</f>
        <v>-1056</v>
      </c>
      <c r="I65" s="21">
        <f>D65/$D$58</f>
        <v>1.1448973190397992E-2</v>
      </c>
      <c r="J65" s="18"/>
      <c r="K65" s="20">
        <v>50120</v>
      </c>
      <c r="L65" s="20">
        <v>46319</v>
      </c>
      <c r="M65" s="20">
        <v>53572</v>
      </c>
      <c r="N65" s="21">
        <f>M65/L65-1</f>
        <v>0.1565880092402685</v>
      </c>
      <c r="O65" s="21">
        <f>M65/K65-1</f>
        <v>6.8874700718276172E-2</v>
      </c>
      <c r="P65" s="20">
        <f>M65-L65</f>
        <v>7253</v>
      </c>
      <c r="Q65" s="20">
        <f>M65-K65</f>
        <v>3452</v>
      </c>
      <c r="R65" s="21">
        <f>M65/$M$58</f>
        <v>1.1262612151520102E-2</v>
      </c>
    </row>
    <row r="66" spans="1:18" x14ac:dyDescent="0.25">
      <c r="A66" s="46" t="s">
        <v>56</v>
      </c>
      <c r="B66" s="20">
        <v>19561</v>
      </c>
      <c r="C66" s="20">
        <v>21079</v>
      </c>
      <c r="D66" s="20">
        <v>24207</v>
      </c>
      <c r="E66" s="21">
        <f t="shared" si="20"/>
        <v>0.14839413634422893</v>
      </c>
      <c r="F66" s="21">
        <f t="shared" si="21"/>
        <v>0.23751341955932714</v>
      </c>
      <c r="G66" s="20">
        <f t="shared" si="22"/>
        <v>3128</v>
      </c>
      <c r="H66" s="20">
        <f t="shared" si="23"/>
        <v>4646</v>
      </c>
      <c r="I66" s="21">
        <f t="shared" si="28"/>
        <v>5.5831042308614867E-2</v>
      </c>
      <c r="J66" s="18"/>
      <c r="K66" s="20">
        <v>229250</v>
      </c>
      <c r="L66" s="20">
        <v>233832</v>
      </c>
      <c r="M66" s="20">
        <v>254452</v>
      </c>
      <c r="N66" s="21">
        <f t="shared" si="24"/>
        <v>8.8182968969174436E-2</v>
      </c>
      <c r="O66" s="21">
        <f t="shared" si="25"/>
        <v>0.10993238822246454</v>
      </c>
      <c r="P66" s="20">
        <f t="shared" si="26"/>
        <v>20620</v>
      </c>
      <c r="Q66" s="20">
        <f t="shared" si="27"/>
        <v>25202</v>
      </c>
      <c r="R66" s="21">
        <f t="shared" si="29"/>
        <v>5.3494254221955369E-2</v>
      </c>
    </row>
    <row r="67" spans="1:18" x14ac:dyDescent="0.25">
      <c r="A67" s="50" t="s">
        <v>57</v>
      </c>
      <c r="B67" s="28">
        <v>9620</v>
      </c>
      <c r="C67" s="28">
        <v>14622</v>
      </c>
      <c r="D67" s="28">
        <v>12399</v>
      </c>
      <c r="E67" s="29">
        <f t="shared" si="20"/>
        <v>-0.15203118588428399</v>
      </c>
      <c r="F67" s="29">
        <f t="shared" si="21"/>
        <v>0.28887733887733891</v>
      </c>
      <c r="G67" s="28">
        <f t="shared" si="22"/>
        <v>-2223</v>
      </c>
      <c r="H67" s="28">
        <f t="shared" si="23"/>
        <v>2779</v>
      </c>
      <c r="I67" s="29">
        <f t="shared" si="28"/>
        <v>2.859706256803882E-2</v>
      </c>
      <c r="J67" s="18"/>
      <c r="K67" s="28">
        <v>126380</v>
      </c>
      <c r="L67" s="28">
        <v>146959</v>
      </c>
      <c r="M67" s="28">
        <v>173944</v>
      </c>
      <c r="N67" s="29">
        <f t="shared" si="24"/>
        <v>0.18362264305010245</v>
      </c>
      <c r="O67" s="29">
        <f t="shared" si="25"/>
        <v>0.376357018515588</v>
      </c>
      <c r="P67" s="28">
        <f t="shared" si="26"/>
        <v>26985</v>
      </c>
      <c r="Q67" s="28">
        <f t="shared" si="27"/>
        <v>47564</v>
      </c>
      <c r="R67" s="29">
        <f t="shared" si="29"/>
        <v>3.6568801017024054E-2</v>
      </c>
    </row>
    <row r="68" spans="1:18" x14ac:dyDescent="0.25">
      <c r="A68" s="51" t="s">
        <v>58</v>
      </c>
      <c r="B68" s="52">
        <f>B58-SUM(B59:B67)</f>
        <v>9668</v>
      </c>
      <c r="C68" s="52">
        <f>C58-SUM(C59:C67)</f>
        <v>9973</v>
      </c>
      <c r="D68" s="52">
        <f>D58-SUM(D59:D67)</f>
        <v>11239</v>
      </c>
      <c r="E68" s="53">
        <f t="shared" si="20"/>
        <v>0.12694274541261397</v>
      </c>
      <c r="F68" s="53">
        <f t="shared" si="21"/>
        <v>0.16249482829954487</v>
      </c>
      <c r="G68" s="52">
        <f t="shared" si="22"/>
        <v>1266</v>
      </c>
      <c r="H68" s="52">
        <f t="shared" si="23"/>
        <v>1571</v>
      </c>
      <c r="I68" s="53">
        <f t="shared" si="28"/>
        <v>2.5921637729025591E-2</v>
      </c>
      <c r="J68" s="18"/>
      <c r="K68" s="52">
        <f>K58-SUM(K59:K67)</f>
        <v>115143</v>
      </c>
      <c r="L68" s="52">
        <f>L58-SUM(L59:L67)</f>
        <v>101088</v>
      </c>
      <c r="M68" s="52">
        <f>M58-SUM(M59:M67)</f>
        <v>112348</v>
      </c>
      <c r="N68" s="53">
        <f t="shared" si="24"/>
        <v>0.11138809749920853</v>
      </c>
      <c r="O68" s="53">
        <f t="shared" si="25"/>
        <v>-2.427416343155897E-2</v>
      </c>
      <c r="P68" s="52">
        <f t="shared" si="26"/>
        <v>11260</v>
      </c>
      <c r="Q68" s="52">
        <f t="shared" si="27"/>
        <v>-2795</v>
      </c>
      <c r="R68" s="53">
        <f t="shared" si="29"/>
        <v>2.3619277794351159E-2</v>
      </c>
    </row>
    <row r="69" spans="1:18" ht="21" x14ac:dyDescent="0.35">
      <c r="A69" s="301" t="s">
        <v>59</v>
      </c>
      <c r="B69" s="301"/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</row>
    <row r="70" spans="1:18" x14ac:dyDescent="0.25">
      <c r="A70" s="54"/>
      <c r="B70" s="298" t="s">
        <v>117</v>
      </c>
      <c r="C70" s="299"/>
      <c r="D70" s="299"/>
      <c r="E70" s="299"/>
      <c r="F70" s="299"/>
      <c r="G70" s="299"/>
      <c r="H70" s="299"/>
      <c r="I70" s="300"/>
      <c r="J70" s="55"/>
      <c r="K70" s="298" t="str">
        <f>K$5</f>
        <v>acumulado noviembre</v>
      </c>
      <c r="L70" s="299"/>
      <c r="M70" s="299"/>
      <c r="N70" s="299"/>
      <c r="O70" s="299"/>
      <c r="P70" s="299"/>
      <c r="Q70" s="299"/>
      <c r="R70" s="300"/>
    </row>
    <row r="71" spans="1:18" x14ac:dyDescent="0.25">
      <c r="A71" s="4"/>
      <c r="B71" s="5">
        <f>B$6</f>
        <v>2019</v>
      </c>
      <c r="C71" s="5">
        <f>C$6</f>
        <v>2022</v>
      </c>
      <c r="D71" s="5">
        <f>D$6</f>
        <v>2023</v>
      </c>
      <c r="E71" s="5" t="str">
        <f>CONCATENATE("var ",RIGHT(D71,2),"/",RIGHT(C71,2))</f>
        <v>var 23/22</v>
      </c>
      <c r="F71" s="5" t="str">
        <f>CONCATENATE("var ",RIGHT(D71,2),"/",RIGHT(B71,2))</f>
        <v>var 23/19</v>
      </c>
      <c r="G71" s="5" t="str">
        <f>CONCATENATE("dif ",RIGHT(D71,2),"-",RIGHT(C71,2))</f>
        <v>dif 23-22</v>
      </c>
      <c r="H71" s="5" t="str">
        <f>CONCATENATE("dif ",RIGHT(D71,2),"-",RIGHT(B71,2))</f>
        <v>dif 23-19</v>
      </c>
      <c r="I71" s="5" t="str">
        <f>CONCATENATE("cuota ",RIGHT(D71,2))</f>
        <v>cuota 23</v>
      </c>
      <c r="J71" s="56"/>
      <c r="K71" s="5">
        <f>K$6</f>
        <v>2019</v>
      </c>
      <c r="L71" s="5">
        <f>L$6</f>
        <v>2022</v>
      </c>
      <c r="M71" s="5">
        <f>M$6</f>
        <v>2023</v>
      </c>
      <c r="N71" s="5" t="str">
        <f>CONCATENATE("var ",RIGHT(M71,2),"/",RIGHT(L71,2))</f>
        <v>var 23/22</v>
      </c>
      <c r="O71" s="5" t="str">
        <f>CONCATENATE("var ",RIGHT(M71,2),"/",RIGHT(K71,2))</f>
        <v>var 23/19</v>
      </c>
      <c r="P71" s="5" t="str">
        <f>CONCATENATE("dif ",RIGHT(M71,2),"-",RIGHT(L71,2))</f>
        <v>dif 23-22</v>
      </c>
      <c r="Q71" s="5" t="str">
        <f>CONCATENATE("dif ",RIGHT(M71,2),"-",RIGHT(K71,2))</f>
        <v>dif 23-19</v>
      </c>
      <c r="R71" s="5" t="str">
        <f>CONCATENATE("cuota ",RIGHT(M71,2))</f>
        <v>cuota 23</v>
      </c>
    </row>
    <row r="72" spans="1:18" x14ac:dyDescent="0.25">
      <c r="A72" s="57" t="s">
        <v>4</v>
      </c>
      <c r="B72" s="58">
        <v>2752487</v>
      </c>
      <c r="C72" s="58">
        <v>2761571</v>
      </c>
      <c r="D72" s="58">
        <v>2964758</v>
      </c>
      <c r="E72" s="59">
        <f t="shared" ref="E72:E83" si="30">D72/C72-1</f>
        <v>7.357659824788132E-2</v>
      </c>
      <c r="F72" s="59">
        <f t="shared" ref="F72:F83" si="31">D72/B72-1</f>
        <v>7.7119710283827025E-2</v>
      </c>
      <c r="G72" s="58">
        <f t="shared" ref="G72:G83" si="32">D72-C72</f>
        <v>203187</v>
      </c>
      <c r="H72" s="58">
        <f t="shared" ref="H72:H83" si="33">D72-B72</f>
        <v>212271</v>
      </c>
      <c r="I72" s="59">
        <f>D72/$D$72</f>
        <v>1</v>
      </c>
      <c r="J72" s="60"/>
      <c r="K72" s="58">
        <v>31179964</v>
      </c>
      <c r="L72" s="58">
        <v>28587017</v>
      </c>
      <c r="M72" s="58">
        <v>31602890</v>
      </c>
      <c r="N72" s="59">
        <f t="shared" ref="N72:N83" si="34">M72/L72-1</f>
        <v>0.10549799582097008</v>
      </c>
      <c r="O72" s="59">
        <f t="shared" ref="O72:O83" si="35">M72/K72-1</f>
        <v>1.3564031055327774E-2</v>
      </c>
      <c r="P72" s="58">
        <f t="shared" ref="P72:P83" si="36">M72-L72</f>
        <v>3015873</v>
      </c>
      <c r="Q72" s="58">
        <f t="shared" ref="Q72:Q83" si="37">M72-K72</f>
        <v>422926</v>
      </c>
      <c r="R72" s="59">
        <f>M72/$M$72</f>
        <v>1</v>
      </c>
    </row>
    <row r="73" spans="1:18" x14ac:dyDescent="0.25">
      <c r="A73" s="61" t="s">
        <v>5</v>
      </c>
      <c r="B73" s="62">
        <v>1968742</v>
      </c>
      <c r="C73" s="62">
        <v>2115905</v>
      </c>
      <c r="D73" s="62">
        <v>2229033</v>
      </c>
      <c r="E73" s="63">
        <f t="shared" si="30"/>
        <v>5.3465538386647804E-2</v>
      </c>
      <c r="F73" s="63">
        <f t="shared" si="31"/>
        <v>0.1322118388290594</v>
      </c>
      <c r="G73" s="62">
        <f t="shared" si="32"/>
        <v>113128</v>
      </c>
      <c r="H73" s="62">
        <f t="shared" si="33"/>
        <v>260291</v>
      </c>
      <c r="I73" s="63">
        <f t="shared" ref="I73:I83" si="38">D73/$D$72</f>
        <v>0.75184315212236552</v>
      </c>
      <c r="J73" s="64"/>
      <c r="K73" s="62">
        <v>22075176</v>
      </c>
      <c r="L73" s="62">
        <v>22036587</v>
      </c>
      <c r="M73" s="62">
        <v>24079150</v>
      </c>
      <c r="N73" s="63">
        <f t="shared" si="34"/>
        <v>9.2689625666624309E-2</v>
      </c>
      <c r="O73" s="63">
        <f t="shared" si="35"/>
        <v>9.0779525381813553E-2</v>
      </c>
      <c r="P73" s="62">
        <f t="shared" si="36"/>
        <v>2042563</v>
      </c>
      <c r="Q73" s="62">
        <f t="shared" si="37"/>
        <v>2003974</v>
      </c>
      <c r="R73" s="63">
        <f t="shared" ref="R73:R83" si="39">M73/$M$72</f>
        <v>0.76192873499860303</v>
      </c>
    </row>
    <row r="74" spans="1:18" x14ac:dyDescent="0.25">
      <c r="A74" s="26" t="s">
        <v>6</v>
      </c>
      <c r="B74" s="20">
        <v>306153</v>
      </c>
      <c r="C74" s="20">
        <v>420140</v>
      </c>
      <c r="D74" s="20">
        <v>401911</v>
      </c>
      <c r="E74" s="21">
        <f t="shared" si="30"/>
        <v>-4.3387918312943308E-2</v>
      </c>
      <c r="F74" s="21">
        <f t="shared" si="31"/>
        <v>0.3127782513971773</v>
      </c>
      <c r="G74" s="20">
        <f t="shared" si="32"/>
        <v>-18229</v>
      </c>
      <c r="H74" s="20">
        <f t="shared" si="33"/>
        <v>95758</v>
      </c>
      <c r="I74" s="21">
        <f t="shared" si="38"/>
        <v>0.13556283514539805</v>
      </c>
      <c r="J74" s="65"/>
      <c r="K74" s="20">
        <v>3501730</v>
      </c>
      <c r="L74" s="20">
        <v>4577276</v>
      </c>
      <c r="M74" s="20">
        <v>4474481</v>
      </c>
      <c r="N74" s="21">
        <f t="shared" si="34"/>
        <v>-2.2457680069980501E-2</v>
      </c>
      <c r="O74" s="21">
        <f t="shared" si="35"/>
        <v>0.27779154874876122</v>
      </c>
      <c r="P74" s="20">
        <f t="shared" si="36"/>
        <v>-102795</v>
      </c>
      <c r="Q74" s="20">
        <f t="shared" si="37"/>
        <v>972751</v>
      </c>
      <c r="R74" s="21">
        <f t="shared" si="39"/>
        <v>0.14158455128629058</v>
      </c>
    </row>
    <row r="75" spans="1:18" x14ac:dyDescent="0.25">
      <c r="A75" s="26" t="s">
        <v>7</v>
      </c>
      <c r="B75" s="20">
        <v>1269736</v>
      </c>
      <c r="C75" s="20">
        <v>1338733</v>
      </c>
      <c r="D75" s="20">
        <v>1445852</v>
      </c>
      <c r="E75" s="21">
        <f t="shared" si="30"/>
        <v>8.0015208409742744E-2</v>
      </c>
      <c r="F75" s="21">
        <f t="shared" si="31"/>
        <v>0.1387028484661379</v>
      </c>
      <c r="G75" s="20">
        <f t="shared" si="32"/>
        <v>107119</v>
      </c>
      <c r="H75" s="20">
        <f t="shared" si="33"/>
        <v>176116</v>
      </c>
      <c r="I75" s="21">
        <f t="shared" si="38"/>
        <v>0.487679601505418</v>
      </c>
      <c r="J75" s="65"/>
      <c r="K75" s="20">
        <v>14309216</v>
      </c>
      <c r="L75" s="20">
        <v>13841128</v>
      </c>
      <c r="M75" s="20">
        <v>15796023</v>
      </c>
      <c r="N75" s="21">
        <f t="shared" si="34"/>
        <v>0.14123812741273678</v>
      </c>
      <c r="O75" s="21">
        <f t="shared" si="35"/>
        <v>0.10390555289681846</v>
      </c>
      <c r="P75" s="20">
        <f t="shared" si="36"/>
        <v>1954895</v>
      </c>
      <c r="Q75" s="20">
        <f t="shared" si="37"/>
        <v>1486807</v>
      </c>
      <c r="R75" s="21">
        <f t="shared" si="39"/>
        <v>0.49982843341226069</v>
      </c>
    </row>
    <row r="76" spans="1:18" x14ac:dyDescent="0.25">
      <c r="A76" s="26" t="s">
        <v>8</v>
      </c>
      <c r="B76" s="20">
        <v>336638</v>
      </c>
      <c r="C76" s="20">
        <v>304073</v>
      </c>
      <c r="D76" s="20">
        <v>328717</v>
      </c>
      <c r="E76" s="21">
        <f t="shared" si="30"/>
        <v>8.1046327691047804E-2</v>
      </c>
      <c r="F76" s="21">
        <f t="shared" si="31"/>
        <v>-2.352972629352601E-2</v>
      </c>
      <c r="G76" s="20">
        <f t="shared" si="32"/>
        <v>24644</v>
      </c>
      <c r="H76" s="20">
        <f t="shared" si="33"/>
        <v>-7921</v>
      </c>
      <c r="I76" s="21">
        <f t="shared" si="38"/>
        <v>0.11087481676413387</v>
      </c>
      <c r="J76" s="65"/>
      <c r="K76" s="20">
        <v>3603847</v>
      </c>
      <c r="L76" s="20">
        <v>3161083</v>
      </c>
      <c r="M76" s="20">
        <v>3282167</v>
      </c>
      <c r="N76" s="21">
        <f t="shared" si="34"/>
        <v>3.8304593710446699E-2</v>
      </c>
      <c r="O76" s="21">
        <f t="shared" si="35"/>
        <v>-8.9260171144890488E-2</v>
      </c>
      <c r="P76" s="20">
        <f t="shared" si="36"/>
        <v>121084</v>
      </c>
      <c r="Q76" s="20">
        <f t="shared" si="37"/>
        <v>-321680</v>
      </c>
      <c r="R76" s="21">
        <f t="shared" si="39"/>
        <v>0.10385654603107501</v>
      </c>
    </row>
    <row r="77" spans="1:18" x14ac:dyDescent="0.25">
      <c r="A77" s="26" t="s">
        <v>9</v>
      </c>
      <c r="B77" s="20">
        <v>36396</v>
      </c>
      <c r="C77" s="20">
        <v>40409</v>
      </c>
      <c r="D77" s="20">
        <v>40028</v>
      </c>
      <c r="E77" s="21">
        <f t="shared" si="30"/>
        <v>-9.4285926402534193E-3</v>
      </c>
      <c r="F77" s="21">
        <f t="shared" si="31"/>
        <v>9.979118584459834E-2</v>
      </c>
      <c r="G77" s="20">
        <f t="shared" si="32"/>
        <v>-381</v>
      </c>
      <c r="H77" s="20">
        <f t="shared" si="33"/>
        <v>3632</v>
      </c>
      <c r="I77" s="21">
        <f t="shared" si="38"/>
        <v>1.3501270592743151E-2</v>
      </c>
      <c r="J77" s="65"/>
      <c r="K77" s="20">
        <v>450607</v>
      </c>
      <c r="L77" s="20">
        <v>345628</v>
      </c>
      <c r="M77" s="20">
        <v>395769</v>
      </c>
      <c r="N77" s="21">
        <f t="shared" si="34"/>
        <v>0.14507215850567667</v>
      </c>
      <c r="O77" s="21">
        <f t="shared" si="35"/>
        <v>-0.12169806505447101</v>
      </c>
      <c r="P77" s="20">
        <f t="shared" si="36"/>
        <v>50141</v>
      </c>
      <c r="Q77" s="20">
        <f t="shared" si="37"/>
        <v>-54838</v>
      </c>
      <c r="R77" s="21">
        <f t="shared" si="39"/>
        <v>1.2523190125966328E-2</v>
      </c>
    </row>
    <row r="78" spans="1:18" x14ac:dyDescent="0.25">
      <c r="A78" s="66" t="s">
        <v>10</v>
      </c>
      <c r="B78" s="23">
        <v>19819</v>
      </c>
      <c r="C78" s="23">
        <v>12550</v>
      </c>
      <c r="D78" s="23">
        <v>12525</v>
      </c>
      <c r="E78" s="24">
        <f t="shared" si="30"/>
        <v>-1.9920318725099584E-3</v>
      </c>
      <c r="F78" s="24">
        <f t="shared" si="31"/>
        <v>-0.3680306776325748</v>
      </c>
      <c r="G78" s="23">
        <f t="shared" si="32"/>
        <v>-25</v>
      </c>
      <c r="H78" s="23">
        <f t="shared" si="33"/>
        <v>-7294</v>
      </c>
      <c r="I78" s="24">
        <f t="shared" si="38"/>
        <v>4.2246281146724289E-3</v>
      </c>
      <c r="J78" s="65"/>
      <c r="K78" s="23">
        <v>209776</v>
      </c>
      <c r="L78" s="23">
        <v>111472</v>
      </c>
      <c r="M78" s="23">
        <v>130710</v>
      </c>
      <c r="N78" s="24">
        <f t="shared" si="34"/>
        <v>0.17258145543275449</v>
      </c>
      <c r="O78" s="24">
        <f t="shared" si="35"/>
        <v>-0.37690679582030351</v>
      </c>
      <c r="P78" s="23">
        <f t="shared" si="36"/>
        <v>19238</v>
      </c>
      <c r="Q78" s="23">
        <f t="shared" si="37"/>
        <v>-79066</v>
      </c>
      <c r="R78" s="24">
        <f t="shared" si="39"/>
        <v>4.1360141430103383E-3</v>
      </c>
    </row>
    <row r="79" spans="1:18" x14ac:dyDescent="0.25">
      <c r="A79" s="61" t="s">
        <v>11</v>
      </c>
      <c r="B79" s="62">
        <v>783745</v>
      </c>
      <c r="C79" s="62">
        <v>645666</v>
      </c>
      <c r="D79" s="62">
        <v>735725</v>
      </c>
      <c r="E79" s="63">
        <f t="shared" si="30"/>
        <v>0.13948233297091694</v>
      </c>
      <c r="F79" s="63">
        <f t="shared" si="31"/>
        <v>-6.1269928356799674E-2</v>
      </c>
      <c r="G79" s="62">
        <f t="shared" si="32"/>
        <v>90059</v>
      </c>
      <c r="H79" s="62">
        <f t="shared" si="33"/>
        <v>-48020</v>
      </c>
      <c r="I79" s="63">
        <f t="shared" si="38"/>
        <v>0.24815684787763453</v>
      </c>
      <c r="J79" s="64"/>
      <c r="K79" s="62">
        <v>9104788</v>
      </c>
      <c r="L79" s="62">
        <v>6550430</v>
      </c>
      <c r="M79" s="62">
        <v>7523740</v>
      </c>
      <c r="N79" s="63">
        <f t="shared" si="34"/>
        <v>0.14858719198586967</v>
      </c>
      <c r="O79" s="63">
        <f t="shared" si="35"/>
        <v>-0.1736501717557839</v>
      </c>
      <c r="P79" s="62">
        <f t="shared" si="36"/>
        <v>973310</v>
      </c>
      <c r="Q79" s="62">
        <f t="shared" si="37"/>
        <v>-1581048</v>
      </c>
      <c r="R79" s="63">
        <f t="shared" si="39"/>
        <v>0.23807126500139703</v>
      </c>
    </row>
    <row r="80" spans="1:18" x14ac:dyDescent="0.25">
      <c r="A80" s="25" t="s">
        <v>12</v>
      </c>
      <c r="B80" s="20">
        <v>43011</v>
      </c>
      <c r="C80" s="20">
        <v>41140</v>
      </c>
      <c r="D80" s="20">
        <v>38918</v>
      </c>
      <c r="E80" s="21">
        <f t="shared" si="30"/>
        <v>-5.4010695187165725E-2</v>
      </c>
      <c r="F80" s="21">
        <f t="shared" si="31"/>
        <v>-9.5161702820208749E-2</v>
      </c>
      <c r="G80" s="20">
        <f t="shared" si="32"/>
        <v>-2222</v>
      </c>
      <c r="H80" s="20">
        <f t="shared" si="33"/>
        <v>-4093</v>
      </c>
      <c r="I80" s="21">
        <f t="shared" si="38"/>
        <v>1.3126872412520686E-2</v>
      </c>
      <c r="J80" s="65"/>
      <c r="K80" s="20">
        <v>486532</v>
      </c>
      <c r="L80" s="20">
        <v>491860</v>
      </c>
      <c r="M80" s="20">
        <v>456171</v>
      </c>
      <c r="N80" s="21">
        <f t="shared" si="34"/>
        <v>-7.2559264831456138E-2</v>
      </c>
      <c r="O80" s="21">
        <f t="shared" si="35"/>
        <v>-6.2402884085733357E-2</v>
      </c>
      <c r="P80" s="20">
        <f t="shared" si="36"/>
        <v>-35689</v>
      </c>
      <c r="Q80" s="20">
        <f t="shared" si="37"/>
        <v>-30361</v>
      </c>
      <c r="R80" s="21">
        <f t="shared" si="39"/>
        <v>1.4434471024643632E-2</v>
      </c>
    </row>
    <row r="81" spans="1:18" x14ac:dyDescent="0.25">
      <c r="A81" s="26" t="s">
        <v>8</v>
      </c>
      <c r="B81" s="20">
        <v>427215</v>
      </c>
      <c r="C81" s="20">
        <v>384412</v>
      </c>
      <c r="D81" s="20">
        <v>457331</v>
      </c>
      <c r="E81" s="21">
        <f t="shared" si="30"/>
        <v>0.1896897079175468</v>
      </c>
      <c r="F81" s="21">
        <f t="shared" si="31"/>
        <v>7.0493779478716823E-2</v>
      </c>
      <c r="G81" s="20">
        <f t="shared" si="32"/>
        <v>72919</v>
      </c>
      <c r="H81" s="20">
        <f t="shared" si="33"/>
        <v>30116</v>
      </c>
      <c r="I81" s="21">
        <f t="shared" si="38"/>
        <v>0.15425576050389272</v>
      </c>
      <c r="J81" s="65"/>
      <c r="K81" s="20">
        <v>5080935</v>
      </c>
      <c r="L81" s="20">
        <v>3982842</v>
      </c>
      <c r="M81" s="20">
        <v>4622069</v>
      </c>
      <c r="N81" s="21">
        <f t="shared" si="34"/>
        <v>0.16049519413524305</v>
      </c>
      <c r="O81" s="21">
        <f t="shared" si="35"/>
        <v>-9.0311330493304864E-2</v>
      </c>
      <c r="P81" s="20">
        <f t="shared" si="36"/>
        <v>639227</v>
      </c>
      <c r="Q81" s="20">
        <f t="shared" si="37"/>
        <v>-458866</v>
      </c>
      <c r="R81" s="21">
        <f t="shared" si="39"/>
        <v>0.14625463051005777</v>
      </c>
    </row>
    <row r="82" spans="1:18" x14ac:dyDescent="0.25">
      <c r="A82" s="26" t="s">
        <v>9</v>
      </c>
      <c r="B82" s="20">
        <v>214469</v>
      </c>
      <c r="C82" s="20">
        <v>161948</v>
      </c>
      <c r="D82" s="20">
        <v>167684</v>
      </c>
      <c r="E82" s="21">
        <f t="shared" si="30"/>
        <v>3.5418776397362128E-2</v>
      </c>
      <c r="F82" s="21">
        <f t="shared" si="31"/>
        <v>-0.21814341466598908</v>
      </c>
      <c r="G82" s="20">
        <f t="shared" si="32"/>
        <v>5736</v>
      </c>
      <c r="H82" s="20">
        <f t="shared" si="33"/>
        <v>-46785</v>
      </c>
      <c r="I82" s="21">
        <f t="shared" si="38"/>
        <v>5.6559085092273975E-2</v>
      </c>
      <c r="J82" s="65"/>
      <c r="K82" s="20">
        <v>2475982</v>
      </c>
      <c r="L82" s="20">
        <v>1517673</v>
      </c>
      <c r="M82" s="20">
        <v>1742867</v>
      </c>
      <c r="N82" s="21">
        <f t="shared" si="34"/>
        <v>0.14838110712913788</v>
      </c>
      <c r="O82" s="21">
        <f t="shared" si="35"/>
        <v>-0.29609060162796019</v>
      </c>
      <c r="P82" s="20">
        <f t="shared" si="36"/>
        <v>225194</v>
      </c>
      <c r="Q82" s="20">
        <f t="shared" si="37"/>
        <v>-733115</v>
      </c>
      <c r="R82" s="21">
        <f t="shared" si="39"/>
        <v>5.5148975299410909E-2</v>
      </c>
    </row>
    <row r="83" spans="1:18" x14ac:dyDescent="0.25">
      <c r="A83" s="27" t="s">
        <v>10</v>
      </c>
      <c r="B83" s="52">
        <v>99050</v>
      </c>
      <c r="C83" s="52">
        <v>58166</v>
      </c>
      <c r="D83" s="52">
        <v>71792</v>
      </c>
      <c r="E83" s="53">
        <f t="shared" si="30"/>
        <v>0.23426056459099809</v>
      </c>
      <c r="F83" s="53">
        <f t="shared" si="31"/>
        <v>-0.2751943462897527</v>
      </c>
      <c r="G83" s="52">
        <f t="shared" si="32"/>
        <v>13626</v>
      </c>
      <c r="H83" s="52">
        <f t="shared" si="33"/>
        <v>-27258</v>
      </c>
      <c r="I83" s="53">
        <f t="shared" si="38"/>
        <v>2.4215129868947145E-2</v>
      </c>
      <c r="J83" s="65"/>
      <c r="K83" s="52">
        <v>1061339</v>
      </c>
      <c r="L83" s="52">
        <v>558055</v>
      </c>
      <c r="M83" s="52">
        <v>702633</v>
      </c>
      <c r="N83" s="53">
        <f t="shared" si="34"/>
        <v>0.25907482237413881</v>
      </c>
      <c r="O83" s="53">
        <f t="shared" si="35"/>
        <v>-0.33797495427945268</v>
      </c>
      <c r="P83" s="52">
        <f t="shared" si="36"/>
        <v>144578</v>
      </c>
      <c r="Q83" s="52">
        <f t="shared" si="37"/>
        <v>-358706</v>
      </c>
      <c r="R83" s="53">
        <f t="shared" si="39"/>
        <v>2.2233188167284701E-2</v>
      </c>
    </row>
    <row r="84" spans="1:18" x14ac:dyDescent="0.25">
      <c r="A84" s="302" t="s">
        <v>13</v>
      </c>
      <c r="B84" s="303"/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4"/>
    </row>
    <row r="85" spans="1:18" ht="21" x14ac:dyDescent="0.35">
      <c r="A85" s="301" t="s">
        <v>60</v>
      </c>
      <c r="B85" s="301"/>
      <c r="C85" s="301"/>
      <c r="D85" s="301"/>
      <c r="E85" s="301"/>
      <c r="F85" s="301"/>
      <c r="G85" s="301"/>
      <c r="H85" s="301"/>
      <c r="I85" s="301"/>
      <c r="J85" s="301"/>
      <c r="K85" s="301"/>
      <c r="L85" s="301"/>
      <c r="M85" s="301"/>
      <c r="N85" s="301"/>
      <c r="O85" s="301"/>
      <c r="P85" s="301"/>
      <c r="Q85" s="301"/>
      <c r="R85" s="301"/>
    </row>
    <row r="86" spans="1:18" x14ac:dyDescent="0.25">
      <c r="A86" s="54"/>
      <c r="B86" s="298" t="s">
        <v>117</v>
      </c>
      <c r="C86" s="299"/>
      <c r="D86" s="299"/>
      <c r="E86" s="299"/>
      <c r="F86" s="299"/>
      <c r="G86" s="299"/>
      <c r="H86" s="299"/>
      <c r="I86" s="300"/>
      <c r="J86" s="55"/>
      <c r="K86" s="298" t="str">
        <f>K$5</f>
        <v>acumulado noviembre</v>
      </c>
      <c r="L86" s="299"/>
      <c r="M86" s="299"/>
      <c r="N86" s="299"/>
      <c r="O86" s="299"/>
      <c r="P86" s="299"/>
      <c r="Q86" s="299"/>
      <c r="R86" s="300"/>
    </row>
    <row r="87" spans="1:18" x14ac:dyDescent="0.25">
      <c r="A87" s="4"/>
      <c r="B87" s="5">
        <f>B$6</f>
        <v>2019</v>
      </c>
      <c r="C87" s="5">
        <f>C$6</f>
        <v>2022</v>
      </c>
      <c r="D87" s="5">
        <f>D$6</f>
        <v>2023</v>
      </c>
      <c r="E87" s="5" t="str">
        <f>CONCATENATE("var ",RIGHT(D87,2),"/",RIGHT(C87,2))</f>
        <v>var 23/22</v>
      </c>
      <c r="F87" s="5" t="str">
        <f>CONCATENATE("var ",RIGHT(D87,2),"/",RIGHT(B87,2))</f>
        <v>var 23/19</v>
      </c>
      <c r="G87" s="5" t="str">
        <f>CONCATENATE("dif ",RIGHT(D87,2),"-",RIGHT(C87,2))</f>
        <v>dif 23-22</v>
      </c>
      <c r="H87" s="5" t="str">
        <f>CONCATENATE("dif ",RIGHT(D87,2),"-",RIGHT(B87,2))</f>
        <v>dif 23-19</v>
      </c>
      <c r="I87" s="5" t="str">
        <f>CONCATENATE("cuota ",RIGHT(D87,2))</f>
        <v>cuota 23</v>
      </c>
      <c r="J87" s="56"/>
      <c r="K87" s="5">
        <f>K$6</f>
        <v>2019</v>
      </c>
      <c r="L87" s="5">
        <f>L$6</f>
        <v>2022</v>
      </c>
      <c r="M87" s="5">
        <f>M$6</f>
        <v>2023</v>
      </c>
      <c r="N87" s="5" t="str">
        <f>CONCATENATE("var ",RIGHT(M87,2),"/",RIGHT(L87,2))</f>
        <v>var 23/22</v>
      </c>
      <c r="O87" s="5" t="str">
        <f>CONCATENATE("var ",RIGHT(M87,2),"/",RIGHT(K87,2))</f>
        <v>var 23/19</v>
      </c>
      <c r="P87" s="5" t="str">
        <f>CONCATENATE("dif ",RIGHT(M87,2),"-",RIGHT(L87,2))</f>
        <v>dif 23-22</v>
      </c>
      <c r="Q87" s="5" t="str">
        <f>CONCATENATE("dif ",RIGHT(M87,2),"-",RIGHT(K87,2))</f>
        <v>dif 23-19</v>
      </c>
      <c r="R87" s="5" t="str">
        <f>CONCATENATE("cuota ",RIGHT(M87,2))</f>
        <v>cuota 23</v>
      </c>
    </row>
    <row r="88" spans="1:18" x14ac:dyDescent="0.25">
      <c r="A88" s="57" t="s">
        <v>15</v>
      </c>
      <c r="B88" s="58">
        <v>2752487</v>
      </c>
      <c r="C88" s="58">
        <v>2761571</v>
      </c>
      <c r="D88" s="58">
        <v>2964758</v>
      </c>
      <c r="E88" s="59">
        <f t="shared" ref="E88:E119" si="40">D88/C88-1</f>
        <v>7.357659824788132E-2</v>
      </c>
      <c r="F88" s="59">
        <f t="shared" ref="F88:F119" si="41">D88/B88-1</f>
        <v>7.7119710283827025E-2</v>
      </c>
      <c r="G88" s="58">
        <f t="shared" ref="G88:G119" si="42">D88-C88</f>
        <v>203187</v>
      </c>
      <c r="H88" s="58">
        <f t="shared" ref="H88:H119" si="43">D88-B88</f>
        <v>212271</v>
      </c>
      <c r="I88" s="59">
        <f>D88/$D$88</f>
        <v>1</v>
      </c>
      <c r="J88" s="60"/>
      <c r="K88" s="58">
        <v>31179964</v>
      </c>
      <c r="L88" s="58">
        <v>28587017</v>
      </c>
      <c r="M88" s="58">
        <v>31602890</v>
      </c>
      <c r="N88" s="59">
        <f t="shared" ref="N88:N119" si="44">M88/L88-1</f>
        <v>0.10549799582097008</v>
      </c>
      <c r="O88" s="59">
        <f t="shared" ref="O88:O119" si="45">M88/K88-1</f>
        <v>1.3564031055327774E-2</v>
      </c>
      <c r="P88" s="58">
        <f t="shared" ref="P88:P119" si="46">M88-L88</f>
        <v>3015873</v>
      </c>
      <c r="Q88" s="58">
        <f t="shared" ref="Q88:Q119" si="47">M88-K88</f>
        <v>422926</v>
      </c>
      <c r="R88" s="59">
        <f>M88/$M$88</f>
        <v>1</v>
      </c>
    </row>
    <row r="89" spans="1:18" x14ac:dyDescent="0.25">
      <c r="A89" s="67" t="s">
        <v>16</v>
      </c>
      <c r="B89" s="68">
        <v>282807</v>
      </c>
      <c r="C89" s="68">
        <v>276919</v>
      </c>
      <c r="D89" s="68">
        <v>240155</v>
      </c>
      <c r="E89" s="69">
        <f t="shared" si="40"/>
        <v>-0.13276084342352823</v>
      </c>
      <c r="F89" s="69">
        <f t="shared" si="41"/>
        <v>-0.15081663466604434</v>
      </c>
      <c r="G89" s="68">
        <f t="shared" si="42"/>
        <v>-36764</v>
      </c>
      <c r="H89" s="68">
        <f t="shared" si="43"/>
        <v>-42652</v>
      </c>
      <c r="I89" s="69">
        <f t="shared" ref="I89:I119" si="48">D89/$D$88</f>
        <v>8.1003238712906753E-2</v>
      </c>
      <c r="J89" s="70"/>
      <c r="K89" s="68">
        <v>4318664</v>
      </c>
      <c r="L89" s="68">
        <v>3852092</v>
      </c>
      <c r="M89" s="68">
        <v>3992133</v>
      </c>
      <c r="N89" s="69">
        <f t="shared" si="44"/>
        <v>3.6354531511708421E-2</v>
      </c>
      <c r="O89" s="69">
        <f t="shared" si="45"/>
        <v>-7.5609262494141682E-2</v>
      </c>
      <c r="P89" s="68">
        <f t="shared" si="46"/>
        <v>140041</v>
      </c>
      <c r="Q89" s="68">
        <f t="shared" si="47"/>
        <v>-326531</v>
      </c>
      <c r="R89" s="69">
        <f t="shared" ref="R89:R119" si="49">M89/$M$88</f>
        <v>0.12632176993939478</v>
      </c>
    </row>
    <row r="90" spans="1:18" x14ac:dyDescent="0.25">
      <c r="A90" s="41" t="s">
        <v>17</v>
      </c>
      <c r="B90" s="16">
        <v>66437</v>
      </c>
      <c r="C90" s="16">
        <v>75053</v>
      </c>
      <c r="D90" s="16">
        <v>74378</v>
      </c>
      <c r="E90" s="17">
        <f>D90/C90-1</f>
        <v>-8.9936444912261937E-3</v>
      </c>
      <c r="F90" s="17">
        <f t="shared" si="41"/>
        <v>0.11952676972169129</v>
      </c>
      <c r="G90" s="16">
        <f t="shared" si="42"/>
        <v>-675</v>
      </c>
      <c r="H90" s="16">
        <f t="shared" si="43"/>
        <v>7941</v>
      </c>
      <c r="I90" s="17">
        <f t="shared" ref="I90:I93" si="50">D90/$D$23</f>
        <v>0.17154547299666034</v>
      </c>
      <c r="J90" s="71"/>
      <c r="K90" s="16">
        <v>1221805</v>
      </c>
      <c r="L90" s="16">
        <v>1129251</v>
      </c>
      <c r="M90" s="16">
        <v>1236763</v>
      </c>
      <c r="N90" s="17">
        <f t="shared" si="44"/>
        <v>9.5206468712447423E-2</v>
      </c>
      <c r="O90" s="17">
        <f t="shared" si="45"/>
        <v>1.2242542795290579E-2</v>
      </c>
      <c r="P90" s="16">
        <f t="shared" si="46"/>
        <v>107512</v>
      </c>
      <c r="Q90" s="16">
        <f t="shared" si="47"/>
        <v>14958</v>
      </c>
      <c r="R90" s="17">
        <f t="shared" ref="R90:R93" si="51">M90/$M$23</f>
        <v>0.26000862376522166</v>
      </c>
    </row>
    <row r="91" spans="1:18" x14ac:dyDescent="0.25">
      <c r="A91" s="36" t="s">
        <v>18</v>
      </c>
      <c r="B91" s="16">
        <v>37817</v>
      </c>
      <c r="C91" s="16">
        <v>48093</v>
      </c>
      <c r="D91" s="16">
        <v>38590</v>
      </c>
      <c r="E91" s="37">
        <f t="shared" ref="E91:E93" si="52">D91/C91-1</f>
        <v>-0.1975963237893249</v>
      </c>
      <c r="F91" s="37">
        <f t="shared" si="41"/>
        <v>2.0440542613110457E-2</v>
      </c>
      <c r="G91" s="38">
        <f t="shared" si="42"/>
        <v>-9503</v>
      </c>
      <c r="H91" s="38">
        <f t="shared" si="43"/>
        <v>773</v>
      </c>
      <c r="I91" s="37">
        <f t="shared" si="50"/>
        <v>8.9004003911655624E-2</v>
      </c>
      <c r="J91" s="72"/>
      <c r="K91" s="16">
        <v>798986</v>
      </c>
      <c r="L91" s="16">
        <v>613529</v>
      </c>
      <c r="M91" s="16">
        <v>709755</v>
      </c>
      <c r="N91" s="37">
        <f t="shared" si="44"/>
        <v>0.15684018196368865</v>
      </c>
      <c r="O91" s="37">
        <f t="shared" si="45"/>
        <v>-0.11168030478631663</v>
      </c>
      <c r="P91" s="38">
        <f t="shared" si="46"/>
        <v>96226</v>
      </c>
      <c r="Q91" s="38">
        <f t="shared" si="47"/>
        <v>-89231</v>
      </c>
      <c r="R91" s="37">
        <f t="shared" si="51"/>
        <v>0.14921405375200011</v>
      </c>
    </row>
    <row r="92" spans="1:18" x14ac:dyDescent="0.25">
      <c r="A92" s="36" t="s">
        <v>19</v>
      </c>
      <c r="B92" s="38">
        <f>B90-B91</f>
        <v>28620</v>
      </c>
      <c r="C92" s="38">
        <f>C90-C91</f>
        <v>26960</v>
      </c>
      <c r="D92" s="38">
        <f>D90-D91</f>
        <v>35788</v>
      </c>
      <c r="E92" s="37">
        <f t="shared" si="52"/>
        <v>0.32744807121661723</v>
      </c>
      <c r="F92" s="37">
        <f t="shared" si="41"/>
        <v>0.25045422781271842</v>
      </c>
      <c r="G92" s="38">
        <f t="shared" si="42"/>
        <v>8828</v>
      </c>
      <c r="H92" s="38">
        <f t="shared" si="43"/>
        <v>7168</v>
      </c>
      <c r="I92" s="37">
        <f t="shared" si="50"/>
        <v>8.2541469085004704E-2</v>
      </c>
      <c r="J92" s="72"/>
      <c r="K92" s="38">
        <f>K90-K91</f>
        <v>422819</v>
      </c>
      <c r="L92" s="38">
        <f>L90-L91</f>
        <v>515722</v>
      </c>
      <c r="M92" s="38">
        <f>M90-M91</f>
        <v>527008</v>
      </c>
      <c r="N92" s="37">
        <f t="shared" si="44"/>
        <v>2.1883883177370667E-2</v>
      </c>
      <c r="O92" s="37">
        <f t="shared" si="45"/>
        <v>0.24641513271636328</v>
      </c>
      <c r="P92" s="38">
        <f t="shared" si="46"/>
        <v>11286</v>
      </c>
      <c r="Q92" s="38">
        <f t="shared" si="47"/>
        <v>104189</v>
      </c>
      <c r="R92" s="37">
        <f t="shared" si="51"/>
        <v>0.11079457001322157</v>
      </c>
    </row>
    <row r="93" spans="1:18" x14ac:dyDescent="0.25">
      <c r="A93" s="73" t="s">
        <v>20</v>
      </c>
      <c r="B93" s="23">
        <v>216370</v>
      </c>
      <c r="C93" s="23">
        <v>201866</v>
      </c>
      <c r="D93" s="23">
        <v>165777</v>
      </c>
      <c r="E93" s="24">
        <f t="shared" si="52"/>
        <v>-0.17877701049210859</v>
      </c>
      <c r="F93" s="24">
        <f t="shared" si="41"/>
        <v>-0.23382631603272175</v>
      </c>
      <c r="G93" s="23">
        <f t="shared" si="42"/>
        <v>-36089</v>
      </c>
      <c r="H93" s="23">
        <f t="shared" si="43"/>
        <v>-50593</v>
      </c>
      <c r="I93" s="24">
        <f t="shared" si="50"/>
        <v>0.38234819270439324</v>
      </c>
      <c r="J93" s="72"/>
      <c r="K93" s="16">
        <v>3096859</v>
      </c>
      <c r="L93" s="16">
        <v>2722841</v>
      </c>
      <c r="M93" s="16">
        <v>2755370</v>
      </c>
      <c r="N93" s="24">
        <f t="shared" si="44"/>
        <v>1.1946713010418053E-2</v>
      </c>
      <c r="O93" s="24">
        <f t="shared" si="45"/>
        <v>-0.11026946980795704</v>
      </c>
      <c r="P93" s="23">
        <f t="shared" si="46"/>
        <v>32529</v>
      </c>
      <c r="Q93" s="23">
        <f t="shared" si="47"/>
        <v>-341489</v>
      </c>
      <c r="R93" s="24">
        <f t="shared" si="51"/>
        <v>0.57927020913786942</v>
      </c>
    </row>
    <row r="94" spans="1:18" x14ac:dyDescent="0.25">
      <c r="A94" s="67" t="s">
        <v>21</v>
      </c>
      <c r="B94" s="68">
        <v>2469680</v>
      </c>
      <c r="C94" s="68">
        <v>2484652</v>
      </c>
      <c r="D94" s="68">
        <v>2724603</v>
      </c>
      <c r="E94" s="69">
        <f t="shared" si="40"/>
        <v>9.6573282697134166E-2</v>
      </c>
      <c r="F94" s="69">
        <f t="shared" si="41"/>
        <v>0.10322106507725692</v>
      </c>
      <c r="G94" s="68">
        <f t="shared" si="42"/>
        <v>239951</v>
      </c>
      <c r="H94" s="68">
        <f t="shared" si="43"/>
        <v>254923</v>
      </c>
      <c r="I94" s="69">
        <f t="shared" si="48"/>
        <v>0.91899676128709329</v>
      </c>
      <c r="J94" s="70"/>
      <c r="K94" s="68">
        <v>26861300</v>
      </c>
      <c r="L94" s="68">
        <v>24734925</v>
      </c>
      <c r="M94" s="68">
        <v>27610757</v>
      </c>
      <c r="N94" s="69">
        <f t="shared" si="44"/>
        <v>0.11626604891666337</v>
      </c>
      <c r="O94" s="69">
        <f t="shared" si="45"/>
        <v>2.7900995111926896E-2</v>
      </c>
      <c r="P94" s="68">
        <f t="shared" si="46"/>
        <v>2875832</v>
      </c>
      <c r="Q94" s="68">
        <f t="shared" si="47"/>
        <v>749457</v>
      </c>
      <c r="R94" s="69">
        <f t="shared" si="49"/>
        <v>0.87367823006060519</v>
      </c>
    </row>
    <row r="95" spans="1:18" x14ac:dyDescent="0.25">
      <c r="A95" s="35" t="s">
        <v>22</v>
      </c>
      <c r="B95" s="74">
        <v>411200</v>
      </c>
      <c r="C95" s="74">
        <v>367823</v>
      </c>
      <c r="D95" s="74">
        <v>398311</v>
      </c>
      <c r="E95" s="75">
        <f t="shared" si="40"/>
        <v>8.2887693265510931E-2</v>
      </c>
      <c r="F95" s="75">
        <f t="shared" si="41"/>
        <v>-3.1344844357976687E-2</v>
      </c>
      <c r="G95" s="74">
        <f t="shared" si="42"/>
        <v>30488</v>
      </c>
      <c r="H95" s="74">
        <f t="shared" si="43"/>
        <v>-12889</v>
      </c>
      <c r="I95" s="75">
        <f t="shared" si="48"/>
        <v>0.13434857077710896</v>
      </c>
      <c r="J95" s="71"/>
      <c r="K95" s="74">
        <v>4020432</v>
      </c>
      <c r="L95" s="74">
        <v>2838477</v>
      </c>
      <c r="M95" s="74">
        <v>3226612</v>
      </c>
      <c r="N95" s="75">
        <f t="shared" si="44"/>
        <v>0.13674058306620074</v>
      </c>
      <c r="O95" s="75">
        <f t="shared" si="45"/>
        <v>-0.19744644356626351</v>
      </c>
      <c r="P95" s="74">
        <f t="shared" si="46"/>
        <v>388135</v>
      </c>
      <c r="Q95" s="74">
        <f t="shared" si="47"/>
        <v>-793820</v>
      </c>
      <c r="R95" s="75">
        <f t="shared" si="49"/>
        <v>0.10209863718159953</v>
      </c>
    </row>
    <row r="96" spans="1:18" x14ac:dyDescent="0.25">
      <c r="A96" s="40" t="s">
        <v>23</v>
      </c>
      <c r="B96" s="20">
        <v>26781</v>
      </c>
      <c r="C96" s="20">
        <v>22202</v>
      </c>
      <c r="D96" s="20">
        <v>28132</v>
      </c>
      <c r="E96" s="21">
        <f t="shared" si="40"/>
        <v>0.26709305467975852</v>
      </c>
      <c r="F96" s="21">
        <f t="shared" si="41"/>
        <v>5.0446211866621793E-2</v>
      </c>
      <c r="G96" s="20">
        <f t="shared" si="42"/>
        <v>5930</v>
      </c>
      <c r="H96" s="20">
        <f t="shared" si="43"/>
        <v>1351</v>
      </c>
      <c r="I96" s="21">
        <f t="shared" si="48"/>
        <v>9.4888014468634541E-3</v>
      </c>
      <c r="J96" s="72"/>
      <c r="K96" s="20">
        <v>229219</v>
      </c>
      <c r="L96" s="20">
        <v>181553</v>
      </c>
      <c r="M96" s="20">
        <v>219608</v>
      </c>
      <c r="N96" s="21">
        <f t="shared" si="44"/>
        <v>0.20960821357950565</v>
      </c>
      <c r="O96" s="21">
        <f t="shared" si="45"/>
        <v>-4.1929333955736614E-2</v>
      </c>
      <c r="P96" s="20">
        <f t="shared" si="46"/>
        <v>38055</v>
      </c>
      <c r="Q96" s="20">
        <f t="shared" si="47"/>
        <v>-9611</v>
      </c>
      <c r="R96" s="21">
        <f t="shared" si="49"/>
        <v>6.948984728928272E-3</v>
      </c>
    </row>
    <row r="97" spans="1:18" x14ac:dyDescent="0.25">
      <c r="A97" s="40" t="s">
        <v>24</v>
      </c>
      <c r="B97" s="20">
        <v>1391</v>
      </c>
      <c r="C97" s="20">
        <v>2724</v>
      </c>
      <c r="D97" s="20">
        <v>2330</v>
      </c>
      <c r="E97" s="21">
        <f t="shared" si="40"/>
        <v>-0.14464023494860501</v>
      </c>
      <c r="F97" s="21">
        <f t="shared" si="41"/>
        <v>0.67505391804457227</v>
      </c>
      <c r="G97" s="20">
        <f t="shared" si="42"/>
        <v>-394</v>
      </c>
      <c r="H97" s="20">
        <f t="shared" si="43"/>
        <v>939</v>
      </c>
      <c r="I97" s="21">
        <f t="shared" si="48"/>
        <v>7.85898882809322E-4</v>
      </c>
      <c r="J97" s="72"/>
      <c r="K97" s="20">
        <v>19217</v>
      </c>
      <c r="L97" s="20">
        <v>19800</v>
      </c>
      <c r="M97" s="20">
        <v>26384</v>
      </c>
      <c r="N97" s="21">
        <f t="shared" si="44"/>
        <v>0.33252525252525245</v>
      </c>
      <c r="O97" s="21">
        <f t="shared" si="45"/>
        <v>0.37295103293958465</v>
      </c>
      <c r="P97" s="20">
        <f t="shared" si="46"/>
        <v>6584</v>
      </c>
      <c r="Q97" s="20">
        <f t="shared" si="47"/>
        <v>7167</v>
      </c>
      <c r="R97" s="21">
        <f t="shared" si="49"/>
        <v>8.3486035612565814E-4</v>
      </c>
    </row>
    <row r="98" spans="1:18" x14ac:dyDescent="0.25">
      <c r="A98" s="40" t="s">
        <v>25</v>
      </c>
      <c r="B98" s="20">
        <v>66403</v>
      </c>
      <c r="C98" s="20">
        <v>76519</v>
      </c>
      <c r="D98" s="20">
        <v>66235</v>
      </c>
      <c r="E98" s="21">
        <f t="shared" si="40"/>
        <v>-0.13439799265541896</v>
      </c>
      <c r="F98" s="21">
        <f t="shared" si="41"/>
        <v>-2.5300061744197855E-3</v>
      </c>
      <c r="G98" s="20">
        <f t="shared" si="42"/>
        <v>-10284</v>
      </c>
      <c r="H98" s="20">
        <f t="shared" si="43"/>
        <v>-168</v>
      </c>
      <c r="I98" s="21">
        <f t="shared" si="48"/>
        <v>2.2340777898229806E-2</v>
      </c>
      <c r="J98" s="72"/>
      <c r="K98" s="20">
        <v>522744</v>
      </c>
      <c r="L98" s="20">
        <v>426084</v>
      </c>
      <c r="M98" s="20">
        <v>464671</v>
      </c>
      <c r="N98" s="21">
        <f t="shared" si="44"/>
        <v>9.0561954919687215E-2</v>
      </c>
      <c r="O98" s="21">
        <f t="shared" si="45"/>
        <v>-0.11109261894923705</v>
      </c>
      <c r="P98" s="20">
        <f t="shared" si="46"/>
        <v>38587</v>
      </c>
      <c r="Q98" s="20">
        <f t="shared" si="47"/>
        <v>-58073</v>
      </c>
      <c r="R98" s="21">
        <f t="shared" si="49"/>
        <v>1.4703433768240817E-2</v>
      </c>
    </row>
    <row r="99" spans="1:18" x14ac:dyDescent="0.25">
      <c r="A99" s="40" t="s">
        <v>26</v>
      </c>
      <c r="B99" s="20">
        <v>6028</v>
      </c>
      <c r="C99" s="20">
        <v>9392</v>
      </c>
      <c r="D99" s="20">
        <v>14564</v>
      </c>
      <c r="E99" s="21">
        <f t="shared" si="40"/>
        <v>0.55068143100511069</v>
      </c>
      <c r="F99" s="21">
        <f t="shared" si="41"/>
        <v>1.4160583941605838</v>
      </c>
      <c r="G99" s="20">
        <f t="shared" si="42"/>
        <v>5172</v>
      </c>
      <c r="H99" s="20">
        <f t="shared" si="43"/>
        <v>8536</v>
      </c>
      <c r="I99" s="21">
        <f t="shared" si="48"/>
        <v>4.9123739610450502E-3</v>
      </c>
      <c r="J99" s="72"/>
      <c r="K99" s="20">
        <v>76153</v>
      </c>
      <c r="L99" s="20">
        <v>116248</v>
      </c>
      <c r="M99" s="20">
        <v>142769</v>
      </c>
      <c r="N99" s="21">
        <f t="shared" si="44"/>
        <v>0.22814155942467829</v>
      </c>
      <c r="O99" s="21">
        <f t="shared" si="45"/>
        <v>0.87476527516972413</v>
      </c>
      <c r="P99" s="20">
        <f t="shared" si="46"/>
        <v>26521</v>
      </c>
      <c r="Q99" s="20">
        <f t="shared" si="47"/>
        <v>66616</v>
      </c>
      <c r="R99" s="21">
        <f t="shared" si="49"/>
        <v>4.5175931694854485E-3</v>
      </c>
    </row>
    <row r="100" spans="1:18" x14ac:dyDescent="0.25">
      <c r="A100" s="40" t="s">
        <v>27</v>
      </c>
      <c r="B100" s="20">
        <v>121746</v>
      </c>
      <c r="C100" s="20">
        <v>86756</v>
      </c>
      <c r="D100" s="20">
        <v>86074</v>
      </c>
      <c r="E100" s="21">
        <f t="shared" si="40"/>
        <v>-7.8611277606159824E-3</v>
      </c>
      <c r="F100" s="21">
        <f t="shared" si="41"/>
        <v>-0.29300346623297691</v>
      </c>
      <c r="G100" s="20">
        <f t="shared" si="42"/>
        <v>-682</v>
      </c>
      <c r="H100" s="20">
        <f t="shared" si="43"/>
        <v>-35672</v>
      </c>
      <c r="I100" s="21">
        <f t="shared" si="48"/>
        <v>2.9032386454476217E-2</v>
      </c>
      <c r="J100" s="72"/>
      <c r="K100" s="20">
        <v>574389</v>
      </c>
      <c r="L100" s="20">
        <v>349167</v>
      </c>
      <c r="M100" s="20">
        <v>442467</v>
      </c>
      <c r="N100" s="21">
        <f t="shared" si="44"/>
        <v>0.26720738214092399</v>
      </c>
      <c r="O100" s="21">
        <f t="shared" si="45"/>
        <v>-0.22967361840146661</v>
      </c>
      <c r="P100" s="20">
        <f t="shared" si="46"/>
        <v>93300</v>
      </c>
      <c r="Q100" s="20">
        <f t="shared" si="47"/>
        <v>-131922</v>
      </c>
      <c r="R100" s="21">
        <f t="shared" si="49"/>
        <v>1.4000839796613538E-2</v>
      </c>
    </row>
    <row r="101" spans="1:18" x14ac:dyDescent="0.25">
      <c r="A101" s="40" t="s">
        <v>28</v>
      </c>
      <c r="B101" s="20">
        <v>1915</v>
      </c>
      <c r="C101" s="20">
        <v>3570</v>
      </c>
      <c r="D101" s="20">
        <v>4020</v>
      </c>
      <c r="E101" s="21">
        <f t="shared" si="40"/>
        <v>0.12605042016806722</v>
      </c>
      <c r="F101" s="21">
        <f t="shared" si="41"/>
        <v>1.0992167101827675</v>
      </c>
      <c r="G101" s="20">
        <f t="shared" si="42"/>
        <v>450</v>
      </c>
      <c r="H101" s="20">
        <f t="shared" si="43"/>
        <v>2105</v>
      </c>
      <c r="I101" s="21">
        <f t="shared" si="48"/>
        <v>1.3559285445894742E-3</v>
      </c>
      <c r="J101" s="72"/>
      <c r="K101" s="20">
        <v>19449</v>
      </c>
      <c r="L101" s="20">
        <v>34412</v>
      </c>
      <c r="M101" s="20">
        <v>37875</v>
      </c>
      <c r="N101" s="21">
        <f t="shared" si="44"/>
        <v>0.10063349994188076</v>
      </c>
      <c r="O101" s="21">
        <f t="shared" si="45"/>
        <v>0.94740089464753963</v>
      </c>
      <c r="P101" s="20">
        <f t="shared" si="46"/>
        <v>3463</v>
      </c>
      <c r="Q101" s="20">
        <f t="shared" si="47"/>
        <v>18426</v>
      </c>
      <c r="R101" s="21">
        <f t="shared" si="49"/>
        <v>1.1984663427933332E-3</v>
      </c>
    </row>
    <row r="102" spans="1:18" x14ac:dyDescent="0.25">
      <c r="A102" s="40" t="s">
        <v>29</v>
      </c>
      <c r="B102" s="20">
        <v>954894</v>
      </c>
      <c r="C102" s="20">
        <v>999210</v>
      </c>
      <c r="D102" s="20">
        <v>1105039</v>
      </c>
      <c r="E102" s="21">
        <f t="shared" si="40"/>
        <v>0.10591267101009794</v>
      </c>
      <c r="F102" s="21">
        <f t="shared" si="41"/>
        <v>0.15723734781033283</v>
      </c>
      <c r="G102" s="20">
        <f t="shared" si="42"/>
        <v>105829</v>
      </c>
      <c r="H102" s="20">
        <f t="shared" si="43"/>
        <v>150145</v>
      </c>
      <c r="I102" s="21">
        <f t="shared" si="48"/>
        <v>0.3727248564638328</v>
      </c>
      <c r="J102" s="72"/>
      <c r="K102" s="20">
        <v>12141781</v>
      </c>
      <c r="L102" s="20">
        <v>11614607</v>
      </c>
      <c r="M102" s="20">
        <v>12786432</v>
      </c>
      <c r="N102" s="21">
        <f t="shared" si="44"/>
        <v>0.10089235046868139</v>
      </c>
      <c r="O102" s="21">
        <f t="shared" si="45"/>
        <v>5.3093611225568882E-2</v>
      </c>
      <c r="P102" s="20">
        <f t="shared" si="46"/>
        <v>1171825</v>
      </c>
      <c r="Q102" s="20">
        <f t="shared" si="47"/>
        <v>644651</v>
      </c>
      <c r="R102" s="21">
        <f t="shared" si="49"/>
        <v>0.40459692135750874</v>
      </c>
    </row>
    <row r="103" spans="1:18" x14ac:dyDescent="0.25">
      <c r="A103" s="40" t="s">
        <v>30</v>
      </c>
      <c r="B103" s="20">
        <v>76005</v>
      </c>
      <c r="C103" s="20">
        <v>100560</v>
      </c>
      <c r="D103" s="20">
        <v>119696</v>
      </c>
      <c r="E103" s="21">
        <f t="shared" si="40"/>
        <v>0.19029435163086705</v>
      </c>
      <c r="F103" s="21">
        <f t="shared" si="41"/>
        <v>0.57484376027892892</v>
      </c>
      <c r="G103" s="20">
        <f t="shared" si="42"/>
        <v>19136</v>
      </c>
      <c r="H103" s="20">
        <f t="shared" si="43"/>
        <v>43691</v>
      </c>
      <c r="I103" s="21">
        <f t="shared" si="48"/>
        <v>4.0372941062980519E-2</v>
      </c>
      <c r="J103" s="72"/>
      <c r="K103" s="20">
        <v>1106611</v>
      </c>
      <c r="L103" s="20">
        <v>1172673</v>
      </c>
      <c r="M103" s="20">
        <v>1425065</v>
      </c>
      <c r="N103" s="21">
        <f t="shared" si="44"/>
        <v>0.21522794504520859</v>
      </c>
      <c r="O103" s="21">
        <f t="shared" si="45"/>
        <v>0.28777411393886387</v>
      </c>
      <c r="P103" s="20">
        <f t="shared" si="46"/>
        <v>252392</v>
      </c>
      <c r="Q103" s="20">
        <f t="shared" si="47"/>
        <v>318454</v>
      </c>
      <c r="R103" s="21">
        <f t="shared" si="49"/>
        <v>4.5092869671096533E-2</v>
      </c>
    </row>
    <row r="104" spans="1:18" x14ac:dyDescent="0.25">
      <c r="A104" s="40" t="s">
        <v>31</v>
      </c>
      <c r="B104" s="20">
        <v>72557</v>
      </c>
      <c r="C104" s="20">
        <v>88047</v>
      </c>
      <c r="D104" s="20">
        <v>96802</v>
      </c>
      <c r="E104" s="21">
        <f t="shared" si="40"/>
        <v>9.9435528751689484E-2</v>
      </c>
      <c r="F104" s="21">
        <f t="shared" si="41"/>
        <v>0.33415108121890369</v>
      </c>
      <c r="G104" s="20">
        <f t="shared" si="42"/>
        <v>8755</v>
      </c>
      <c r="H104" s="20">
        <f t="shared" si="43"/>
        <v>24245</v>
      </c>
      <c r="I104" s="21">
        <f t="shared" si="48"/>
        <v>3.2650894271977676E-2</v>
      </c>
      <c r="J104" s="72"/>
      <c r="K104" s="20">
        <v>1034714</v>
      </c>
      <c r="L104" s="20">
        <v>1198675</v>
      </c>
      <c r="M104" s="20">
        <v>1216705</v>
      </c>
      <c r="N104" s="21">
        <f t="shared" si="44"/>
        <v>1.5041608442655452E-2</v>
      </c>
      <c r="O104" s="21">
        <f t="shared" si="45"/>
        <v>0.17588531710211708</v>
      </c>
      <c r="P104" s="20">
        <f t="shared" si="46"/>
        <v>18030</v>
      </c>
      <c r="Q104" s="20">
        <f t="shared" si="47"/>
        <v>181991</v>
      </c>
      <c r="R104" s="21">
        <f t="shared" si="49"/>
        <v>3.8499801758636633E-2</v>
      </c>
    </row>
    <row r="105" spans="1:18" x14ac:dyDescent="0.25">
      <c r="A105" s="40" t="s">
        <v>32</v>
      </c>
      <c r="B105" s="20">
        <v>90274</v>
      </c>
      <c r="C105" s="20">
        <v>104326</v>
      </c>
      <c r="D105" s="20">
        <v>107436</v>
      </c>
      <c r="E105" s="21">
        <f t="shared" si="40"/>
        <v>2.98104020090868E-2</v>
      </c>
      <c r="F105" s="21">
        <f t="shared" si="41"/>
        <v>0.19011010922303218</v>
      </c>
      <c r="G105" s="20">
        <f t="shared" si="42"/>
        <v>3110</v>
      </c>
      <c r="H105" s="20">
        <f t="shared" si="43"/>
        <v>17162</v>
      </c>
      <c r="I105" s="21">
        <f t="shared" si="48"/>
        <v>3.6237696297640482E-2</v>
      </c>
      <c r="J105" s="72"/>
      <c r="K105" s="20">
        <v>974238</v>
      </c>
      <c r="L105" s="20">
        <v>1019020</v>
      </c>
      <c r="M105" s="20">
        <v>1058807</v>
      </c>
      <c r="N105" s="21">
        <f t="shared" si="44"/>
        <v>3.9044375969068401E-2</v>
      </c>
      <c r="O105" s="21">
        <f t="shared" si="45"/>
        <v>8.6805277560513927E-2</v>
      </c>
      <c r="P105" s="20">
        <f t="shared" si="46"/>
        <v>39787</v>
      </c>
      <c r="Q105" s="20">
        <f t="shared" si="47"/>
        <v>84569</v>
      </c>
      <c r="R105" s="21">
        <f t="shared" si="49"/>
        <v>3.350348654822391E-2</v>
      </c>
    </row>
    <row r="106" spans="1:18" x14ac:dyDescent="0.25">
      <c r="A106" s="40" t="s">
        <v>33</v>
      </c>
      <c r="B106" s="20">
        <v>58572</v>
      </c>
      <c r="C106" s="20">
        <v>79296</v>
      </c>
      <c r="D106" s="20">
        <v>105323</v>
      </c>
      <c r="E106" s="21">
        <f t="shared" si="40"/>
        <v>0.32822588781275219</v>
      </c>
      <c r="F106" s="21">
        <f t="shared" si="41"/>
        <v>0.7981800177559244</v>
      </c>
      <c r="G106" s="20">
        <f t="shared" si="42"/>
        <v>26027</v>
      </c>
      <c r="H106" s="20">
        <f t="shared" si="43"/>
        <v>46751</v>
      </c>
      <c r="I106" s="21">
        <f t="shared" si="48"/>
        <v>3.552499057258636E-2</v>
      </c>
      <c r="J106" s="72"/>
      <c r="K106" s="20">
        <v>787287</v>
      </c>
      <c r="L106" s="20">
        <v>940831</v>
      </c>
      <c r="M106" s="20">
        <v>1085280</v>
      </c>
      <c r="N106" s="21">
        <f t="shared" si="44"/>
        <v>0.1535334188605606</v>
      </c>
      <c r="O106" s="21">
        <f t="shared" si="45"/>
        <v>0.37850618643518819</v>
      </c>
      <c r="P106" s="20">
        <f t="shared" si="46"/>
        <v>144449</v>
      </c>
      <c r="Q106" s="20">
        <f t="shared" si="47"/>
        <v>297993</v>
      </c>
      <c r="R106" s="21">
        <f t="shared" si="49"/>
        <v>3.4341163102488415E-2</v>
      </c>
    </row>
    <row r="107" spans="1:18" x14ac:dyDescent="0.25">
      <c r="A107" s="40" t="s">
        <v>34</v>
      </c>
      <c r="B107" s="20">
        <v>22588</v>
      </c>
      <c r="C107" s="20">
        <v>34307</v>
      </c>
      <c r="D107" s="20">
        <v>36278</v>
      </c>
      <c r="E107" s="21">
        <f t="shared" si="40"/>
        <v>5.7451831987640922E-2</v>
      </c>
      <c r="F107" s="21">
        <f t="shared" si="41"/>
        <v>0.60607402160439161</v>
      </c>
      <c r="G107" s="20">
        <f t="shared" si="42"/>
        <v>1971</v>
      </c>
      <c r="H107" s="20">
        <f t="shared" si="43"/>
        <v>13690</v>
      </c>
      <c r="I107" s="21">
        <f t="shared" si="48"/>
        <v>1.2236411875775358E-2</v>
      </c>
      <c r="J107" s="72"/>
      <c r="K107" s="20">
        <v>229613</v>
      </c>
      <c r="L107" s="20">
        <v>451396</v>
      </c>
      <c r="M107" s="20">
        <v>462191</v>
      </c>
      <c r="N107" s="21">
        <f t="shared" si="44"/>
        <v>2.3914700174569647E-2</v>
      </c>
      <c r="O107" s="21">
        <f t="shared" si="45"/>
        <v>1.0129130319276349</v>
      </c>
      <c r="P107" s="20">
        <f t="shared" si="46"/>
        <v>10795</v>
      </c>
      <c r="Q107" s="20">
        <f t="shared" si="47"/>
        <v>232578</v>
      </c>
      <c r="R107" s="21">
        <f t="shared" si="49"/>
        <v>1.4624959932461873E-2</v>
      </c>
    </row>
    <row r="108" spans="1:18" x14ac:dyDescent="0.25">
      <c r="A108" s="40" t="s">
        <v>35</v>
      </c>
      <c r="B108" s="20">
        <v>77025</v>
      </c>
      <c r="C108" s="20">
        <v>88825</v>
      </c>
      <c r="D108" s="20">
        <v>96641</v>
      </c>
      <c r="E108" s="21">
        <f t="shared" si="40"/>
        <v>8.7993245144947885E-2</v>
      </c>
      <c r="F108" s="21">
        <f t="shared" si="41"/>
        <v>0.25467056150600453</v>
      </c>
      <c r="G108" s="20">
        <f t="shared" si="42"/>
        <v>7816</v>
      </c>
      <c r="H108" s="20">
        <f t="shared" si="43"/>
        <v>19616</v>
      </c>
      <c r="I108" s="21">
        <f t="shared" si="48"/>
        <v>3.2596589671062527E-2</v>
      </c>
      <c r="J108" s="72"/>
      <c r="K108" s="20">
        <v>857287</v>
      </c>
      <c r="L108" s="20">
        <v>859984</v>
      </c>
      <c r="M108" s="20">
        <v>929924</v>
      </c>
      <c r="N108" s="21">
        <f t="shared" si="44"/>
        <v>8.1327094457571247E-2</v>
      </c>
      <c r="O108" s="21">
        <f t="shared" si="45"/>
        <v>8.4728918086941718E-2</v>
      </c>
      <c r="P108" s="20">
        <f t="shared" si="46"/>
        <v>69940</v>
      </c>
      <c r="Q108" s="20">
        <f t="shared" si="47"/>
        <v>72637</v>
      </c>
      <c r="R108" s="21">
        <f t="shared" si="49"/>
        <v>2.9425283573749111E-2</v>
      </c>
    </row>
    <row r="109" spans="1:18" x14ac:dyDescent="0.25">
      <c r="A109" s="40" t="s">
        <v>36</v>
      </c>
      <c r="B109" s="20">
        <v>81691</v>
      </c>
      <c r="C109" s="20">
        <v>61476</v>
      </c>
      <c r="D109" s="20">
        <v>81011</v>
      </c>
      <c r="E109" s="21">
        <f t="shared" si="40"/>
        <v>0.31776628277701868</v>
      </c>
      <c r="F109" s="21">
        <f t="shared" si="41"/>
        <v>-8.3240503849872916E-3</v>
      </c>
      <c r="G109" s="20">
        <f t="shared" si="42"/>
        <v>19535</v>
      </c>
      <c r="H109" s="20">
        <f t="shared" si="43"/>
        <v>-680</v>
      </c>
      <c r="I109" s="21">
        <f t="shared" si="48"/>
        <v>2.7324658538740769E-2</v>
      </c>
      <c r="J109" s="72"/>
      <c r="K109" s="20">
        <v>476239</v>
      </c>
      <c r="L109" s="20">
        <v>238277</v>
      </c>
      <c r="M109" s="20">
        <v>385243</v>
      </c>
      <c r="N109" s="21">
        <f t="shared" si="44"/>
        <v>0.61678634530399501</v>
      </c>
      <c r="O109" s="21">
        <f t="shared" si="45"/>
        <v>-0.19107212974997845</v>
      </c>
      <c r="P109" s="20">
        <f t="shared" si="46"/>
        <v>146966</v>
      </c>
      <c r="Q109" s="20">
        <f t="shared" si="47"/>
        <v>-90996</v>
      </c>
      <c r="R109" s="21">
        <f t="shared" si="49"/>
        <v>1.2190119321365862E-2</v>
      </c>
    </row>
    <row r="110" spans="1:18" x14ac:dyDescent="0.25">
      <c r="A110" s="40" t="s">
        <v>37</v>
      </c>
      <c r="B110" s="20">
        <v>132175</v>
      </c>
      <c r="C110" s="20">
        <v>91214</v>
      </c>
      <c r="D110" s="20">
        <v>91937</v>
      </c>
      <c r="E110" s="21">
        <f t="shared" si="40"/>
        <v>7.9264148047448746E-3</v>
      </c>
      <c r="F110" s="21">
        <f t="shared" si="41"/>
        <v>-0.30442973330811429</v>
      </c>
      <c r="G110" s="20">
        <f t="shared" si="42"/>
        <v>723</v>
      </c>
      <c r="H110" s="20">
        <f t="shared" si="43"/>
        <v>-40238</v>
      </c>
      <c r="I110" s="21">
        <f t="shared" si="48"/>
        <v>3.1009950896498131E-2</v>
      </c>
      <c r="J110" s="72"/>
      <c r="K110" s="20">
        <v>709037</v>
      </c>
      <c r="L110" s="20">
        <v>344430</v>
      </c>
      <c r="M110" s="20">
        <v>449840</v>
      </c>
      <c r="N110" s="21">
        <f t="shared" si="44"/>
        <v>0.3060418662718114</v>
      </c>
      <c r="O110" s="21">
        <f t="shared" si="45"/>
        <v>-0.36556202285635309</v>
      </c>
      <c r="P110" s="20">
        <f t="shared" si="46"/>
        <v>105410</v>
      </c>
      <c r="Q110" s="20">
        <f t="shared" si="47"/>
        <v>-259197</v>
      </c>
      <c r="R110" s="21">
        <f t="shared" si="49"/>
        <v>1.4234141244677307E-2</v>
      </c>
    </row>
    <row r="111" spans="1:18" x14ac:dyDescent="0.25">
      <c r="A111" s="40" t="s">
        <v>38</v>
      </c>
      <c r="B111" s="20">
        <v>7049</v>
      </c>
      <c r="C111" s="20">
        <v>15313</v>
      </c>
      <c r="D111" s="20">
        <v>13694</v>
      </c>
      <c r="E111" s="21">
        <f t="shared" si="40"/>
        <v>-0.10572715992947168</v>
      </c>
      <c r="F111" s="21">
        <f t="shared" si="41"/>
        <v>0.94268690594410565</v>
      </c>
      <c r="G111" s="20">
        <f t="shared" si="42"/>
        <v>-1619</v>
      </c>
      <c r="H111" s="20">
        <f t="shared" si="43"/>
        <v>6645</v>
      </c>
      <c r="I111" s="21">
        <f t="shared" si="48"/>
        <v>4.6189267387085221E-3</v>
      </c>
      <c r="J111" s="72"/>
      <c r="K111" s="20">
        <v>64271</v>
      </c>
      <c r="L111" s="20">
        <v>181885</v>
      </c>
      <c r="M111" s="20">
        <v>191590</v>
      </c>
      <c r="N111" s="21">
        <f t="shared" si="44"/>
        <v>5.3357890975066713E-2</v>
      </c>
      <c r="O111" s="21">
        <f t="shared" si="45"/>
        <v>1.9809712000746837</v>
      </c>
      <c r="P111" s="20">
        <f t="shared" si="46"/>
        <v>9705</v>
      </c>
      <c r="Q111" s="20">
        <f t="shared" si="47"/>
        <v>127319</v>
      </c>
      <c r="R111" s="21">
        <f t="shared" si="49"/>
        <v>6.0624202406805204E-3</v>
      </c>
    </row>
    <row r="112" spans="1:18" x14ac:dyDescent="0.25">
      <c r="A112" s="40" t="s">
        <v>39</v>
      </c>
      <c r="B112" s="20">
        <v>6148</v>
      </c>
      <c r="C112" s="20">
        <v>7775</v>
      </c>
      <c r="D112" s="20">
        <v>12659</v>
      </c>
      <c r="E112" s="21">
        <f t="shared" si="40"/>
        <v>0.62816720257234726</v>
      </c>
      <c r="F112" s="21">
        <f t="shared" si="41"/>
        <v>1.0590435914118412</v>
      </c>
      <c r="G112" s="20">
        <f t="shared" si="42"/>
        <v>4884</v>
      </c>
      <c r="H112" s="20">
        <f t="shared" si="43"/>
        <v>6511</v>
      </c>
      <c r="I112" s="21">
        <f t="shared" si="48"/>
        <v>4.2698257328254111E-3</v>
      </c>
      <c r="J112" s="72"/>
      <c r="K112" s="20">
        <v>68512</v>
      </c>
      <c r="L112" s="20">
        <v>93937</v>
      </c>
      <c r="M112" s="20">
        <v>120651</v>
      </c>
      <c r="N112" s="21">
        <f t="shared" si="44"/>
        <v>0.28438208586605906</v>
      </c>
      <c r="O112" s="21">
        <f t="shared" si="45"/>
        <v>0.76101996730499777</v>
      </c>
      <c r="P112" s="20">
        <f t="shared" si="46"/>
        <v>26714</v>
      </c>
      <c r="Q112" s="20">
        <f t="shared" si="47"/>
        <v>52139</v>
      </c>
      <c r="R112" s="21">
        <f t="shared" si="49"/>
        <v>3.8177204679698596E-3</v>
      </c>
    </row>
    <row r="113" spans="1:18" x14ac:dyDescent="0.25">
      <c r="A113" s="40" t="s">
        <v>40</v>
      </c>
      <c r="B113" s="20">
        <v>3441</v>
      </c>
      <c r="C113" s="20">
        <v>5930</v>
      </c>
      <c r="D113" s="20">
        <v>4528</v>
      </c>
      <c r="E113" s="21">
        <f t="shared" si="40"/>
        <v>-0.23642495784148398</v>
      </c>
      <c r="F113" s="21">
        <f t="shared" si="41"/>
        <v>0.31589654170299331</v>
      </c>
      <c r="G113" s="20">
        <f t="shared" si="42"/>
        <v>-1402</v>
      </c>
      <c r="H113" s="20">
        <f t="shared" si="43"/>
        <v>1087</v>
      </c>
      <c r="I113" s="21">
        <f t="shared" si="48"/>
        <v>1.5272747387813778E-3</v>
      </c>
      <c r="J113" s="72"/>
      <c r="K113" s="20">
        <v>74711</v>
      </c>
      <c r="L113" s="20">
        <v>111373</v>
      </c>
      <c r="M113" s="20">
        <v>133502</v>
      </c>
      <c r="N113" s="21">
        <f t="shared" si="44"/>
        <v>0.19869268135005802</v>
      </c>
      <c r="O113" s="21">
        <f t="shared" si="45"/>
        <v>0.78691223514609621</v>
      </c>
      <c r="P113" s="20">
        <f t="shared" si="46"/>
        <v>22129</v>
      </c>
      <c r="Q113" s="20">
        <f t="shared" si="47"/>
        <v>58791</v>
      </c>
      <c r="R113" s="21">
        <f t="shared" si="49"/>
        <v>4.2243604936130844E-3</v>
      </c>
    </row>
    <row r="114" spans="1:18" x14ac:dyDescent="0.25">
      <c r="A114" s="40" t="s">
        <v>41</v>
      </c>
      <c r="B114" s="20">
        <v>9276</v>
      </c>
      <c r="C114" s="20">
        <v>15634</v>
      </c>
      <c r="D114" s="20">
        <v>15863</v>
      </c>
      <c r="E114" s="21">
        <f t="shared" si="40"/>
        <v>1.4647563003709951E-2</v>
      </c>
      <c r="F114" s="21">
        <f t="shared" si="41"/>
        <v>0.71011211729193624</v>
      </c>
      <c r="G114" s="20">
        <f t="shared" si="42"/>
        <v>229</v>
      </c>
      <c r="H114" s="20">
        <f t="shared" si="43"/>
        <v>6587</v>
      </c>
      <c r="I114" s="21">
        <f t="shared" si="48"/>
        <v>5.3505210206026936E-3</v>
      </c>
      <c r="J114" s="72"/>
      <c r="K114" s="20">
        <v>67717</v>
      </c>
      <c r="L114" s="20">
        <v>129876</v>
      </c>
      <c r="M114" s="20">
        <v>131195</v>
      </c>
      <c r="N114" s="21">
        <f t="shared" si="44"/>
        <v>1.015584095598876E-2</v>
      </c>
      <c r="O114" s="21">
        <f t="shared" si="45"/>
        <v>0.93740124341007425</v>
      </c>
      <c r="P114" s="20">
        <f t="shared" si="46"/>
        <v>1319</v>
      </c>
      <c r="Q114" s="20">
        <f t="shared" si="47"/>
        <v>63478</v>
      </c>
      <c r="R114" s="21">
        <f t="shared" si="49"/>
        <v>4.1513608407332371E-3</v>
      </c>
    </row>
    <row r="115" spans="1:18" x14ac:dyDescent="0.25">
      <c r="A115" s="40" t="s">
        <v>42</v>
      </c>
      <c r="B115" s="20">
        <v>4545</v>
      </c>
      <c r="C115" s="20">
        <v>9199</v>
      </c>
      <c r="D115" s="20">
        <v>14216</v>
      </c>
      <c r="E115" s="21">
        <f t="shared" si="40"/>
        <v>0.54538536797477977</v>
      </c>
      <c r="F115" s="21">
        <f t="shared" si="41"/>
        <v>2.1278327832783277</v>
      </c>
      <c r="G115" s="20">
        <f t="shared" si="42"/>
        <v>5017</v>
      </c>
      <c r="H115" s="20">
        <f t="shared" si="43"/>
        <v>9671</v>
      </c>
      <c r="I115" s="21">
        <f t="shared" si="48"/>
        <v>4.794995072110439E-3</v>
      </c>
      <c r="J115" s="72"/>
      <c r="K115" s="20">
        <v>103187</v>
      </c>
      <c r="L115" s="20">
        <v>161728</v>
      </c>
      <c r="M115" s="20">
        <v>209418</v>
      </c>
      <c r="N115" s="21">
        <f t="shared" si="44"/>
        <v>0.29487781954887216</v>
      </c>
      <c r="O115" s="21">
        <f t="shared" si="45"/>
        <v>1.0294998400961362</v>
      </c>
      <c r="P115" s="20">
        <f t="shared" si="46"/>
        <v>47690</v>
      </c>
      <c r="Q115" s="20">
        <f t="shared" si="47"/>
        <v>106231</v>
      </c>
      <c r="R115" s="21">
        <f t="shared" si="49"/>
        <v>6.6265458633688245E-3</v>
      </c>
    </row>
    <row r="116" spans="1:18" x14ac:dyDescent="0.25">
      <c r="A116" s="40" t="s">
        <v>43</v>
      </c>
      <c r="B116" s="20">
        <v>27523</v>
      </c>
      <c r="C116" s="20">
        <v>45432</v>
      </c>
      <c r="D116" s="20">
        <v>54094</v>
      </c>
      <c r="E116" s="21">
        <f t="shared" si="40"/>
        <v>0.19065856664905789</v>
      </c>
      <c r="F116" s="21">
        <f t="shared" si="41"/>
        <v>0.96541074737492272</v>
      </c>
      <c r="G116" s="20">
        <f t="shared" si="42"/>
        <v>8662</v>
      </c>
      <c r="H116" s="20">
        <f t="shared" si="43"/>
        <v>26571</v>
      </c>
      <c r="I116" s="21">
        <f t="shared" si="48"/>
        <v>1.8245671316174879E-2</v>
      </c>
      <c r="J116" s="72"/>
      <c r="K116" s="20">
        <v>348744</v>
      </c>
      <c r="L116" s="20">
        <v>592245</v>
      </c>
      <c r="M116" s="20">
        <v>679329</v>
      </c>
      <c r="N116" s="21">
        <f t="shared" si="44"/>
        <v>0.14704049844236766</v>
      </c>
      <c r="O116" s="21">
        <f t="shared" si="45"/>
        <v>0.94793028697267911</v>
      </c>
      <c r="P116" s="20">
        <f t="shared" si="46"/>
        <v>87084</v>
      </c>
      <c r="Q116" s="20">
        <f t="shared" si="47"/>
        <v>330585</v>
      </c>
      <c r="R116" s="21">
        <f t="shared" si="49"/>
        <v>2.1495787252368375E-2</v>
      </c>
    </row>
    <row r="117" spans="1:18" x14ac:dyDescent="0.25">
      <c r="A117" s="40" t="s">
        <v>44</v>
      </c>
      <c r="B117" s="20">
        <v>33092</v>
      </c>
      <c r="C117" s="20">
        <v>35178</v>
      </c>
      <c r="D117" s="20">
        <v>37650</v>
      </c>
      <c r="E117" s="21">
        <f t="shared" si="40"/>
        <v>7.0271192222411738E-2</v>
      </c>
      <c r="F117" s="21">
        <f t="shared" si="41"/>
        <v>0.13773721745436962</v>
      </c>
      <c r="G117" s="20">
        <f t="shared" si="42"/>
        <v>2472</v>
      </c>
      <c r="H117" s="20">
        <f t="shared" si="43"/>
        <v>4558</v>
      </c>
      <c r="I117" s="21">
        <f t="shared" si="48"/>
        <v>1.2699181518356641E-2</v>
      </c>
      <c r="J117" s="72"/>
      <c r="K117" s="20">
        <v>289043</v>
      </c>
      <c r="L117" s="20">
        <v>284380</v>
      </c>
      <c r="M117" s="20">
        <v>329155</v>
      </c>
      <c r="N117" s="21">
        <f t="shared" si="44"/>
        <v>0.15744778113791402</v>
      </c>
      <c r="O117" s="21">
        <f t="shared" si="45"/>
        <v>0.13877519953778505</v>
      </c>
      <c r="P117" s="20">
        <f t="shared" si="46"/>
        <v>44775</v>
      </c>
      <c r="Q117" s="20">
        <f t="shared" si="47"/>
        <v>40112</v>
      </c>
      <c r="R117" s="21">
        <f t="shared" si="49"/>
        <v>1.0415344925733058E-2</v>
      </c>
    </row>
    <row r="118" spans="1:18" x14ac:dyDescent="0.25">
      <c r="A118" s="41" t="s">
        <v>45</v>
      </c>
      <c r="B118" s="20">
        <v>34262</v>
      </c>
      <c r="C118" s="20">
        <v>4853</v>
      </c>
      <c r="D118" s="20">
        <v>4167</v>
      </c>
      <c r="E118" s="21">
        <f t="shared" si="40"/>
        <v>-0.14135586235318365</v>
      </c>
      <c r="F118" s="21">
        <f t="shared" si="41"/>
        <v>-0.8783783783783784</v>
      </c>
      <c r="G118" s="20">
        <f t="shared" si="42"/>
        <v>-686</v>
      </c>
      <c r="H118" s="20">
        <f t="shared" si="43"/>
        <v>-30095</v>
      </c>
      <c r="I118" s="21">
        <f t="shared" si="48"/>
        <v>1.4055110062946117E-3</v>
      </c>
      <c r="J118" s="72"/>
      <c r="K118" s="20">
        <v>471581</v>
      </c>
      <c r="L118" s="20">
        <v>44686</v>
      </c>
      <c r="M118" s="20">
        <v>53824</v>
      </c>
      <c r="N118" s="21">
        <f t="shared" si="44"/>
        <v>0.20449357740679397</v>
      </c>
      <c r="O118" s="21">
        <f t="shared" si="45"/>
        <v>-0.88586478250820111</v>
      </c>
      <c r="P118" s="20">
        <f t="shared" si="46"/>
        <v>9138</v>
      </c>
      <c r="Q118" s="20">
        <f t="shared" si="47"/>
        <v>-417757</v>
      </c>
      <c r="R118" s="21">
        <f t="shared" si="49"/>
        <v>1.7031353778088018E-3</v>
      </c>
    </row>
    <row r="119" spans="1:18" x14ac:dyDescent="0.25">
      <c r="A119" s="39" t="s">
        <v>46</v>
      </c>
      <c r="B119" s="52">
        <f>B94-SUM(B95:B118)</f>
        <v>143099</v>
      </c>
      <c r="C119" s="52">
        <f>C94-SUM(C95:C118)</f>
        <v>129091</v>
      </c>
      <c r="D119" s="52">
        <f>D94-SUM(D95:D118)</f>
        <v>127903</v>
      </c>
      <c r="E119" s="53">
        <f t="shared" si="40"/>
        <v>-9.2028104205560401E-3</v>
      </c>
      <c r="F119" s="53">
        <f t="shared" si="41"/>
        <v>-0.10619221657733457</v>
      </c>
      <c r="G119" s="52">
        <f t="shared" si="42"/>
        <v>-1188</v>
      </c>
      <c r="H119" s="52">
        <f t="shared" si="43"/>
        <v>-15196</v>
      </c>
      <c r="I119" s="53">
        <f t="shared" si="48"/>
        <v>4.3141126527021768E-2</v>
      </c>
      <c r="J119" s="72"/>
      <c r="K119" s="52">
        <f>K94-SUM(K95:K118)</f>
        <v>1595124</v>
      </c>
      <c r="L119" s="52">
        <f>L94-SUM(L95:L118)</f>
        <v>1329181</v>
      </c>
      <c r="M119" s="52">
        <f>M94-SUM(M95:M118)</f>
        <v>1402220</v>
      </c>
      <c r="N119" s="53">
        <f t="shared" si="44"/>
        <v>5.4950379218481116E-2</v>
      </c>
      <c r="O119" s="53">
        <f t="shared" si="45"/>
        <v>-0.12093354497832143</v>
      </c>
      <c r="P119" s="52">
        <f t="shared" si="46"/>
        <v>73039</v>
      </c>
      <c r="Q119" s="52">
        <f t="shared" si="47"/>
        <v>-192904</v>
      </c>
      <c r="R119" s="53">
        <f t="shared" si="49"/>
        <v>4.4369992744334459E-2</v>
      </c>
    </row>
    <row r="120" spans="1:18" ht="21" x14ac:dyDescent="0.35">
      <c r="A120" s="301" t="s">
        <v>61</v>
      </c>
      <c r="B120" s="301"/>
      <c r="C120" s="301"/>
      <c r="D120" s="301"/>
      <c r="E120" s="301"/>
      <c r="F120" s="301"/>
      <c r="G120" s="301"/>
      <c r="H120" s="301"/>
      <c r="I120" s="301"/>
      <c r="J120" s="301"/>
      <c r="K120" s="301"/>
      <c r="L120" s="301"/>
      <c r="M120" s="301"/>
      <c r="N120" s="301"/>
      <c r="O120" s="301"/>
      <c r="P120" s="301"/>
      <c r="Q120" s="301"/>
      <c r="R120" s="301"/>
    </row>
    <row r="121" spans="1:18" x14ac:dyDescent="0.25">
      <c r="A121" s="54"/>
      <c r="B121" s="298" t="s">
        <v>117</v>
      </c>
      <c r="C121" s="299"/>
      <c r="D121" s="299"/>
      <c r="E121" s="299"/>
      <c r="F121" s="299"/>
      <c r="G121" s="299"/>
      <c r="H121" s="299"/>
      <c r="I121" s="300"/>
      <c r="J121" s="55"/>
      <c r="K121" s="298" t="str">
        <f>K$5</f>
        <v>acumulado noviembre</v>
      </c>
      <c r="L121" s="299"/>
      <c r="M121" s="299"/>
      <c r="N121" s="299"/>
      <c r="O121" s="299"/>
      <c r="P121" s="299"/>
      <c r="Q121" s="299"/>
      <c r="R121" s="300"/>
    </row>
    <row r="122" spans="1:18" x14ac:dyDescent="0.25">
      <c r="A122" s="4"/>
      <c r="B122" s="5">
        <f>B$6</f>
        <v>2019</v>
      </c>
      <c r="C122" s="5">
        <f>C$6</f>
        <v>2022</v>
      </c>
      <c r="D122" s="5">
        <f>D$6</f>
        <v>2023</v>
      </c>
      <c r="E122" s="5" t="str">
        <f>CONCATENATE("var ",RIGHT(D122,2),"/",RIGHT(C122,2))</f>
        <v>var 23/22</v>
      </c>
      <c r="F122" s="5" t="str">
        <f>CONCATENATE("var ",RIGHT(D122,2),"/",RIGHT(B122,2))</f>
        <v>var 23/19</v>
      </c>
      <c r="G122" s="5" t="str">
        <f>CONCATENATE("dif ",RIGHT(D122,2),"-",RIGHT(C122,2))</f>
        <v>dif 23-22</v>
      </c>
      <c r="H122" s="5" t="str">
        <f>CONCATENATE("dif ",RIGHT(D122,2),"-",RIGHT(B122,2))</f>
        <v>dif 23-19</v>
      </c>
      <c r="I122" s="5" t="str">
        <f>CONCATENATE("cuota ",RIGHT(D122,2))</f>
        <v>cuota 23</v>
      </c>
      <c r="J122" s="56"/>
      <c r="K122" s="5">
        <f>K$6</f>
        <v>2019</v>
      </c>
      <c r="L122" s="5">
        <f>L$6</f>
        <v>2022</v>
      </c>
      <c r="M122" s="5">
        <f>M$6</f>
        <v>2023</v>
      </c>
      <c r="N122" s="5" t="str">
        <f>CONCATENATE("var ",RIGHT(M122,2),"/",RIGHT(L122,2))</f>
        <v>var 23/22</v>
      </c>
      <c r="O122" s="5" t="str">
        <f>CONCATENATE("var ",RIGHT(M122,2),"/",RIGHT(K122,2))</f>
        <v>var 23/19</v>
      </c>
      <c r="P122" s="5" t="str">
        <f>CONCATENATE("dif ",RIGHT(M122,2),"-",RIGHT(L122,2))</f>
        <v>dif 23-22</v>
      </c>
      <c r="Q122" s="5" t="str">
        <f>CONCATENATE("dif ",RIGHT(M122,2),"-",RIGHT(K122,2))</f>
        <v>dif 23-19</v>
      </c>
      <c r="R122" s="5" t="str">
        <f>CONCATENATE("cuota ",RIGHT(M122,2))</f>
        <v>cuota 23</v>
      </c>
    </row>
    <row r="123" spans="1:18" x14ac:dyDescent="0.25">
      <c r="A123" s="57" t="s">
        <v>48</v>
      </c>
      <c r="B123" s="58">
        <v>2752487</v>
      </c>
      <c r="C123" s="58">
        <v>2761571</v>
      </c>
      <c r="D123" s="58">
        <v>2964758</v>
      </c>
      <c r="E123" s="59">
        <f t="shared" ref="E123:E133" si="53">D123/C123-1</f>
        <v>7.357659824788132E-2</v>
      </c>
      <c r="F123" s="59">
        <f t="shared" ref="F123:F133" si="54">D123/B123-1</f>
        <v>7.7119710283827025E-2</v>
      </c>
      <c r="G123" s="58">
        <f t="shared" ref="G123:G133" si="55">D123-C123</f>
        <v>203187</v>
      </c>
      <c r="H123" s="58">
        <f t="shared" ref="H123:H133" si="56">D123-B123</f>
        <v>212271</v>
      </c>
      <c r="I123" s="59">
        <f>D123/$D$123</f>
        <v>1</v>
      </c>
      <c r="J123" s="60"/>
      <c r="K123" s="58">
        <v>31179964</v>
      </c>
      <c r="L123" s="58">
        <v>28587017</v>
      </c>
      <c r="M123" s="58">
        <v>31602890</v>
      </c>
      <c r="N123" s="59">
        <f t="shared" ref="N123:N133" si="57">M123/L123-1</f>
        <v>0.10549799582097008</v>
      </c>
      <c r="O123" s="59">
        <f t="shared" ref="O123:O133" si="58">M123/K123-1</f>
        <v>1.3564031055327774E-2</v>
      </c>
      <c r="P123" s="58">
        <f t="shared" ref="P123:P133" si="59">M123-L123</f>
        <v>3015873</v>
      </c>
      <c r="Q123" s="58">
        <f t="shared" ref="Q123:Q133" si="60">M123-K123</f>
        <v>422926</v>
      </c>
      <c r="R123" s="59">
        <f>M123/$M$123</f>
        <v>1</v>
      </c>
    </row>
    <row r="124" spans="1:18" x14ac:dyDescent="0.25">
      <c r="A124" s="76" t="s">
        <v>49</v>
      </c>
      <c r="B124" s="77">
        <v>1024497</v>
      </c>
      <c r="C124" s="77">
        <v>1064158</v>
      </c>
      <c r="D124" s="77">
        <v>1149433</v>
      </c>
      <c r="E124" s="78">
        <f t="shared" si="53"/>
        <v>8.0133777127080696E-2</v>
      </c>
      <c r="F124" s="78">
        <f t="shared" si="54"/>
        <v>0.12194862454453248</v>
      </c>
      <c r="G124" s="77">
        <f t="shared" si="55"/>
        <v>85275</v>
      </c>
      <c r="H124" s="77">
        <f t="shared" si="56"/>
        <v>124936</v>
      </c>
      <c r="I124" s="78">
        <f t="shared" ref="I124:I133" si="61">D124/$D$123</f>
        <v>0.38769875989878433</v>
      </c>
      <c r="J124" s="72"/>
      <c r="K124" s="77">
        <v>12031379</v>
      </c>
      <c r="L124" s="77">
        <v>11523065</v>
      </c>
      <c r="M124" s="77">
        <v>12437177</v>
      </c>
      <c r="N124" s="78">
        <f t="shared" si="57"/>
        <v>7.9328893831632552E-2</v>
      </c>
      <c r="O124" s="78">
        <f t="shared" si="58"/>
        <v>3.3728303297568818E-2</v>
      </c>
      <c r="P124" s="77">
        <f t="shared" si="59"/>
        <v>914112</v>
      </c>
      <c r="Q124" s="77">
        <f t="shared" si="60"/>
        <v>405798</v>
      </c>
      <c r="R124" s="78">
        <f t="shared" ref="R124:R133" si="62">M124/$M$123</f>
        <v>0.39354555864985763</v>
      </c>
    </row>
    <row r="125" spans="1:18" x14ac:dyDescent="0.25">
      <c r="A125" s="79" t="s">
        <v>50</v>
      </c>
      <c r="B125" s="20">
        <v>828275</v>
      </c>
      <c r="C125" s="20">
        <v>785918</v>
      </c>
      <c r="D125" s="20">
        <v>847777</v>
      </c>
      <c r="E125" s="21">
        <f t="shared" si="53"/>
        <v>7.8709229207118314E-2</v>
      </c>
      <c r="F125" s="21">
        <f t="shared" si="54"/>
        <v>2.3545320092964284E-2</v>
      </c>
      <c r="G125" s="20">
        <f t="shared" si="55"/>
        <v>61859</v>
      </c>
      <c r="H125" s="20">
        <f t="shared" si="56"/>
        <v>19502</v>
      </c>
      <c r="I125" s="21">
        <f t="shared" si="61"/>
        <v>0.28595150093194788</v>
      </c>
      <c r="J125" s="72"/>
      <c r="K125" s="20">
        <v>9230169</v>
      </c>
      <c r="L125" s="20">
        <v>8074932</v>
      </c>
      <c r="M125" s="20">
        <v>8907670</v>
      </c>
      <c r="N125" s="21">
        <f t="shared" si="57"/>
        <v>0.10312631734855482</v>
      </c>
      <c r="O125" s="21">
        <f t="shared" si="58"/>
        <v>-3.4939663618293482E-2</v>
      </c>
      <c r="P125" s="20">
        <f t="shared" si="59"/>
        <v>832738</v>
      </c>
      <c r="Q125" s="20">
        <f t="shared" si="60"/>
        <v>-322499</v>
      </c>
      <c r="R125" s="21">
        <f t="shared" si="62"/>
        <v>0.28186251320686179</v>
      </c>
    </row>
    <row r="126" spans="1:18" x14ac:dyDescent="0.25">
      <c r="A126" s="79" t="s">
        <v>51</v>
      </c>
      <c r="B126" s="20">
        <v>22771</v>
      </c>
      <c r="C126" s="20">
        <v>16513</v>
      </c>
      <c r="D126" s="20">
        <v>20095</v>
      </c>
      <c r="E126" s="21">
        <f t="shared" si="53"/>
        <v>0.21692000242233389</v>
      </c>
      <c r="F126" s="21">
        <f t="shared" si="54"/>
        <v>-0.11751789556892533</v>
      </c>
      <c r="G126" s="20">
        <f t="shared" si="55"/>
        <v>3582</v>
      </c>
      <c r="H126" s="20">
        <f t="shared" si="56"/>
        <v>-2676</v>
      </c>
      <c r="I126" s="21">
        <f t="shared" si="61"/>
        <v>6.7779562446580802E-3</v>
      </c>
      <c r="J126" s="72"/>
      <c r="K126" s="20">
        <v>212798</v>
      </c>
      <c r="L126" s="20">
        <v>150269</v>
      </c>
      <c r="M126" s="20">
        <v>159674</v>
      </c>
      <c r="N126" s="21">
        <f t="shared" si="57"/>
        <v>6.2587759285015476E-2</v>
      </c>
      <c r="O126" s="21">
        <f t="shared" si="58"/>
        <v>-0.24964520343236307</v>
      </c>
      <c r="P126" s="20">
        <f t="shared" si="59"/>
        <v>9405</v>
      </c>
      <c r="Q126" s="20">
        <f t="shared" si="60"/>
        <v>-53124</v>
      </c>
      <c r="R126" s="21">
        <f t="shared" si="62"/>
        <v>5.0525126024866711E-3</v>
      </c>
    </row>
    <row r="127" spans="1:18" x14ac:dyDescent="0.25">
      <c r="A127" s="79" t="s">
        <v>52</v>
      </c>
      <c r="B127" s="20">
        <v>463764</v>
      </c>
      <c r="C127" s="20">
        <v>401911</v>
      </c>
      <c r="D127" s="20">
        <v>456108</v>
      </c>
      <c r="E127" s="21">
        <f t="shared" si="53"/>
        <v>0.13484826242625858</v>
      </c>
      <c r="F127" s="21">
        <f t="shared" si="54"/>
        <v>-1.6508396512019075E-2</v>
      </c>
      <c r="G127" s="20">
        <f t="shared" si="55"/>
        <v>54197</v>
      </c>
      <c r="H127" s="20">
        <f t="shared" si="56"/>
        <v>-7656</v>
      </c>
      <c r="I127" s="21">
        <f t="shared" si="61"/>
        <v>0.15384324791433229</v>
      </c>
      <c r="J127" s="72"/>
      <c r="K127" s="20">
        <v>5031510</v>
      </c>
      <c r="L127" s="20">
        <v>3942356</v>
      </c>
      <c r="M127" s="20">
        <v>4690467</v>
      </c>
      <c r="N127" s="21">
        <f t="shared" si="57"/>
        <v>0.18976241617956369</v>
      </c>
      <c r="O127" s="21">
        <f t="shared" si="58"/>
        <v>-6.7781441356570937E-2</v>
      </c>
      <c r="P127" s="20">
        <f t="shared" si="59"/>
        <v>748111</v>
      </c>
      <c r="Q127" s="20">
        <f t="shared" si="60"/>
        <v>-341043</v>
      </c>
      <c r="R127" s="21">
        <f t="shared" si="62"/>
        <v>0.14841892624377073</v>
      </c>
    </row>
    <row r="128" spans="1:18" x14ac:dyDescent="0.25">
      <c r="A128" s="79" t="s">
        <v>53</v>
      </c>
      <c r="B128" s="20">
        <v>86307</v>
      </c>
      <c r="C128" s="20">
        <v>113773</v>
      </c>
      <c r="D128" s="20">
        <v>116842</v>
      </c>
      <c r="E128" s="21">
        <f>D128/C128-1</f>
        <v>2.697476554191236E-2</v>
      </c>
      <c r="F128" s="21">
        <f>D128/B128-1</f>
        <v>0.35379517304506014</v>
      </c>
      <c r="G128" s="20">
        <f>D128-C128</f>
        <v>3069</v>
      </c>
      <c r="H128" s="20">
        <f>D128-B128</f>
        <v>30535</v>
      </c>
      <c r="I128" s="21">
        <f>D128/$D$123</f>
        <v>3.9410299255453564E-2</v>
      </c>
      <c r="J128" s="72"/>
      <c r="K128" s="20">
        <v>966565</v>
      </c>
      <c r="L128" s="20">
        <v>1207077</v>
      </c>
      <c r="M128" s="20">
        <v>1299868</v>
      </c>
      <c r="N128" s="21">
        <f>M128/L128-1</f>
        <v>7.6872477894947888E-2</v>
      </c>
      <c r="O128" s="21">
        <f>M128/K128-1</f>
        <v>0.34483247376017134</v>
      </c>
      <c r="P128" s="20">
        <f>M128-L128</f>
        <v>92791</v>
      </c>
      <c r="Q128" s="20">
        <f>M128-K128</f>
        <v>333303</v>
      </c>
      <c r="R128" s="21">
        <f>M128/$M$123</f>
        <v>4.1131301599315759E-2</v>
      </c>
    </row>
    <row r="129" spans="1:18" x14ac:dyDescent="0.25">
      <c r="A129" s="79" t="s">
        <v>54</v>
      </c>
      <c r="B129" s="20">
        <v>47646</v>
      </c>
      <c r="C129" s="20">
        <v>56046</v>
      </c>
      <c r="D129" s="20">
        <v>55991</v>
      </c>
      <c r="E129" s="21">
        <f t="shared" si="53"/>
        <v>-9.8133675909073403E-4</v>
      </c>
      <c r="F129" s="21">
        <f t="shared" si="54"/>
        <v>0.1751458674390296</v>
      </c>
      <c r="G129" s="20">
        <f t="shared" si="55"/>
        <v>-55</v>
      </c>
      <c r="H129" s="20">
        <f t="shared" si="56"/>
        <v>8345</v>
      </c>
      <c r="I129" s="21">
        <f t="shared" si="61"/>
        <v>1.8885521179131653E-2</v>
      </c>
      <c r="J129" s="72"/>
      <c r="K129" s="20">
        <v>454490</v>
      </c>
      <c r="L129" s="20">
        <v>489441</v>
      </c>
      <c r="M129" s="20">
        <v>525202</v>
      </c>
      <c r="N129" s="21">
        <f t="shared" si="57"/>
        <v>7.306498638242398E-2</v>
      </c>
      <c r="O129" s="21">
        <f t="shared" si="58"/>
        <v>0.15558538141653289</v>
      </c>
      <c r="P129" s="20">
        <f t="shared" si="59"/>
        <v>35761</v>
      </c>
      <c r="Q129" s="20">
        <f t="shared" si="60"/>
        <v>70712</v>
      </c>
      <c r="R129" s="21">
        <f t="shared" si="62"/>
        <v>1.6618796572085655E-2</v>
      </c>
    </row>
    <row r="130" spans="1:18" x14ac:dyDescent="0.25">
      <c r="A130" s="79" t="s">
        <v>55</v>
      </c>
      <c r="B130" s="20">
        <v>14162</v>
      </c>
      <c r="C130" s="20">
        <v>13053</v>
      </c>
      <c r="D130" s="20">
        <v>13216</v>
      </c>
      <c r="E130" s="21">
        <f>D130/C130-1</f>
        <v>1.2487550754615828E-2</v>
      </c>
      <c r="F130" s="21">
        <f>D130/B130-1</f>
        <v>-6.6798474791696094E-2</v>
      </c>
      <c r="G130" s="20">
        <f>D130-C130</f>
        <v>163</v>
      </c>
      <c r="H130" s="20">
        <f>D130-B130</f>
        <v>-946</v>
      </c>
      <c r="I130" s="21">
        <f>D130/$D$123</f>
        <v>4.4576994142523606E-3</v>
      </c>
      <c r="J130" s="72"/>
      <c r="K130" s="20">
        <v>123106</v>
      </c>
      <c r="L130" s="20">
        <v>125643</v>
      </c>
      <c r="M130" s="20">
        <v>136470</v>
      </c>
      <c r="N130" s="21">
        <f>M130/L130-1</f>
        <v>8.6172727489792544E-2</v>
      </c>
      <c r="O130" s="21">
        <f>M130/K130-1</f>
        <v>0.10855685344337407</v>
      </c>
      <c r="P130" s="20">
        <f>M130-L130</f>
        <v>10827</v>
      </c>
      <c r="Q130" s="20">
        <f>M130-K130</f>
        <v>13364</v>
      </c>
      <c r="R130" s="21">
        <f>M130/$M$123</f>
        <v>4.3182759551420773E-3</v>
      </c>
    </row>
    <row r="131" spans="1:18" x14ac:dyDescent="0.25">
      <c r="A131" s="79" t="s">
        <v>56</v>
      </c>
      <c r="B131" s="20">
        <v>145313</v>
      </c>
      <c r="C131" s="20">
        <v>153023</v>
      </c>
      <c r="D131" s="20">
        <v>164389</v>
      </c>
      <c r="E131" s="21">
        <f t="shared" si="53"/>
        <v>7.427641596361334E-2</v>
      </c>
      <c r="F131" s="21">
        <f t="shared" si="54"/>
        <v>0.13127524722495587</v>
      </c>
      <c r="G131" s="20">
        <f t="shared" si="55"/>
        <v>11366</v>
      </c>
      <c r="H131" s="20">
        <f t="shared" si="56"/>
        <v>19076</v>
      </c>
      <c r="I131" s="21">
        <f t="shared" si="61"/>
        <v>5.5447695899631604E-2</v>
      </c>
      <c r="J131" s="72"/>
      <c r="K131" s="20">
        <v>1707294</v>
      </c>
      <c r="L131" s="20">
        <v>1596976</v>
      </c>
      <c r="M131" s="20">
        <v>1728214</v>
      </c>
      <c r="N131" s="21">
        <f t="shared" si="57"/>
        <v>8.2179068439350411E-2</v>
      </c>
      <c r="O131" s="21">
        <f t="shared" si="58"/>
        <v>1.2253308451854128E-2</v>
      </c>
      <c r="P131" s="20">
        <f t="shared" si="59"/>
        <v>131238</v>
      </c>
      <c r="Q131" s="20">
        <f t="shared" si="60"/>
        <v>20920</v>
      </c>
      <c r="R131" s="21">
        <f t="shared" si="62"/>
        <v>5.4685315172125083E-2</v>
      </c>
    </row>
    <row r="132" spans="1:18" x14ac:dyDescent="0.25">
      <c r="A132" s="80" t="s">
        <v>57</v>
      </c>
      <c r="B132" s="28">
        <v>64233</v>
      </c>
      <c r="C132" s="28">
        <v>96956</v>
      </c>
      <c r="D132" s="28">
        <v>70490</v>
      </c>
      <c r="E132" s="29">
        <f t="shared" si="53"/>
        <v>-0.27296918189694297</v>
      </c>
      <c r="F132" s="29">
        <f t="shared" si="54"/>
        <v>9.7410988121370723E-2</v>
      </c>
      <c r="G132" s="28">
        <f t="shared" si="55"/>
        <v>-26466</v>
      </c>
      <c r="H132" s="28">
        <f t="shared" si="56"/>
        <v>6257</v>
      </c>
      <c r="I132" s="29">
        <f t="shared" si="61"/>
        <v>2.3775970922415929E-2</v>
      </c>
      <c r="J132" s="72"/>
      <c r="K132" s="28">
        <v>768859</v>
      </c>
      <c r="L132" s="28">
        <v>921871</v>
      </c>
      <c r="M132" s="28">
        <v>1006341</v>
      </c>
      <c r="N132" s="29">
        <f t="shared" si="57"/>
        <v>9.1628872152394347E-2</v>
      </c>
      <c r="O132" s="29">
        <f t="shared" si="58"/>
        <v>0.30887587971266517</v>
      </c>
      <c r="P132" s="28">
        <f t="shared" si="59"/>
        <v>84470</v>
      </c>
      <c r="Q132" s="28">
        <f t="shared" si="60"/>
        <v>237482</v>
      </c>
      <c r="R132" s="29">
        <f t="shared" si="62"/>
        <v>3.1843321924039228E-2</v>
      </c>
    </row>
    <row r="133" spans="1:18" x14ac:dyDescent="0.25">
      <c r="A133" s="81" t="s">
        <v>58</v>
      </c>
      <c r="B133" s="82">
        <f>B123-SUM(B124:B132)</f>
        <v>55519</v>
      </c>
      <c r="C133" s="82">
        <f>C123-SUM(C124:C132)</f>
        <v>60220</v>
      </c>
      <c r="D133" s="82">
        <f>D123-SUM(D124:D132)</f>
        <v>70417</v>
      </c>
      <c r="E133" s="83">
        <f t="shared" si="53"/>
        <v>0.1693291265360346</v>
      </c>
      <c r="F133" s="83">
        <f t="shared" si="54"/>
        <v>0.2683405680938058</v>
      </c>
      <c r="G133" s="82">
        <f t="shared" si="55"/>
        <v>10197</v>
      </c>
      <c r="H133" s="82">
        <f t="shared" si="56"/>
        <v>14898</v>
      </c>
      <c r="I133" s="83">
        <f t="shared" si="61"/>
        <v>2.3751348339392287E-2</v>
      </c>
      <c r="J133" s="72"/>
      <c r="K133" s="82">
        <f>K123-SUM(K124:K132)</f>
        <v>653794</v>
      </c>
      <c r="L133" s="82">
        <f>L123-SUM(L124:L132)</f>
        <v>555387</v>
      </c>
      <c r="M133" s="82">
        <f>M123-SUM(M124:M132)</f>
        <v>711807</v>
      </c>
      <c r="N133" s="83">
        <f t="shared" si="57"/>
        <v>0.28164145001593477</v>
      </c>
      <c r="O133" s="83">
        <f t="shared" si="58"/>
        <v>8.8732842454962935E-2</v>
      </c>
      <c r="P133" s="82">
        <f t="shared" si="59"/>
        <v>156420</v>
      </c>
      <c r="Q133" s="82">
        <f t="shared" si="60"/>
        <v>58013</v>
      </c>
      <c r="R133" s="83">
        <f t="shared" si="62"/>
        <v>2.2523478074315356E-2</v>
      </c>
    </row>
    <row r="134" spans="1:18" ht="21" x14ac:dyDescent="0.35">
      <c r="A134" s="310" t="s">
        <v>62</v>
      </c>
      <c r="B134" s="310"/>
      <c r="C134" s="310"/>
      <c r="D134" s="310"/>
      <c r="E134" s="310"/>
      <c r="F134" s="310"/>
      <c r="G134" s="310"/>
      <c r="H134" s="310"/>
      <c r="I134" s="310"/>
      <c r="J134" s="310"/>
      <c r="K134" s="310"/>
      <c r="L134" s="310"/>
      <c r="M134" s="310"/>
      <c r="N134" s="310"/>
      <c r="O134" s="310"/>
      <c r="P134" s="310"/>
      <c r="Q134" s="310"/>
      <c r="R134" s="310"/>
    </row>
    <row r="135" spans="1:18" x14ac:dyDescent="0.25">
      <c r="A135" s="54"/>
      <c r="B135" s="298" t="s">
        <v>117</v>
      </c>
      <c r="C135" s="299"/>
      <c r="D135" s="299"/>
      <c r="E135" s="299"/>
      <c r="F135" s="299"/>
      <c r="G135" s="299"/>
      <c r="H135" s="299"/>
      <c r="I135" s="300"/>
      <c r="J135" s="84"/>
      <c r="K135" s="298" t="str">
        <f>K$5</f>
        <v>acumulado noviembre</v>
      </c>
      <c r="L135" s="299"/>
      <c r="M135" s="299"/>
      <c r="N135" s="299"/>
      <c r="O135" s="299"/>
      <c r="P135" s="299"/>
      <c r="Q135" s="299"/>
      <c r="R135" s="300"/>
    </row>
    <row r="136" spans="1:18" x14ac:dyDescent="0.25">
      <c r="A136" s="4"/>
      <c r="B136" s="85">
        <f>B$6</f>
        <v>2019</v>
      </c>
      <c r="C136" s="298">
        <f>C$6</f>
        <v>2022</v>
      </c>
      <c r="D136" s="300"/>
      <c r="E136" s="2">
        <f>D$6</f>
        <v>2023</v>
      </c>
      <c r="F136" s="308" t="str">
        <f>CONCATENATE("dif ",RIGHT(D122,2),"-",RIGHT(C122,2))</f>
        <v>dif 23-22</v>
      </c>
      <c r="G136" s="309"/>
      <c r="H136" s="308" t="str">
        <f>CONCATENATE("dif ",RIGHT(D122,2),"-",RIGHT(B122,2))</f>
        <v>dif 23-19</v>
      </c>
      <c r="I136" s="309"/>
      <c r="J136" s="86"/>
      <c r="K136" s="85">
        <f>K$6</f>
        <v>2019</v>
      </c>
      <c r="L136" s="298">
        <f>L$6</f>
        <v>2022</v>
      </c>
      <c r="M136" s="300"/>
      <c r="N136" s="2">
        <f>M$6</f>
        <v>2023</v>
      </c>
      <c r="O136" s="308" t="str">
        <f>CONCATENATE("dif ",RIGHT(M122,2),"-",RIGHT(L122,2))</f>
        <v>dif 23-22</v>
      </c>
      <c r="P136" s="309"/>
      <c r="Q136" s="308" t="str">
        <f>CONCATENATE("dif ",RIGHT(M122,2),"-",RIGHT(K122,2))</f>
        <v>dif 23-19</v>
      </c>
      <c r="R136" s="309"/>
    </row>
    <row r="137" spans="1:18" x14ac:dyDescent="0.25">
      <c r="A137" s="87" t="s">
        <v>4</v>
      </c>
      <c r="B137" s="88">
        <f t="shared" ref="B137:C148" si="63">B72/B7</f>
        <v>6.9993312142403052</v>
      </c>
      <c r="C137" s="313">
        <f t="shared" si="63"/>
        <v>6.7453774041162475</v>
      </c>
      <c r="D137" s="314"/>
      <c r="E137" s="88">
        <f t="shared" ref="E137:E148" si="64">D72/D7</f>
        <v>6.8379199955717107</v>
      </c>
      <c r="F137" s="313">
        <f>E137-C137</f>
        <v>9.2542591455463175E-2</v>
      </c>
      <c r="G137" s="314"/>
      <c r="H137" s="313">
        <f>E137-B137</f>
        <v>-0.16141121866859454</v>
      </c>
      <c r="I137" s="314"/>
      <c r="J137" s="89"/>
      <c r="K137" s="88">
        <f t="shared" ref="K137:L148" si="65">K72/K7</f>
        <v>7.0315096790488729</v>
      </c>
      <c r="L137" s="313">
        <f t="shared" si="65"/>
        <v>6.5956467419204126</v>
      </c>
      <c r="M137" s="314"/>
      <c r="N137" s="88">
        <f t="shared" ref="N137:N148" si="66">M72/M7</f>
        <v>6.6439761990807344</v>
      </c>
      <c r="O137" s="313">
        <f>N137-L137</f>
        <v>4.8329457160321887E-2</v>
      </c>
      <c r="P137" s="314"/>
      <c r="Q137" s="313">
        <f>N137-K137</f>
        <v>-0.38753347996813847</v>
      </c>
      <c r="R137" s="314"/>
    </row>
    <row r="138" spans="1:18" x14ac:dyDescent="0.25">
      <c r="A138" s="90" t="s">
        <v>5</v>
      </c>
      <c r="B138" s="91">
        <f t="shared" si="63"/>
        <v>6.6368503023887699</v>
      </c>
      <c r="C138" s="311">
        <f t="shared" si="63"/>
        <v>6.518680431681716</v>
      </c>
      <c r="D138" s="312"/>
      <c r="E138" s="91">
        <f t="shared" si="64"/>
        <v>6.5026955593285605</v>
      </c>
      <c r="F138" s="311">
        <f t="shared" ref="F138:F148" si="67">E138-C138</f>
        <v>-1.5984872353155488E-2</v>
      </c>
      <c r="G138" s="312"/>
      <c r="H138" s="311">
        <f t="shared" ref="H138:H148" si="68">E138-B138</f>
        <v>-0.13415474306020947</v>
      </c>
      <c r="I138" s="312"/>
      <c r="J138" s="89"/>
      <c r="K138" s="91">
        <f t="shared" si="65"/>
        <v>6.7505334637253842</v>
      </c>
      <c r="L138" s="311">
        <f t="shared" si="65"/>
        <v>6.4048432648484441</v>
      </c>
      <c r="M138" s="312"/>
      <c r="N138" s="91">
        <f t="shared" si="66"/>
        <v>6.4156507972287038</v>
      </c>
      <c r="O138" s="311">
        <f t="shared" ref="O138:O148" si="69">N138-L138</f>
        <v>1.0807532380259666E-2</v>
      </c>
      <c r="P138" s="312"/>
      <c r="Q138" s="311">
        <f t="shared" ref="Q138:Q148" si="70">N138-K138</f>
        <v>-0.33488266649668041</v>
      </c>
      <c r="R138" s="312"/>
    </row>
    <row r="139" spans="1:18" x14ac:dyDescent="0.25">
      <c r="A139" s="92" t="s">
        <v>6</v>
      </c>
      <c r="B139" s="93">
        <f t="shared" si="63"/>
        <v>6.4458691258211216</v>
      </c>
      <c r="C139" s="317">
        <f t="shared" si="63"/>
        <v>6.563149261891744</v>
      </c>
      <c r="D139" s="318"/>
      <c r="E139" s="93">
        <f t="shared" si="64"/>
        <v>6.2914592529977149</v>
      </c>
      <c r="F139" s="317">
        <f t="shared" si="67"/>
        <v>-0.27169000889402906</v>
      </c>
      <c r="G139" s="318"/>
      <c r="H139" s="317">
        <f t="shared" si="68"/>
        <v>-0.15440987282340668</v>
      </c>
      <c r="I139" s="318"/>
      <c r="J139" s="94"/>
      <c r="K139" s="93">
        <f t="shared" si="65"/>
        <v>6.4066310633961425</v>
      </c>
      <c r="L139" s="317">
        <f t="shared" si="65"/>
        <v>6.3961041592431895</v>
      </c>
      <c r="M139" s="318"/>
      <c r="N139" s="93">
        <f t="shared" si="66"/>
        <v>6.253065405567062</v>
      </c>
      <c r="O139" s="317">
        <f t="shared" si="69"/>
        <v>-0.14303875367612751</v>
      </c>
      <c r="P139" s="318"/>
      <c r="Q139" s="317">
        <f t="shared" si="70"/>
        <v>-0.15356565782908049</v>
      </c>
      <c r="R139" s="318"/>
    </row>
    <row r="140" spans="1:18" x14ac:dyDescent="0.25">
      <c r="A140" s="26" t="s">
        <v>7</v>
      </c>
      <c r="B140" s="95">
        <f t="shared" si="63"/>
        <v>6.8747346991813574</v>
      </c>
      <c r="C140" s="315">
        <f t="shared" si="63"/>
        <v>6.6784048449293367</v>
      </c>
      <c r="D140" s="316"/>
      <c r="E140" s="95">
        <f t="shared" si="64"/>
        <v>6.7813835250857144</v>
      </c>
      <c r="F140" s="315">
        <f t="shared" si="67"/>
        <v>0.10297868015637768</v>
      </c>
      <c r="G140" s="316"/>
      <c r="H140" s="315">
        <f t="shared" si="68"/>
        <v>-9.3351174095642975E-2</v>
      </c>
      <c r="I140" s="316"/>
      <c r="J140" s="94"/>
      <c r="K140" s="95">
        <f t="shared" si="65"/>
        <v>6.9986398124594356</v>
      </c>
      <c r="L140" s="315">
        <f t="shared" si="65"/>
        <v>6.5459584365514694</v>
      </c>
      <c r="M140" s="316"/>
      <c r="N140" s="95">
        <f t="shared" si="66"/>
        <v>6.6758446013052453</v>
      </c>
      <c r="O140" s="315">
        <f t="shared" si="69"/>
        <v>0.1298861647537759</v>
      </c>
      <c r="P140" s="316"/>
      <c r="Q140" s="315">
        <f t="shared" si="70"/>
        <v>-0.3227952111541903</v>
      </c>
      <c r="R140" s="316"/>
    </row>
    <row r="141" spans="1:18" x14ac:dyDescent="0.25">
      <c r="A141" s="26" t="s">
        <v>8</v>
      </c>
      <c r="B141" s="95">
        <f t="shared" si="63"/>
        <v>6.8819609125848391</v>
      </c>
      <c r="C141" s="315">
        <f t="shared" si="63"/>
        <v>6.5484989447387694</v>
      </c>
      <c r="D141" s="316"/>
      <c r="E141" s="95">
        <f t="shared" si="64"/>
        <v>6.2770585090131377</v>
      </c>
      <c r="F141" s="315">
        <f t="shared" si="67"/>
        <v>-0.2714404357256317</v>
      </c>
      <c r="G141" s="316"/>
      <c r="H141" s="315">
        <f t="shared" si="68"/>
        <v>-0.60490240357170144</v>
      </c>
      <c r="I141" s="316"/>
      <c r="J141" s="94"/>
      <c r="K141" s="95">
        <f t="shared" si="65"/>
        <v>6.9437214840619026</v>
      </c>
      <c r="L141" s="315">
        <f t="shared" si="65"/>
        <v>6.3773942340670207</v>
      </c>
      <c r="M141" s="316"/>
      <c r="N141" s="95">
        <f t="shared" si="66"/>
        <v>6.0864164106063665</v>
      </c>
      <c r="O141" s="315">
        <f t="shared" si="69"/>
        <v>-0.29097782346065415</v>
      </c>
      <c r="P141" s="316"/>
      <c r="Q141" s="315">
        <f t="shared" si="70"/>
        <v>-0.85730507345553608</v>
      </c>
      <c r="R141" s="316"/>
    </row>
    <row r="142" spans="1:18" x14ac:dyDescent="0.25">
      <c r="A142" s="26" t="s">
        <v>9</v>
      </c>
      <c r="B142" s="95">
        <f t="shared" si="63"/>
        <v>3.4206766917293234</v>
      </c>
      <c r="C142" s="315">
        <f t="shared" si="63"/>
        <v>3.8922172991716431</v>
      </c>
      <c r="D142" s="316"/>
      <c r="E142" s="95">
        <f t="shared" si="64"/>
        <v>3.9844714314154888</v>
      </c>
      <c r="F142" s="315">
        <f t="shared" si="67"/>
        <v>9.225413224384571E-2</v>
      </c>
      <c r="G142" s="316"/>
      <c r="H142" s="315">
        <f t="shared" si="68"/>
        <v>0.56379473968616534</v>
      </c>
      <c r="I142" s="316"/>
      <c r="J142" s="94"/>
      <c r="K142" s="95">
        <f t="shared" si="65"/>
        <v>3.9411116456028337</v>
      </c>
      <c r="L142" s="315">
        <f t="shared" si="65"/>
        <v>4.0732561017288722</v>
      </c>
      <c r="M142" s="316"/>
      <c r="N142" s="95">
        <f t="shared" si="66"/>
        <v>4.0930470664887837</v>
      </c>
      <c r="O142" s="315">
        <f t="shared" si="69"/>
        <v>1.9790964759911489E-2</v>
      </c>
      <c r="P142" s="316"/>
      <c r="Q142" s="315">
        <f t="shared" si="70"/>
        <v>0.15193542088595002</v>
      </c>
      <c r="R142" s="316"/>
    </row>
    <row r="143" spans="1:18" x14ac:dyDescent="0.25">
      <c r="A143" s="96" t="s">
        <v>10</v>
      </c>
      <c r="B143" s="97">
        <f t="shared" si="63"/>
        <v>4.0529652351738239</v>
      </c>
      <c r="C143" s="319">
        <f t="shared" si="63"/>
        <v>3.7995761429003934</v>
      </c>
      <c r="D143" s="320"/>
      <c r="E143" s="97">
        <f t="shared" si="64"/>
        <v>3.8174337092349893</v>
      </c>
      <c r="F143" s="319">
        <f t="shared" si="67"/>
        <v>1.7857566334595898E-2</v>
      </c>
      <c r="G143" s="320"/>
      <c r="H143" s="319">
        <f t="shared" si="68"/>
        <v>-0.23553152593883464</v>
      </c>
      <c r="I143" s="320"/>
      <c r="J143" s="94"/>
      <c r="K143" s="97">
        <f t="shared" si="65"/>
        <v>4.5958155329170776</v>
      </c>
      <c r="L143" s="319">
        <f t="shared" si="65"/>
        <v>3.7156094796840105</v>
      </c>
      <c r="M143" s="320"/>
      <c r="N143" s="97">
        <f t="shared" si="66"/>
        <v>3.6795878726458913</v>
      </c>
      <c r="O143" s="319">
        <f t="shared" si="69"/>
        <v>-3.6021607038119186E-2</v>
      </c>
      <c r="P143" s="320"/>
      <c r="Q143" s="319">
        <f t="shared" si="70"/>
        <v>-0.91622766027118629</v>
      </c>
      <c r="R143" s="320"/>
    </row>
    <row r="144" spans="1:18" x14ac:dyDescent="0.25">
      <c r="A144" s="98" t="s">
        <v>11</v>
      </c>
      <c r="B144" s="99">
        <f t="shared" si="63"/>
        <v>8.1122945389806649</v>
      </c>
      <c r="C144" s="311">
        <f t="shared" si="63"/>
        <v>7.6129983138979611</v>
      </c>
      <c r="D144" s="312"/>
      <c r="E144" s="99">
        <f t="shared" si="64"/>
        <v>8.1035907038220074</v>
      </c>
      <c r="F144" s="311">
        <f t="shared" si="67"/>
        <v>0.4905923899240463</v>
      </c>
      <c r="G144" s="312"/>
      <c r="H144" s="311">
        <f t="shared" si="68"/>
        <v>-8.7038351586574692E-3</v>
      </c>
      <c r="I144" s="312"/>
      <c r="J144" s="89"/>
      <c r="K144" s="99">
        <f t="shared" si="65"/>
        <v>7.8207599842636286</v>
      </c>
      <c r="L144" s="311">
        <f t="shared" si="65"/>
        <v>7.3302842844545504</v>
      </c>
      <c r="M144" s="312"/>
      <c r="N144" s="99">
        <f t="shared" si="66"/>
        <v>7.4979918958297205</v>
      </c>
      <c r="O144" s="311">
        <f t="shared" si="69"/>
        <v>0.1677076113751701</v>
      </c>
      <c r="P144" s="312"/>
      <c r="Q144" s="311">
        <f t="shared" si="70"/>
        <v>-0.32276808843390814</v>
      </c>
      <c r="R144" s="312"/>
    </row>
    <row r="145" spans="1:18" x14ac:dyDescent="0.25">
      <c r="A145" s="25" t="s">
        <v>12</v>
      </c>
      <c r="B145" s="100">
        <f t="shared" si="63"/>
        <v>7.3210212765957445</v>
      </c>
      <c r="C145" s="323">
        <f t="shared" si="63"/>
        <v>6.5353455123113582</v>
      </c>
      <c r="D145" s="324"/>
      <c r="E145" s="100">
        <f t="shared" si="64"/>
        <v>6.0923606762680027</v>
      </c>
      <c r="F145" s="323">
        <f t="shared" si="67"/>
        <v>-0.44298483604335548</v>
      </c>
      <c r="G145" s="324"/>
      <c r="H145" s="323">
        <f t="shared" si="68"/>
        <v>-1.2286606003277418</v>
      </c>
      <c r="I145" s="324"/>
      <c r="J145" s="94"/>
      <c r="K145" s="100">
        <f t="shared" si="65"/>
        <v>7.7219947306605716</v>
      </c>
      <c r="L145" s="323">
        <f t="shared" si="65"/>
        <v>6.8850347849214018</v>
      </c>
      <c r="M145" s="324"/>
      <c r="N145" s="100">
        <f t="shared" si="66"/>
        <v>6.6005556279029385</v>
      </c>
      <c r="O145" s="323">
        <f t="shared" si="69"/>
        <v>-0.28447915701846327</v>
      </c>
      <c r="P145" s="324"/>
      <c r="Q145" s="323">
        <f t="shared" si="70"/>
        <v>-1.1214391027576331</v>
      </c>
      <c r="R145" s="324"/>
    </row>
    <row r="146" spans="1:18" x14ac:dyDescent="0.25">
      <c r="A146" s="26" t="s">
        <v>8</v>
      </c>
      <c r="B146" s="101">
        <f t="shared" si="63"/>
        <v>8.2210483777854755</v>
      </c>
      <c r="C146" s="321">
        <f t="shared" si="63"/>
        <v>7.9340364491960953</v>
      </c>
      <c r="D146" s="322"/>
      <c r="E146" s="101">
        <f t="shared" si="64"/>
        <v>8.4236982188576377</v>
      </c>
      <c r="F146" s="321">
        <f t="shared" si="67"/>
        <v>0.4896617696615424</v>
      </c>
      <c r="G146" s="322"/>
      <c r="H146" s="321">
        <f t="shared" si="68"/>
        <v>0.20264984107216222</v>
      </c>
      <c r="I146" s="322"/>
      <c r="J146" s="94"/>
      <c r="K146" s="101">
        <f t="shared" si="65"/>
        <v>7.9660829605798495</v>
      </c>
      <c r="L146" s="321">
        <f t="shared" si="65"/>
        <v>7.5646371944965702</v>
      </c>
      <c r="M146" s="322"/>
      <c r="N146" s="101">
        <f t="shared" si="66"/>
        <v>7.8776359945665231</v>
      </c>
      <c r="O146" s="321">
        <f t="shared" si="69"/>
        <v>0.31299880006995284</v>
      </c>
      <c r="P146" s="322"/>
      <c r="Q146" s="321">
        <f t="shared" si="70"/>
        <v>-8.8446966013326467E-2</v>
      </c>
      <c r="R146" s="322"/>
    </row>
    <row r="147" spans="1:18" x14ac:dyDescent="0.25">
      <c r="A147" s="26" t="s">
        <v>9</v>
      </c>
      <c r="B147" s="101">
        <f t="shared" si="63"/>
        <v>8.1525449500133043</v>
      </c>
      <c r="C147" s="321">
        <f t="shared" si="63"/>
        <v>7.424039607591455</v>
      </c>
      <c r="D147" s="322"/>
      <c r="E147" s="101">
        <f t="shared" si="64"/>
        <v>7.664503153853186</v>
      </c>
      <c r="F147" s="321">
        <f t="shared" si="67"/>
        <v>0.24046354626173105</v>
      </c>
      <c r="G147" s="322"/>
      <c r="H147" s="321">
        <f t="shared" si="68"/>
        <v>-0.48804179616011822</v>
      </c>
      <c r="I147" s="322"/>
      <c r="J147" s="94"/>
      <c r="K147" s="101">
        <f t="shared" si="65"/>
        <v>7.7680547407126204</v>
      </c>
      <c r="L147" s="321">
        <f t="shared" si="65"/>
        <v>7.0783355331582802</v>
      </c>
      <c r="M147" s="322"/>
      <c r="N147" s="101">
        <f t="shared" si="66"/>
        <v>6.8967622710796652</v>
      </c>
      <c r="O147" s="321">
        <f t="shared" si="69"/>
        <v>-0.18157326207861502</v>
      </c>
      <c r="P147" s="322"/>
      <c r="Q147" s="321">
        <f t="shared" si="70"/>
        <v>-0.87129246963295515</v>
      </c>
      <c r="R147" s="322"/>
    </row>
    <row r="148" spans="1:18" x14ac:dyDescent="0.25">
      <c r="A148" s="27" t="s">
        <v>10</v>
      </c>
      <c r="B148" s="102">
        <f t="shared" si="63"/>
        <v>7.9468870346598202</v>
      </c>
      <c r="C148" s="325">
        <f t="shared" si="63"/>
        <v>7.0495697491213187</v>
      </c>
      <c r="D148" s="326"/>
      <c r="E148" s="102">
        <f t="shared" si="64"/>
        <v>8.7200291509777728</v>
      </c>
      <c r="F148" s="325">
        <f t="shared" si="67"/>
        <v>1.670459401856454</v>
      </c>
      <c r="G148" s="326"/>
      <c r="H148" s="325">
        <f t="shared" si="68"/>
        <v>0.7731421163179526</v>
      </c>
      <c r="I148" s="326"/>
      <c r="J148" s="94"/>
      <c r="K148" s="102">
        <f t="shared" si="65"/>
        <v>7.3390150467444819</v>
      </c>
      <c r="L148" s="325">
        <f t="shared" si="65"/>
        <v>6.8680311123144708</v>
      </c>
      <c r="M148" s="326"/>
      <c r="N148" s="102">
        <f t="shared" si="66"/>
        <v>7.4053350477435131</v>
      </c>
      <c r="O148" s="325">
        <f t="shared" si="69"/>
        <v>0.53730393542904231</v>
      </c>
      <c r="P148" s="326"/>
      <c r="Q148" s="325">
        <f t="shared" si="70"/>
        <v>6.6320000999031237E-2</v>
      </c>
      <c r="R148" s="326"/>
    </row>
    <row r="149" spans="1:18" x14ac:dyDescent="0.25">
      <c r="A149" s="302" t="s">
        <v>13</v>
      </c>
      <c r="B149" s="303"/>
      <c r="C149" s="303"/>
      <c r="D149" s="303"/>
      <c r="E149" s="303"/>
      <c r="F149" s="303"/>
      <c r="G149" s="303"/>
      <c r="H149" s="303"/>
      <c r="I149" s="303"/>
      <c r="J149" s="303"/>
      <c r="K149" s="303"/>
      <c r="L149" s="303"/>
      <c r="M149" s="303"/>
      <c r="N149" s="303"/>
      <c r="O149" s="303"/>
      <c r="P149" s="303"/>
      <c r="Q149" s="303"/>
      <c r="R149" s="304"/>
    </row>
    <row r="150" spans="1:18" ht="21" x14ac:dyDescent="0.35">
      <c r="A150" s="310" t="s">
        <v>63</v>
      </c>
      <c r="B150" s="310"/>
      <c r="C150" s="310"/>
      <c r="D150" s="310"/>
      <c r="E150" s="310"/>
      <c r="F150" s="310"/>
      <c r="G150" s="310"/>
      <c r="H150" s="310"/>
      <c r="I150" s="310"/>
      <c r="J150" s="310"/>
      <c r="K150" s="310"/>
      <c r="L150" s="310"/>
      <c r="M150" s="310"/>
      <c r="N150" s="310"/>
      <c r="O150" s="310"/>
      <c r="P150" s="310"/>
      <c r="Q150" s="310"/>
      <c r="R150" s="310"/>
    </row>
    <row r="151" spans="1:18" x14ac:dyDescent="0.25">
      <c r="A151" s="54"/>
      <c r="B151" s="298" t="s">
        <v>117</v>
      </c>
      <c r="C151" s="299"/>
      <c r="D151" s="299"/>
      <c r="E151" s="299"/>
      <c r="F151" s="299"/>
      <c r="G151" s="299"/>
      <c r="H151" s="299"/>
      <c r="I151" s="300"/>
      <c r="J151" s="84"/>
      <c r="K151" s="298" t="str">
        <f>K$5</f>
        <v>acumulado noviembre</v>
      </c>
      <c r="L151" s="299"/>
      <c r="M151" s="299"/>
      <c r="N151" s="299"/>
      <c r="O151" s="299"/>
      <c r="P151" s="299"/>
      <c r="Q151" s="299"/>
      <c r="R151" s="300"/>
    </row>
    <row r="152" spans="1:18" x14ac:dyDescent="0.25">
      <c r="A152" s="4"/>
      <c r="B152" s="85">
        <f>B$6</f>
        <v>2019</v>
      </c>
      <c r="C152" s="298">
        <f>C$6</f>
        <v>2022</v>
      </c>
      <c r="D152" s="300"/>
      <c r="E152" s="2">
        <f>D$6</f>
        <v>2023</v>
      </c>
      <c r="F152" s="308" t="str">
        <f>CONCATENATE("dif ",RIGHT(E152,2),"-",RIGHT(C152,2))</f>
        <v>dif 23-22</v>
      </c>
      <c r="G152" s="309"/>
      <c r="H152" s="308" t="str">
        <f>CONCATENATE("dif ",RIGHT(E152,2),"-",RIGHT(B152,2))</f>
        <v>dif 23-19</v>
      </c>
      <c r="I152" s="309"/>
      <c r="J152" s="86"/>
      <c r="K152" s="85">
        <f>K$6</f>
        <v>2019</v>
      </c>
      <c r="L152" s="298">
        <f>L$6</f>
        <v>2022</v>
      </c>
      <c r="M152" s="300"/>
      <c r="N152" s="2">
        <f>M$6</f>
        <v>2023</v>
      </c>
      <c r="O152" s="308" t="str">
        <f>CONCATENATE("dif ",RIGHT(N152,2),"-",RIGHT(L152,2))</f>
        <v>dif 23-22</v>
      </c>
      <c r="P152" s="309"/>
      <c r="Q152" s="308" t="str">
        <f>CONCATENATE("dif ",RIGHT(N152,2),"-",RIGHT(K152,2))</f>
        <v>dif 23-19</v>
      </c>
      <c r="R152" s="309"/>
    </row>
    <row r="153" spans="1:18" x14ac:dyDescent="0.25">
      <c r="A153" s="87" t="s">
        <v>15</v>
      </c>
      <c r="B153" s="103">
        <f t="shared" ref="B153:D168" si="71">B88/B23</f>
        <v>6.9993312142403052</v>
      </c>
      <c r="C153" s="327">
        <f t="shared" si="71"/>
        <v>6.7453774041162475</v>
      </c>
      <c r="D153" s="327">
        <f t="shared" si="71"/>
        <v>6.8379199955717107</v>
      </c>
      <c r="E153" s="105">
        <f t="shared" ref="E153:E184" si="72">D88/D23</f>
        <v>6.8379199955717107</v>
      </c>
      <c r="F153" s="313">
        <f>E153-C153</f>
        <v>9.2542591455463175E-2</v>
      </c>
      <c r="G153" s="314"/>
      <c r="H153" s="313">
        <f>E153-B153</f>
        <v>-0.16141121866859454</v>
      </c>
      <c r="I153" s="314"/>
      <c r="J153" s="89"/>
      <c r="K153" s="103">
        <f t="shared" ref="K153:M168" si="73">K88/K23</f>
        <v>7.0315096790488729</v>
      </c>
      <c r="L153" s="327">
        <f t="shared" si="73"/>
        <v>6.5956467419204126</v>
      </c>
      <c r="M153" s="327">
        <f t="shared" si="73"/>
        <v>6.6439761990807344</v>
      </c>
      <c r="N153" s="105">
        <f t="shared" ref="N153:N184" si="74">M88/M23</f>
        <v>6.6439761990807344</v>
      </c>
      <c r="O153" s="313">
        <f>N153-L153</f>
        <v>4.8329457160321887E-2</v>
      </c>
      <c r="P153" s="314"/>
      <c r="Q153" s="313">
        <f>N153-K153</f>
        <v>-0.38753347996813847</v>
      </c>
      <c r="R153" s="314"/>
    </row>
    <row r="154" spans="1:18" x14ac:dyDescent="0.25">
      <c r="A154" s="106" t="s">
        <v>16</v>
      </c>
      <c r="B154" s="88">
        <f t="shared" si="71"/>
        <v>4.2066221422302874</v>
      </c>
      <c r="C154" s="327">
        <f t="shared" si="71"/>
        <v>4.2710026682295599</v>
      </c>
      <c r="D154" s="327">
        <f t="shared" si="71"/>
        <v>3.9568813536981202</v>
      </c>
      <c r="E154" s="104">
        <f t="shared" si="72"/>
        <v>3.9568813536981202</v>
      </c>
      <c r="F154" s="311">
        <f>E154-C154</f>
        <v>-0.31412131453143965</v>
      </c>
      <c r="G154" s="312"/>
      <c r="H154" s="311">
        <f>E154-B154</f>
        <v>-0.24974078853216719</v>
      </c>
      <c r="I154" s="312"/>
      <c r="J154" s="89"/>
      <c r="K154" s="103">
        <f t="shared" si="73"/>
        <v>4.4183327501785268</v>
      </c>
      <c r="L154" s="327">
        <f t="shared" si="73"/>
        <v>4.0634396215985857</v>
      </c>
      <c r="M154" s="327">
        <f t="shared" si="73"/>
        <v>4.07963713695045</v>
      </c>
      <c r="N154" s="105">
        <f t="shared" si="74"/>
        <v>4.07963713695045</v>
      </c>
      <c r="O154" s="311">
        <f t="shared" ref="O154:O184" si="75">N154-L154</f>
        <v>1.6197515351864311E-2</v>
      </c>
      <c r="P154" s="312"/>
      <c r="Q154" s="311">
        <f t="shared" ref="Q154:Q184" si="76">N154-K154</f>
        <v>-0.33869561322807673</v>
      </c>
      <c r="R154" s="312"/>
    </row>
    <row r="155" spans="1:18" x14ac:dyDescent="0.25">
      <c r="A155" s="107" t="s">
        <v>17</v>
      </c>
      <c r="B155" s="93">
        <f t="shared" si="71"/>
        <v>2.76578826859831</v>
      </c>
      <c r="C155" s="328">
        <f t="shared" si="71"/>
        <v>3.2045173135220528</v>
      </c>
      <c r="D155" s="328">
        <f t="shared" si="71"/>
        <v>3.3933117386742095</v>
      </c>
      <c r="E155" s="108">
        <f t="shared" si="72"/>
        <v>3.3933117386742095</v>
      </c>
      <c r="F155" s="317">
        <f>E155-C155</f>
        <v>0.18879442515215672</v>
      </c>
      <c r="G155" s="318"/>
      <c r="H155" s="317">
        <f>E155-B155</f>
        <v>0.62752347007589959</v>
      </c>
      <c r="I155" s="318"/>
      <c r="J155" s="94"/>
      <c r="K155" s="109">
        <f t="shared" si="73"/>
        <v>3.1498424827401301</v>
      </c>
      <c r="L155" s="328">
        <f t="shared" si="73"/>
        <v>2.8388476186884875</v>
      </c>
      <c r="M155" s="328">
        <f t="shared" si="73"/>
        <v>3.0480536284210915</v>
      </c>
      <c r="N155" s="110">
        <f t="shared" si="74"/>
        <v>3.0480536284210915</v>
      </c>
      <c r="O155" s="317">
        <f t="shared" si="75"/>
        <v>0.20920600973260406</v>
      </c>
      <c r="P155" s="318"/>
      <c r="Q155" s="317">
        <f t="shared" si="76"/>
        <v>-0.10178885431903861</v>
      </c>
      <c r="R155" s="318"/>
    </row>
    <row r="156" spans="1:18" x14ac:dyDescent="0.25">
      <c r="A156" s="92" t="s">
        <v>18</v>
      </c>
      <c r="B156" s="93">
        <f t="shared" si="71"/>
        <v>2.7159580580293019</v>
      </c>
      <c r="C156" s="328">
        <f t="shared" si="71"/>
        <v>4.205403987408185</v>
      </c>
      <c r="D156" s="328">
        <f t="shared" si="71"/>
        <v>3.5520986745213547</v>
      </c>
      <c r="E156" s="108">
        <f t="shared" si="72"/>
        <v>3.5520986745213547</v>
      </c>
      <c r="F156" s="317">
        <f t="shared" ref="F156:F184" si="77">E156-C156</f>
        <v>-0.65330531288683025</v>
      </c>
      <c r="G156" s="318"/>
      <c r="H156" s="317">
        <f t="shared" ref="H156:H184" si="78">E156-B156</f>
        <v>0.83614061649205285</v>
      </c>
      <c r="I156" s="318"/>
      <c r="J156" s="94"/>
      <c r="K156" s="109">
        <f t="shared" si="73"/>
        <v>3.2963100483522285</v>
      </c>
      <c r="L156" s="328">
        <f t="shared" si="73"/>
        <v>3.0746552138876639</v>
      </c>
      <c r="M156" s="328">
        <f t="shared" si="73"/>
        <v>3.0640301155667604</v>
      </c>
      <c r="N156" s="110">
        <f t="shared" si="74"/>
        <v>3.0640301155667604</v>
      </c>
      <c r="O156" s="317">
        <f t="shared" si="75"/>
        <v>-1.0625098320903525E-2</v>
      </c>
      <c r="P156" s="318"/>
      <c r="Q156" s="317">
        <f t="shared" si="76"/>
        <v>-0.2322799327854681</v>
      </c>
      <c r="R156" s="318"/>
    </row>
    <row r="157" spans="1:18" x14ac:dyDescent="0.25">
      <c r="A157" s="92" t="s">
        <v>19</v>
      </c>
      <c r="B157" s="93">
        <f t="shared" si="71"/>
        <v>2.8345052986035455</v>
      </c>
      <c r="C157" s="328">
        <f t="shared" si="71"/>
        <v>2.2494785148101792</v>
      </c>
      <c r="D157" s="328">
        <f t="shared" si="71"/>
        <v>3.2372682044323837</v>
      </c>
      <c r="E157" s="108">
        <f t="shared" si="72"/>
        <v>3.2372682044323837</v>
      </c>
      <c r="F157" s="317">
        <f t="shared" si="77"/>
        <v>0.98778968962220448</v>
      </c>
      <c r="G157" s="318"/>
      <c r="H157" s="317">
        <f t="shared" si="78"/>
        <v>0.40276290582883822</v>
      </c>
      <c r="I157" s="318"/>
      <c r="J157" s="94"/>
      <c r="K157" s="109">
        <f t="shared" si="73"/>
        <v>2.9058526796145863</v>
      </c>
      <c r="L157" s="328">
        <f t="shared" si="73"/>
        <v>2.601490105477676</v>
      </c>
      <c r="M157" s="328">
        <f t="shared" si="73"/>
        <v>3.0267985342936239</v>
      </c>
      <c r="N157" s="110">
        <f t="shared" si="74"/>
        <v>3.0267985342936239</v>
      </c>
      <c r="O157" s="317">
        <f t="shared" si="75"/>
        <v>0.42530842881594788</v>
      </c>
      <c r="P157" s="318"/>
      <c r="Q157" s="317">
        <f t="shared" si="76"/>
        <v>0.12094585467903762</v>
      </c>
      <c r="R157" s="318"/>
    </row>
    <row r="158" spans="1:18" x14ac:dyDescent="0.25">
      <c r="A158" s="111" t="s">
        <v>64</v>
      </c>
      <c r="B158" s="97">
        <f t="shared" si="71"/>
        <v>5.0076374745417516</v>
      </c>
      <c r="C158" s="329">
        <f t="shared" si="71"/>
        <v>4.8741066254587597</v>
      </c>
      <c r="D158" s="329">
        <f t="shared" si="71"/>
        <v>4.2754680971785213</v>
      </c>
      <c r="E158" s="112">
        <f t="shared" si="72"/>
        <v>4.2754680971785213</v>
      </c>
      <c r="F158" s="315">
        <f t="shared" si="77"/>
        <v>-0.59863852828023845</v>
      </c>
      <c r="G158" s="316"/>
      <c r="H158" s="315">
        <f t="shared" si="78"/>
        <v>-0.73216937736323029</v>
      </c>
      <c r="I158" s="316"/>
      <c r="J158" s="94"/>
      <c r="K158" s="113">
        <f t="shared" si="73"/>
        <v>5.252937843907536</v>
      </c>
      <c r="L158" s="329">
        <f t="shared" si="73"/>
        <v>4.9487934453283602</v>
      </c>
      <c r="M158" s="329">
        <f t="shared" si="73"/>
        <v>4.8103862457140067</v>
      </c>
      <c r="N158" s="114">
        <f t="shared" si="74"/>
        <v>4.8103862457140067</v>
      </c>
      <c r="O158" s="315">
        <f t="shared" si="75"/>
        <v>-0.13840719961435344</v>
      </c>
      <c r="P158" s="316"/>
      <c r="Q158" s="315">
        <f t="shared" si="76"/>
        <v>-0.44255159819352929</v>
      </c>
      <c r="R158" s="316"/>
    </row>
    <row r="159" spans="1:18" x14ac:dyDescent="0.25">
      <c r="A159" s="115" t="s">
        <v>21</v>
      </c>
      <c r="B159" s="91">
        <f t="shared" si="71"/>
        <v>7.5752175473359076</v>
      </c>
      <c r="C159" s="331">
        <f t="shared" si="71"/>
        <v>7.2109819627646452</v>
      </c>
      <c r="D159" s="331">
        <f t="shared" si="71"/>
        <v>7.3068576470367379</v>
      </c>
      <c r="E159" s="116">
        <f t="shared" si="72"/>
        <v>7.3068576470367379</v>
      </c>
      <c r="F159" s="311">
        <f t="shared" si="77"/>
        <v>9.5875684272092698E-2</v>
      </c>
      <c r="G159" s="312"/>
      <c r="H159" s="311">
        <f t="shared" si="78"/>
        <v>-0.26835990029916967</v>
      </c>
      <c r="I159" s="312"/>
      <c r="J159" s="89"/>
      <c r="K159" s="117">
        <f t="shared" si="73"/>
        <v>7.7703928226567438</v>
      </c>
      <c r="L159" s="331">
        <f t="shared" si="73"/>
        <v>7.3045463149803158</v>
      </c>
      <c r="M159" s="331">
        <f t="shared" si="73"/>
        <v>7.308160617373094</v>
      </c>
      <c r="N159" s="118">
        <f t="shared" si="74"/>
        <v>7.308160617373094</v>
      </c>
      <c r="O159" s="311">
        <f t="shared" si="75"/>
        <v>3.614302392778157E-3</v>
      </c>
      <c r="P159" s="312"/>
      <c r="Q159" s="311">
        <f t="shared" si="76"/>
        <v>-0.46223220528364983</v>
      </c>
      <c r="R159" s="312"/>
    </row>
    <row r="160" spans="1:18" x14ac:dyDescent="0.25">
      <c r="A160" s="35" t="s">
        <v>22</v>
      </c>
      <c r="B160" s="101">
        <f t="shared" si="71"/>
        <v>8.6147657755803237</v>
      </c>
      <c r="C160" s="330">
        <f t="shared" si="71"/>
        <v>8.0034596805779188</v>
      </c>
      <c r="D160" s="330">
        <f t="shared" si="71"/>
        <v>8.2755604496062833</v>
      </c>
      <c r="E160" s="119">
        <f t="shared" si="72"/>
        <v>8.2755604496062833</v>
      </c>
      <c r="F160" s="323">
        <f t="shared" si="77"/>
        <v>0.27210076902836455</v>
      </c>
      <c r="G160" s="324"/>
      <c r="H160" s="323">
        <f t="shared" si="78"/>
        <v>-0.33920532597404041</v>
      </c>
      <c r="I160" s="324"/>
      <c r="J160" s="94"/>
      <c r="K160" s="120">
        <f t="shared" si="73"/>
        <v>8.9050057588375999</v>
      </c>
      <c r="L160" s="330">
        <f t="shared" si="73"/>
        <v>8.1987146529562978</v>
      </c>
      <c r="M160" s="330">
        <f t="shared" si="73"/>
        <v>8.3198271371918047</v>
      </c>
      <c r="N160" s="121">
        <f t="shared" si="74"/>
        <v>8.3198271371918047</v>
      </c>
      <c r="O160" s="323">
        <f t="shared" si="75"/>
        <v>0.12111248423550691</v>
      </c>
      <c r="P160" s="324"/>
      <c r="Q160" s="323">
        <f t="shared" si="76"/>
        <v>-0.58517862164579526</v>
      </c>
      <c r="R160" s="324"/>
    </row>
    <row r="161" spans="1:18" x14ac:dyDescent="0.25">
      <c r="A161" s="40" t="s">
        <v>23</v>
      </c>
      <c r="B161" s="101">
        <f t="shared" si="71"/>
        <v>8.4376181474480152</v>
      </c>
      <c r="C161" s="332">
        <f t="shared" si="71"/>
        <v>8.4354103343465052</v>
      </c>
      <c r="D161" s="332">
        <f t="shared" si="71"/>
        <v>8.4913975249019025</v>
      </c>
      <c r="E161" s="122">
        <f t="shared" si="72"/>
        <v>8.4913975249019025</v>
      </c>
      <c r="F161" s="321">
        <f t="shared" si="77"/>
        <v>5.5987190555397248E-2</v>
      </c>
      <c r="G161" s="322"/>
      <c r="H161" s="321">
        <f t="shared" si="78"/>
        <v>5.3779377453887278E-2</v>
      </c>
      <c r="I161" s="322"/>
      <c r="J161" s="94"/>
      <c r="K161" s="123">
        <f t="shared" si="73"/>
        <v>9.054313477642598</v>
      </c>
      <c r="L161" s="332">
        <f t="shared" si="73"/>
        <v>7.9166703004404138</v>
      </c>
      <c r="M161" s="332">
        <f t="shared" si="73"/>
        <v>8.2053504707816476</v>
      </c>
      <c r="N161" s="124">
        <f t="shared" si="74"/>
        <v>8.2053504707816476</v>
      </c>
      <c r="O161" s="321">
        <f t="shared" si="75"/>
        <v>0.28868017034123383</v>
      </c>
      <c r="P161" s="322"/>
      <c r="Q161" s="321">
        <f t="shared" si="76"/>
        <v>-0.84896300686095039</v>
      </c>
      <c r="R161" s="322"/>
    </row>
    <row r="162" spans="1:18" x14ac:dyDescent="0.25">
      <c r="A162" s="40" t="s">
        <v>24</v>
      </c>
      <c r="B162" s="101">
        <f t="shared" si="71"/>
        <v>4.3605015673981189</v>
      </c>
      <c r="C162" s="332">
        <f t="shared" si="71"/>
        <v>5.3307240704500982</v>
      </c>
      <c r="D162" s="332">
        <f t="shared" si="71"/>
        <v>4.4721689059500962</v>
      </c>
      <c r="E162" s="122">
        <f t="shared" si="72"/>
        <v>4.4721689059500962</v>
      </c>
      <c r="F162" s="321">
        <f t="shared" si="77"/>
        <v>-0.85855516450000202</v>
      </c>
      <c r="G162" s="322"/>
      <c r="H162" s="321">
        <f t="shared" si="78"/>
        <v>0.1116673385519773</v>
      </c>
      <c r="I162" s="322"/>
      <c r="J162" s="94"/>
      <c r="K162" s="123">
        <f t="shared" si="73"/>
        <v>6.0986988257695973</v>
      </c>
      <c r="L162" s="332">
        <f t="shared" si="73"/>
        <v>5.0939027527656293</v>
      </c>
      <c r="M162" s="332">
        <f t="shared" si="73"/>
        <v>5.3430538679627375</v>
      </c>
      <c r="N162" s="124">
        <f t="shared" si="74"/>
        <v>5.3430538679627375</v>
      </c>
      <c r="O162" s="321">
        <f t="shared" si="75"/>
        <v>0.2491511151971082</v>
      </c>
      <c r="P162" s="322"/>
      <c r="Q162" s="321">
        <f t="shared" si="76"/>
        <v>-0.75564495780685981</v>
      </c>
      <c r="R162" s="322"/>
    </row>
    <row r="163" spans="1:18" x14ac:dyDescent="0.25">
      <c r="A163" s="40" t="s">
        <v>25</v>
      </c>
      <c r="B163" s="101">
        <f t="shared" si="71"/>
        <v>8.2171760920678132</v>
      </c>
      <c r="C163" s="332">
        <f t="shared" si="71"/>
        <v>7.5611660079051379</v>
      </c>
      <c r="D163" s="332">
        <f t="shared" si="71"/>
        <v>7.7250991369255892</v>
      </c>
      <c r="E163" s="122">
        <f t="shared" si="72"/>
        <v>7.7250991369255892</v>
      </c>
      <c r="F163" s="321">
        <f t="shared" si="77"/>
        <v>0.16393312902045132</v>
      </c>
      <c r="G163" s="322"/>
      <c r="H163" s="321">
        <f t="shared" si="78"/>
        <v>-0.49207695514222394</v>
      </c>
      <c r="I163" s="322"/>
      <c r="J163" s="94"/>
      <c r="K163" s="123">
        <f t="shared" si="73"/>
        <v>8.0042873767379188</v>
      </c>
      <c r="L163" s="332">
        <f t="shared" si="73"/>
        <v>7.813037498853947</v>
      </c>
      <c r="M163" s="332">
        <f t="shared" si="73"/>
        <v>7.6992195914039074</v>
      </c>
      <c r="N163" s="124">
        <f t="shared" si="74"/>
        <v>7.6992195914039074</v>
      </c>
      <c r="O163" s="321">
        <f t="shared" si="75"/>
        <v>-0.11381790745003961</v>
      </c>
      <c r="P163" s="322"/>
      <c r="Q163" s="321">
        <f t="shared" si="76"/>
        <v>-0.30506778533401135</v>
      </c>
      <c r="R163" s="322"/>
    </row>
    <row r="164" spans="1:18" x14ac:dyDescent="0.25">
      <c r="A164" s="40" t="s">
        <v>26</v>
      </c>
      <c r="B164" s="101">
        <f t="shared" si="71"/>
        <v>4.5528700906344408</v>
      </c>
      <c r="C164" s="332">
        <f t="shared" si="71"/>
        <v>4.1138852387209814</v>
      </c>
      <c r="D164" s="332">
        <f t="shared" si="71"/>
        <v>4.1386757601591357</v>
      </c>
      <c r="E164" s="122">
        <f t="shared" si="72"/>
        <v>4.1386757601591357</v>
      </c>
      <c r="F164" s="321">
        <f t="shared" si="77"/>
        <v>2.47905214381543E-2</v>
      </c>
      <c r="G164" s="322"/>
      <c r="H164" s="321">
        <f t="shared" si="78"/>
        <v>-0.41419433047530507</v>
      </c>
      <c r="I164" s="322"/>
      <c r="J164" s="94"/>
      <c r="K164" s="123">
        <f t="shared" si="73"/>
        <v>4.9401881284463185</v>
      </c>
      <c r="L164" s="332">
        <f t="shared" si="73"/>
        <v>4.8981586820039604</v>
      </c>
      <c r="M164" s="332">
        <f t="shared" si="73"/>
        <v>4.5234459159749063</v>
      </c>
      <c r="N164" s="124">
        <f t="shared" si="74"/>
        <v>4.5234459159749063</v>
      </c>
      <c r="O164" s="321">
        <f t="shared" si="75"/>
        <v>-0.37471276602905412</v>
      </c>
      <c r="P164" s="322"/>
      <c r="Q164" s="321">
        <f t="shared" si="76"/>
        <v>-0.41674221247141219</v>
      </c>
      <c r="R164" s="322"/>
    </row>
    <row r="165" spans="1:18" x14ac:dyDescent="0.25">
      <c r="A165" s="40" t="s">
        <v>27</v>
      </c>
      <c r="B165" s="101">
        <f t="shared" si="71"/>
        <v>8.3131444178900651</v>
      </c>
      <c r="C165" s="332">
        <f t="shared" si="71"/>
        <v>7.8257261410788379</v>
      </c>
      <c r="D165" s="332">
        <f t="shared" si="71"/>
        <v>7.954348026984567</v>
      </c>
      <c r="E165" s="122">
        <f t="shared" si="72"/>
        <v>7.954348026984567</v>
      </c>
      <c r="F165" s="321">
        <f t="shared" si="77"/>
        <v>0.12862188590572909</v>
      </c>
      <c r="G165" s="322"/>
      <c r="H165" s="321">
        <f t="shared" si="78"/>
        <v>-0.35879639090549809</v>
      </c>
      <c r="I165" s="322"/>
      <c r="J165" s="94"/>
      <c r="K165" s="123">
        <f t="shared" si="73"/>
        <v>8.1577758841073713</v>
      </c>
      <c r="L165" s="332">
        <f t="shared" si="73"/>
        <v>7.8302610333692142</v>
      </c>
      <c r="M165" s="332">
        <f t="shared" si="73"/>
        <v>8.1443638639375653</v>
      </c>
      <c r="N165" s="124">
        <f t="shared" si="74"/>
        <v>8.1443638639375653</v>
      </c>
      <c r="O165" s="321">
        <f t="shared" si="75"/>
        <v>0.31410283056835109</v>
      </c>
      <c r="P165" s="322"/>
      <c r="Q165" s="321">
        <f t="shared" si="76"/>
        <v>-1.3412020169806027E-2</v>
      </c>
      <c r="R165" s="322"/>
    </row>
    <row r="166" spans="1:18" x14ac:dyDescent="0.25">
      <c r="A166" s="40" t="s">
        <v>28</v>
      </c>
      <c r="B166" s="101">
        <f t="shared" si="71"/>
        <v>8.5491071428571423</v>
      </c>
      <c r="C166" s="332">
        <f t="shared" si="71"/>
        <v>10.377906976744185</v>
      </c>
      <c r="D166" s="332">
        <f t="shared" si="71"/>
        <v>9.548693586698338</v>
      </c>
      <c r="E166" s="122">
        <f t="shared" si="72"/>
        <v>9.548693586698338</v>
      </c>
      <c r="F166" s="321">
        <f t="shared" si="77"/>
        <v>-0.82921339004584738</v>
      </c>
      <c r="G166" s="322"/>
      <c r="H166" s="321">
        <f t="shared" si="78"/>
        <v>0.99958644384119566</v>
      </c>
      <c r="I166" s="322"/>
      <c r="J166" s="94"/>
      <c r="K166" s="123">
        <f t="shared" si="73"/>
        <v>8.1342534504391466</v>
      </c>
      <c r="L166" s="332">
        <f t="shared" si="73"/>
        <v>7.8548276649166855</v>
      </c>
      <c r="M166" s="332">
        <f t="shared" si="73"/>
        <v>8.1609566903684545</v>
      </c>
      <c r="N166" s="124">
        <f t="shared" si="74"/>
        <v>8.1609566903684545</v>
      </c>
      <c r="O166" s="321">
        <f t="shared" si="75"/>
        <v>0.30612902545176901</v>
      </c>
      <c r="P166" s="322"/>
      <c r="Q166" s="321">
        <f t="shared" si="76"/>
        <v>2.6703239929307898E-2</v>
      </c>
      <c r="R166" s="322"/>
    </row>
    <row r="167" spans="1:18" x14ac:dyDescent="0.25">
      <c r="A167" s="40" t="s">
        <v>29</v>
      </c>
      <c r="B167" s="101">
        <f t="shared" si="71"/>
        <v>7.4251300513984901</v>
      </c>
      <c r="C167" s="332">
        <f t="shared" si="71"/>
        <v>7.0540769502294385</v>
      </c>
      <c r="D167" s="332">
        <f t="shared" si="71"/>
        <v>6.9847667928726285</v>
      </c>
      <c r="E167" s="122">
        <f t="shared" si="72"/>
        <v>6.9847667928726285</v>
      </c>
      <c r="F167" s="321">
        <f t="shared" si="77"/>
        <v>-6.9310157356810009E-2</v>
      </c>
      <c r="G167" s="322"/>
      <c r="H167" s="321">
        <f t="shared" si="78"/>
        <v>-0.44036325852586167</v>
      </c>
      <c r="I167" s="322"/>
      <c r="J167" s="94"/>
      <c r="K167" s="123">
        <f t="shared" si="73"/>
        <v>7.6499899506225892</v>
      </c>
      <c r="L167" s="332">
        <f t="shared" si="73"/>
        <v>7.3847814310493041</v>
      </c>
      <c r="M167" s="332">
        <f t="shared" si="73"/>
        <v>7.1785049609507237</v>
      </c>
      <c r="N167" s="124">
        <f t="shared" si="74"/>
        <v>7.1785049609507237</v>
      </c>
      <c r="O167" s="321">
        <f t="shared" si="75"/>
        <v>-0.20627647009858041</v>
      </c>
      <c r="P167" s="322"/>
      <c r="Q167" s="321">
        <f t="shared" si="76"/>
        <v>-0.47148498967186558</v>
      </c>
      <c r="R167" s="322"/>
    </row>
    <row r="168" spans="1:18" x14ac:dyDescent="0.25">
      <c r="A168" s="40" t="s">
        <v>30</v>
      </c>
      <c r="B168" s="101">
        <f t="shared" si="71"/>
        <v>6.1933670143415904</v>
      </c>
      <c r="C168" s="332">
        <f t="shared" si="71"/>
        <v>6.9775187343880098</v>
      </c>
      <c r="D168" s="332">
        <f t="shared" si="71"/>
        <v>7.8166263958727882</v>
      </c>
      <c r="E168" s="122">
        <f t="shared" si="72"/>
        <v>7.8166263958727882</v>
      </c>
      <c r="F168" s="321">
        <f t="shared" si="77"/>
        <v>0.83910766148477833</v>
      </c>
      <c r="G168" s="322"/>
      <c r="H168" s="321">
        <f t="shared" si="78"/>
        <v>1.6232593815311978</v>
      </c>
      <c r="I168" s="322"/>
      <c r="J168" s="94"/>
      <c r="K168" s="123">
        <f t="shared" si="73"/>
        <v>7.1163321607943253</v>
      </c>
      <c r="L168" s="332">
        <f t="shared" si="73"/>
        <v>6.5585738255033554</v>
      </c>
      <c r="M168" s="332">
        <f t="shared" si="73"/>
        <v>7.0481129229293096</v>
      </c>
      <c r="N168" s="124">
        <f t="shared" si="74"/>
        <v>7.0481129229293096</v>
      </c>
      <c r="O168" s="321">
        <f t="shared" si="75"/>
        <v>0.48953909742595414</v>
      </c>
      <c r="P168" s="322"/>
      <c r="Q168" s="321">
        <f t="shared" si="76"/>
        <v>-6.8219237865015714E-2</v>
      </c>
      <c r="R168" s="322"/>
    </row>
    <row r="169" spans="1:18" x14ac:dyDescent="0.25">
      <c r="A169" s="40" t="s">
        <v>31</v>
      </c>
      <c r="B169" s="101">
        <f t="shared" ref="B169:D184" si="79">B104/B39</f>
        <v>7.2622360124111704</v>
      </c>
      <c r="C169" s="332">
        <f t="shared" si="79"/>
        <v>6.9690517650783601</v>
      </c>
      <c r="D169" s="332">
        <f t="shared" si="79"/>
        <v>7.3753904761904758</v>
      </c>
      <c r="E169" s="122">
        <f t="shared" si="72"/>
        <v>7.3753904761904758</v>
      </c>
      <c r="F169" s="321">
        <f t="shared" si="77"/>
        <v>0.40633871111211572</v>
      </c>
      <c r="G169" s="322"/>
      <c r="H169" s="321">
        <f t="shared" si="78"/>
        <v>0.11315446377930538</v>
      </c>
      <c r="I169" s="322"/>
      <c r="J169" s="94"/>
      <c r="K169" s="123">
        <f t="shared" ref="K169:M184" si="80">K104/K39</f>
        <v>8.1236868964434326</v>
      </c>
      <c r="L169" s="332">
        <f t="shared" si="80"/>
        <v>7.5850144274577298</v>
      </c>
      <c r="M169" s="332">
        <f t="shared" si="80"/>
        <v>8.0348215995615107</v>
      </c>
      <c r="N169" s="124">
        <f t="shared" si="74"/>
        <v>8.0348215995615107</v>
      </c>
      <c r="O169" s="321">
        <f t="shared" si="75"/>
        <v>0.44980717210378085</v>
      </c>
      <c r="P169" s="322"/>
      <c r="Q169" s="321">
        <f t="shared" si="76"/>
        <v>-8.8865296881921907E-2</v>
      </c>
      <c r="R169" s="322"/>
    </row>
    <row r="170" spans="1:18" x14ac:dyDescent="0.25">
      <c r="A170" s="40" t="s">
        <v>32</v>
      </c>
      <c r="B170" s="101">
        <f t="shared" si="79"/>
        <v>7.6659307065217392</v>
      </c>
      <c r="C170" s="332">
        <f t="shared" si="79"/>
        <v>8.3467477398191861</v>
      </c>
      <c r="D170" s="332">
        <f t="shared" si="79"/>
        <v>8.1508231545406264</v>
      </c>
      <c r="E170" s="122">
        <f t="shared" si="72"/>
        <v>8.1508231545406264</v>
      </c>
      <c r="F170" s="321">
        <f t="shared" si="77"/>
        <v>-0.1959245852785596</v>
      </c>
      <c r="G170" s="322"/>
      <c r="H170" s="321">
        <f t="shared" si="78"/>
        <v>0.4848924480188872</v>
      </c>
      <c r="I170" s="322"/>
      <c r="J170" s="94"/>
      <c r="K170" s="123">
        <f t="shared" si="80"/>
        <v>8.0315081367166243</v>
      </c>
      <c r="L170" s="332">
        <f t="shared" si="80"/>
        <v>7.7002478539475279</v>
      </c>
      <c r="M170" s="332">
        <f t="shared" si="80"/>
        <v>7.7428170270645795</v>
      </c>
      <c r="N170" s="124">
        <f t="shared" si="74"/>
        <v>7.7428170270645795</v>
      </c>
      <c r="O170" s="321">
        <f t="shared" si="75"/>
        <v>4.2569173117051662E-2</v>
      </c>
      <c r="P170" s="322"/>
      <c r="Q170" s="321">
        <f t="shared" si="76"/>
        <v>-0.28869110965204481</v>
      </c>
      <c r="R170" s="322"/>
    </row>
    <row r="171" spans="1:18" x14ac:dyDescent="0.25">
      <c r="A171" s="40" t="s">
        <v>33</v>
      </c>
      <c r="B171" s="101">
        <f t="shared" si="79"/>
        <v>6.934059429383213</v>
      </c>
      <c r="C171" s="332">
        <f t="shared" si="79"/>
        <v>7.3090607429256149</v>
      </c>
      <c r="D171" s="332">
        <f t="shared" si="79"/>
        <v>7.1015440631110511</v>
      </c>
      <c r="E171" s="122">
        <f t="shared" si="72"/>
        <v>7.1015440631110511</v>
      </c>
      <c r="F171" s="321">
        <f t="shared" si="77"/>
        <v>-0.20751667981456379</v>
      </c>
      <c r="G171" s="322"/>
      <c r="H171" s="321">
        <f t="shared" si="78"/>
        <v>0.16748463372783817</v>
      </c>
      <c r="I171" s="322"/>
      <c r="J171" s="94"/>
      <c r="K171" s="123">
        <f t="shared" si="80"/>
        <v>7.6173092738619319</v>
      </c>
      <c r="L171" s="332">
        <f t="shared" si="80"/>
        <v>7.5732385636435353</v>
      </c>
      <c r="M171" s="332">
        <f t="shared" si="80"/>
        <v>7.6987685148402472</v>
      </c>
      <c r="N171" s="124">
        <f t="shared" si="74"/>
        <v>7.6987685148402472</v>
      </c>
      <c r="O171" s="321">
        <f t="shared" si="75"/>
        <v>0.12552995119671184</v>
      </c>
      <c r="P171" s="322"/>
      <c r="Q171" s="321">
        <f t="shared" si="76"/>
        <v>8.145924097831525E-2</v>
      </c>
      <c r="R171" s="322"/>
    </row>
    <row r="172" spans="1:18" x14ac:dyDescent="0.25">
      <c r="A172" s="40" t="s">
        <v>34</v>
      </c>
      <c r="B172" s="101">
        <f t="shared" si="79"/>
        <v>10.193140794223826</v>
      </c>
      <c r="C172" s="332">
        <f t="shared" si="79"/>
        <v>10.084362139917696</v>
      </c>
      <c r="D172" s="332">
        <f t="shared" si="79"/>
        <v>10.13068975146607</v>
      </c>
      <c r="E172" s="122">
        <f t="shared" si="72"/>
        <v>10.13068975146607</v>
      </c>
      <c r="F172" s="321">
        <f t="shared" si="77"/>
        <v>4.6327611548374392E-2</v>
      </c>
      <c r="G172" s="322"/>
      <c r="H172" s="321">
        <f t="shared" si="78"/>
        <v>-6.2451042757755815E-2</v>
      </c>
      <c r="I172" s="322"/>
      <c r="J172" s="94"/>
      <c r="K172" s="123">
        <f t="shared" si="80"/>
        <v>10.075606652332265</v>
      </c>
      <c r="L172" s="332">
        <f t="shared" si="80"/>
        <v>9.8001736864958744</v>
      </c>
      <c r="M172" s="332">
        <f t="shared" si="80"/>
        <v>9.623565910841819</v>
      </c>
      <c r="N172" s="124">
        <f t="shared" si="74"/>
        <v>9.623565910841819</v>
      </c>
      <c r="O172" s="321">
        <f t="shared" si="75"/>
        <v>-0.17660777565405539</v>
      </c>
      <c r="P172" s="322"/>
      <c r="Q172" s="321">
        <f t="shared" si="76"/>
        <v>-0.45204074149044615</v>
      </c>
      <c r="R172" s="322"/>
    </row>
    <row r="173" spans="1:18" x14ac:dyDescent="0.25">
      <c r="A173" s="40" t="s">
        <v>35</v>
      </c>
      <c r="B173" s="101">
        <f t="shared" si="79"/>
        <v>6.8055310125463864</v>
      </c>
      <c r="C173" s="332">
        <f t="shared" si="79"/>
        <v>6.6099866051495759</v>
      </c>
      <c r="D173" s="332">
        <f t="shared" si="79"/>
        <v>6.3304729464168741</v>
      </c>
      <c r="E173" s="122">
        <f t="shared" si="72"/>
        <v>6.3304729464168741</v>
      </c>
      <c r="F173" s="321">
        <f t="shared" si="77"/>
        <v>-0.27951365873270184</v>
      </c>
      <c r="G173" s="322"/>
      <c r="H173" s="321">
        <f t="shared" si="78"/>
        <v>-0.47505806612951229</v>
      </c>
      <c r="I173" s="322"/>
      <c r="J173" s="94"/>
      <c r="K173" s="123">
        <f t="shared" si="80"/>
        <v>7.167172464531447</v>
      </c>
      <c r="L173" s="332">
        <f t="shared" si="80"/>
        <v>6.3500258436092443</v>
      </c>
      <c r="M173" s="332">
        <f t="shared" si="80"/>
        <v>6.6002611929705024</v>
      </c>
      <c r="N173" s="124">
        <f t="shared" si="74"/>
        <v>6.6002611929705024</v>
      </c>
      <c r="O173" s="321">
        <f t="shared" si="75"/>
        <v>0.25023534936125813</v>
      </c>
      <c r="P173" s="322"/>
      <c r="Q173" s="321">
        <f t="shared" si="76"/>
        <v>-0.56691127156094456</v>
      </c>
      <c r="R173" s="322"/>
    </row>
    <row r="174" spans="1:18" x14ac:dyDescent="0.25">
      <c r="A174" s="40" t="s">
        <v>36</v>
      </c>
      <c r="B174" s="101">
        <f t="shared" si="79"/>
        <v>9.5089046676754752</v>
      </c>
      <c r="C174" s="332">
        <f t="shared" si="79"/>
        <v>8.872275941694328</v>
      </c>
      <c r="D174" s="332">
        <f t="shared" si="79"/>
        <v>9.644166666666667</v>
      </c>
      <c r="E174" s="122">
        <f t="shared" si="72"/>
        <v>9.644166666666667</v>
      </c>
      <c r="F174" s="321">
        <f t="shared" si="77"/>
        <v>0.77189072497233902</v>
      </c>
      <c r="G174" s="322"/>
      <c r="H174" s="321">
        <f t="shared" si="78"/>
        <v>0.13526199899119185</v>
      </c>
      <c r="I174" s="322"/>
      <c r="J174" s="94"/>
      <c r="K174" s="123">
        <f t="shared" si="80"/>
        <v>8.9528706245065237</v>
      </c>
      <c r="L174" s="332">
        <f t="shared" si="80"/>
        <v>8.2979975622496944</v>
      </c>
      <c r="M174" s="332">
        <f t="shared" si="80"/>
        <v>8.7718703037478942</v>
      </c>
      <c r="N174" s="124">
        <f t="shared" si="74"/>
        <v>8.7718703037478942</v>
      </c>
      <c r="O174" s="321">
        <f t="shared" si="75"/>
        <v>0.4738727414981998</v>
      </c>
      <c r="P174" s="322"/>
      <c r="Q174" s="321">
        <f t="shared" si="76"/>
        <v>-0.18100032075862948</v>
      </c>
      <c r="R174" s="322"/>
    </row>
    <row r="175" spans="1:18" x14ac:dyDescent="0.25">
      <c r="A175" s="40" t="s">
        <v>37</v>
      </c>
      <c r="B175" s="101">
        <f t="shared" si="79"/>
        <v>8.3087125974352531</v>
      </c>
      <c r="C175" s="332">
        <f t="shared" si="79"/>
        <v>7.7306551402661245</v>
      </c>
      <c r="D175" s="332">
        <f t="shared" si="79"/>
        <v>8.4812730627306276</v>
      </c>
      <c r="E175" s="122">
        <f t="shared" si="72"/>
        <v>8.4812730627306276</v>
      </c>
      <c r="F175" s="321">
        <f t="shared" si="77"/>
        <v>0.7506179224645031</v>
      </c>
      <c r="G175" s="322"/>
      <c r="H175" s="321">
        <f t="shared" si="78"/>
        <v>0.1725604652953745</v>
      </c>
      <c r="I175" s="322"/>
      <c r="J175" s="94"/>
      <c r="K175" s="123">
        <f t="shared" si="80"/>
        <v>8.0517488076311601</v>
      </c>
      <c r="L175" s="332">
        <f t="shared" si="80"/>
        <v>7.5232624175440126</v>
      </c>
      <c r="M175" s="332">
        <f t="shared" si="80"/>
        <v>7.664940021810251</v>
      </c>
      <c r="N175" s="124">
        <f t="shared" si="74"/>
        <v>7.664940021810251</v>
      </c>
      <c r="O175" s="321">
        <f t="shared" si="75"/>
        <v>0.14167760426623843</v>
      </c>
      <c r="P175" s="322"/>
      <c r="Q175" s="321">
        <f t="shared" si="76"/>
        <v>-0.38680878582090905</v>
      </c>
      <c r="R175" s="322"/>
    </row>
    <row r="176" spans="1:18" x14ac:dyDescent="0.25">
      <c r="A176" s="40" t="s">
        <v>38</v>
      </c>
      <c r="B176" s="101">
        <f t="shared" si="79"/>
        <v>7.134615384615385</v>
      </c>
      <c r="C176" s="332">
        <f t="shared" si="79"/>
        <v>6.9954317039744174</v>
      </c>
      <c r="D176" s="332">
        <f t="shared" si="79"/>
        <v>6.3222530009233608</v>
      </c>
      <c r="E176" s="122">
        <f t="shared" si="72"/>
        <v>6.3222530009233608</v>
      </c>
      <c r="F176" s="321">
        <f t="shared" si="77"/>
        <v>-0.67317870305105654</v>
      </c>
      <c r="G176" s="322"/>
      <c r="H176" s="321">
        <f t="shared" si="78"/>
        <v>-0.81236238369202418</v>
      </c>
      <c r="I176" s="322"/>
      <c r="J176" s="94"/>
      <c r="K176" s="123">
        <f t="shared" si="80"/>
        <v>6.6471196607715379</v>
      </c>
      <c r="L176" s="332">
        <f t="shared" si="80"/>
        <v>7.0973972763101418</v>
      </c>
      <c r="M176" s="332">
        <f t="shared" si="80"/>
        <v>6.8964400129584966</v>
      </c>
      <c r="N176" s="124">
        <f t="shared" si="74"/>
        <v>6.8964400129584966</v>
      </c>
      <c r="O176" s="321">
        <f t="shared" si="75"/>
        <v>-0.20095726335164521</v>
      </c>
      <c r="P176" s="322"/>
      <c r="Q176" s="321">
        <f t="shared" si="76"/>
        <v>0.24932035218695869</v>
      </c>
      <c r="R176" s="322"/>
    </row>
    <row r="177" spans="1:18" x14ac:dyDescent="0.25">
      <c r="A177" s="40" t="s">
        <v>39</v>
      </c>
      <c r="B177" s="101">
        <f t="shared" si="79"/>
        <v>7.2329411764705887</v>
      </c>
      <c r="C177" s="332">
        <f t="shared" si="79"/>
        <v>7.1791320406278851</v>
      </c>
      <c r="D177" s="332">
        <f t="shared" si="79"/>
        <v>7.1885292447473024</v>
      </c>
      <c r="E177" s="122">
        <f t="shared" si="72"/>
        <v>7.1885292447473024</v>
      </c>
      <c r="F177" s="321">
        <f t="shared" si="77"/>
        <v>9.3972041194172462E-3</v>
      </c>
      <c r="G177" s="322"/>
      <c r="H177" s="321">
        <f t="shared" si="78"/>
        <v>-4.441193172328628E-2</v>
      </c>
      <c r="I177" s="322"/>
      <c r="J177" s="94"/>
      <c r="K177" s="123">
        <f t="shared" si="80"/>
        <v>7.093808241872023</v>
      </c>
      <c r="L177" s="332">
        <f t="shared" si="80"/>
        <v>6.8577164549569281</v>
      </c>
      <c r="M177" s="332">
        <f t="shared" si="80"/>
        <v>6.6683800364781955</v>
      </c>
      <c r="N177" s="124">
        <f t="shared" si="74"/>
        <v>6.6683800364781955</v>
      </c>
      <c r="O177" s="321">
        <f t="shared" si="75"/>
        <v>-0.1893364184787325</v>
      </c>
      <c r="P177" s="322"/>
      <c r="Q177" s="321">
        <f t="shared" si="76"/>
        <v>-0.42542820539382742</v>
      </c>
      <c r="R177" s="322"/>
    </row>
    <row r="178" spans="1:18" x14ac:dyDescent="0.25">
      <c r="A178" s="40" t="s">
        <v>40</v>
      </c>
      <c r="B178" s="101">
        <f t="shared" si="79"/>
        <v>4.5757978723404253</v>
      </c>
      <c r="C178" s="332">
        <f t="shared" si="79"/>
        <v>4.3860946745562126</v>
      </c>
      <c r="D178" s="332">
        <f t="shared" si="79"/>
        <v>5.0423162583518932</v>
      </c>
      <c r="E178" s="122">
        <f t="shared" si="72"/>
        <v>5.0423162583518932</v>
      </c>
      <c r="F178" s="321">
        <f t="shared" si="77"/>
        <v>0.65622158379568063</v>
      </c>
      <c r="G178" s="322"/>
      <c r="H178" s="321">
        <f t="shared" si="78"/>
        <v>0.46651838601146789</v>
      </c>
      <c r="I178" s="322"/>
      <c r="J178" s="94"/>
      <c r="K178" s="123">
        <f t="shared" si="80"/>
        <v>5.9247422680412374</v>
      </c>
      <c r="L178" s="332">
        <f t="shared" si="80"/>
        <v>5.6837458535340648</v>
      </c>
      <c r="M178" s="332">
        <f t="shared" si="80"/>
        <v>5.7870735619229272</v>
      </c>
      <c r="N178" s="124">
        <f t="shared" si="74"/>
        <v>5.7870735619229272</v>
      </c>
      <c r="O178" s="321">
        <f t="shared" si="75"/>
        <v>0.1033277083888624</v>
      </c>
      <c r="P178" s="322"/>
      <c r="Q178" s="321">
        <f t="shared" si="76"/>
        <v>-0.13766870611831017</v>
      </c>
      <c r="R178" s="322"/>
    </row>
    <row r="179" spans="1:18" x14ac:dyDescent="0.25">
      <c r="A179" s="40" t="s">
        <v>41</v>
      </c>
      <c r="B179" s="101">
        <f t="shared" si="79"/>
        <v>7.1518889745566696</v>
      </c>
      <c r="C179" s="332">
        <f t="shared" si="79"/>
        <v>7.5526570048309178</v>
      </c>
      <c r="D179" s="332">
        <f t="shared" si="79"/>
        <v>6.942231947483589</v>
      </c>
      <c r="E179" s="122">
        <f t="shared" si="72"/>
        <v>6.942231947483589</v>
      </c>
      <c r="F179" s="321">
        <f t="shared" si="77"/>
        <v>-0.61042505734732888</v>
      </c>
      <c r="G179" s="322"/>
      <c r="H179" s="321">
        <f t="shared" si="78"/>
        <v>-0.20965702707308065</v>
      </c>
      <c r="I179" s="322"/>
      <c r="J179" s="94"/>
      <c r="K179" s="123">
        <f t="shared" si="80"/>
        <v>7.3781869688385271</v>
      </c>
      <c r="L179" s="332">
        <f t="shared" si="80"/>
        <v>6.938932521237378</v>
      </c>
      <c r="M179" s="332">
        <f t="shared" si="80"/>
        <v>6.9684495671110636</v>
      </c>
      <c r="N179" s="124">
        <f t="shared" si="74"/>
        <v>6.9684495671110636</v>
      </c>
      <c r="O179" s="321">
        <f t="shared" si="75"/>
        <v>2.9517045873685532E-2</v>
      </c>
      <c r="P179" s="322"/>
      <c r="Q179" s="321">
        <f t="shared" si="76"/>
        <v>-0.40973740172746353</v>
      </c>
      <c r="R179" s="322"/>
    </row>
    <row r="180" spans="1:18" x14ac:dyDescent="0.25">
      <c r="A180" s="40" t="s">
        <v>42</v>
      </c>
      <c r="B180" s="101">
        <f t="shared" si="79"/>
        <v>5.6529850746268657</v>
      </c>
      <c r="C180" s="332">
        <f t="shared" si="79"/>
        <v>5.1391061452513966</v>
      </c>
      <c r="D180" s="332">
        <f t="shared" si="79"/>
        <v>5.9061071873701705</v>
      </c>
      <c r="E180" s="122">
        <f t="shared" si="72"/>
        <v>5.9061071873701705</v>
      </c>
      <c r="F180" s="321">
        <f t="shared" si="77"/>
        <v>0.76700104211877385</v>
      </c>
      <c r="G180" s="322"/>
      <c r="H180" s="321">
        <f t="shared" si="78"/>
        <v>0.25312211274330476</v>
      </c>
      <c r="I180" s="322"/>
      <c r="J180" s="94"/>
      <c r="K180" s="123">
        <f t="shared" si="80"/>
        <v>6.4645407843628622</v>
      </c>
      <c r="L180" s="332">
        <f t="shared" si="80"/>
        <v>6.1624752324340806</v>
      </c>
      <c r="M180" s="332">
        <f t="shared" si="80"/>
        <v>6.2410371032632987</v>
      </c>
      <c r="N180" s="124">
        <f t="shared" si="74"/>
        <v>6.2410371032632987</v>
      </c>
      <c r="O180" s="321">
        <f t="shared" si="75"/>
        <v>7.8561870829218172E-2</v>
      </c>
      <c r="P180" s="322"/>
      <c r="Q180" s="321">
        <f t="shared" si="76"/>
        <v>-0.22350368109956342</v>
      </c>
      <c r="R180" s="322"/>
    </row>
    <row r="181" spans="1:18" x14ac:dyDescent="0.25">
      <c r="A181" s="40" t="s">
        <v>43</v>
      </c>
      <c r="B181" s="101">
        <f t="shared" si="79"/>
        <v>6.8859144358268702</v>
      </c>
      <c r="C181" s="332">
        <f t="shared" si="79"/>
        <v>6.3880764904386949</v>
      </c>
      <c r="D181" s="332">
        <f t="shared" si="79"/>
        <v>6.036603057694454</v>
      </c>
      <c r="E181" s="122">
        <f t="shared" si="72"/>
        <v>6.036603057694454</v>
      </c>
      <c r="F181" s="321">
        <f t="shared" si="77"/>
        <v>-0.35147343274424081</v>
      </c>
      <c r="G181" s="322"/>
      <c r="H181" s="321">
        <f t="shared" si="78"/>
        <v>-0.84931137813241619</v>
      </c>
      <c r="I181" s="322"/>
      <c r="J181" s="94"/>
      <c r="K181" s="123">
        <f t="shared" si="80"/>
        <v>7.1205667966596566</v>
      </c>
      <c r="L181" s="332">
        <f t="shared" si="80"/>
        <v>7.0956437351736037</v>
      </c>
      <c r="M181" s="332">
        <f t="shared" si="80"/>
        <v>7.0037527707613796</v>
      </c>
      <c r="N181" s="124">
        <f t="shared" si="74"/>
        <v>7.0037527707613796</v>
      </c>
      <c r="O181" s="321">
        <f>N181-L181</f>
        <v>-9.1890964412224108E-2</v>
      </c>
      <c r="P181" s="322"/>
      <c r="Q181" s="321">
        <f t="shared" si="76"/>
        <v>-0.11681402589827705</v>
      </c>
      <c r="R181" s="322"/>
    </row>
    <row r="182" spans="1:18" x14ac:dyDescent="0.25">
      <c r="A182" s="40" t="s">
        <v>44</v>
      </c>
      <c r="B182" s="101">
        <f t="shared" si="79"/>
        <v>7.3358457104854802</v>
      </c>
      <c r="C182" s="332">
        <f t="shared" si="79"/>
        <v>7.0005970149253729</v>
      </c>
      <c r="D182" s="332">
        <f t="shared" si="79"/>
        <v>7.2320399538993465</v>
      </c>
      <c r="E182" s="122">
        <f t="shared" si="72"/>
        <v>7.2320399538993465</v>
      </c>
      <c r="F182" s="321">
        <f t="shared" si="77"/>
        <v>0.23144293897397361</v>
      </c>
      <c r="G182" s="322"/>
      <c r="H182" s="321">
        <f t="shared" si="78"/>
        <v>-0.10380575658613367</v>
      </c>
      <c r="I182" s="322"/>
      <c r="J182" s="94"/>
      <c r="K182" s="123">
        <f t="shared" si="80"/>
        <v>7.5531253266436709</v>
      </c>
      <c r="L182" s="332">
        <f t="shared" si="80"/>
        <v>7.0676243258692244</v>
      </c>
      <c r="M182" s="332">
        <f t="shared" si="80"/>
        <v>7.2137237283306668</v>
      </c>
      <c r="N182" s="124">
        <f t="shared" si="74"/>
        <v>7.2137237283306668</v>
      </c>
      <c r="O182" s="321">
        <f t="shared" si="75"/>
        <v>0.14609940246144237</v>
      </c>
      <c r="P182" s="322"/>
      <c r="Q182" s="321">
        <f t="shared" si="76"/>
        <v>-0.33940159831300409</v>
      </c>
      <c r="R182" s="322"/>
    </row>
    <row r="183" spans="1:18" x14ac:dyDescent="0.25">
      <c r="A183" s="41" t="s">
        <v>45</v>
      </c>
      <c r="B183" s="101">
        <f t="shared" si="79"/>
        <v>7.7832803271240349</v>
      </c>
      <c r="C183" s="332">
        <f t="shared" si="79"/>
        <v>6.5669824086603521</v>
      </c>
      <c r="D183" s="332">
        <f t="shared" si="79"/>
        <v>5.3015267175572518</v>
      </c>
      <c r="E183" s="122">
        <f t="shared" si="72"/>
        <v>5.3015267175572518</v>
      </c>
      <c r="F183" s="321">
        <f t="shared" si="77"/>
        <v>-1.2654556911031003</v>
      </c>
      <c r="G183" s="322"/>
      <c r="H183" s="321">
        <f t="shared" si="78"/>
        <v>-2.4817536095667831</v>
      </c>
      <c r="I183" s="322"/>
      <c r="J183" s="94"/>
      <c r="K183" s="123">
        <f t="shared" si="80"/>
        <v>8.654926863288491</v>
      </c>
      <c r="L183" s="332">
        <f t="shared" si="80"/>
        <v>6.5045123726346432</v>
      </c>
      <c r="M183" s="332">
        <f t="shared" si="80"/>
        <v>6.6804021347896239</v>
      </c>
      <c r="N183" s="124">
        <f t="shared" si="74"/>
        <v>6.6804021347896239</v>
      </c>
      <c r="O183" s="321">
        <f t="shared" si="75"/>
        <v>0.17588976215498064</v>
      </c>
      <c r="P183" s="322"/>
      <c r="Q183" s="321">
        <f t="shared" si="76"/>
        <v>-1.9745247284988672</v>
      </c>
      <c r="R183" s="322"/>
    </row>
    <row r="184" spans="1:18" x14ac:dyDescent="0.25">
      <c r="A184" s="39" t="s">
        <v>46</v>
      </c>
      <c r="B184" s="101">
        <f t="shared" si="79"/>
        <v>6.0128156645237194</v>
      </c>
      <c r="C184" s="332">
        <f t="shared" si="79"/>
        <v>5.6971181429012754</v>
      </c>
      <c r="D184" s="332">
        <f t="shared" si="79"/>
        <v>6.279296970887132</v>
      </c>
      <c r="E184" s="122">
        <f t="shared" si="72"/>
        <v>6.279296970887132</v>
      </c>
      <c r="F184" s="321">
        <f t="shared" si="77"/>
        <v>0.58217882798585663</v>
      </c>
      <c r="G184" s="322"/>
      <c r="H184" s="321">
        <f t="shared" si="78"/>
        <v>0.26648130636341261</v>
      </c>
      <c r="I184" s="322"/>
      <c r="J184" s="94"/>
      <c r="K184" s="123">
        <f t="shared" si="80"/>
        <v>6.4776872190343919</v>
      </c>
      <c r="L184" s="332">
        <f t="shared" si="80"/>
        <v>5.795426204490953</v>
      </c>
      <c r="M184" s="332">
        <f t="shared" si="80"/>
        <v>6.0548303661259055</v>
      </c>
      <c r="N184" s="124">
        <f t="shared" si="74"/>
        <v>6.0548303661259055</v>
      </c>
      <c r="O184" s="321">
        <f t="shared" si="75"/>
        <v>0.2594041616349525</v>
      </c>
      <c r="P184" s="322"/>
      <c r="Q184" s="321">
        <f t="shared" si="76"/>
        <v>-0.4228568529084864</v>
      </c>
      <c r="R184" s="322"/>
    </row>
    <row r="185" spans="1:18" ht="21" x14ac:dyDescent="0.35">
      <c r="A185" s="310" t="s">
        <v>65</v>
      </c>
      <c r="B185" s="310"/>
      <c r="C185" s="310"/>
      <c r="D185" s="310"/>
      <c r="E185" s="310"/>
      <c r="F185" s="310"/>
      <c r="G185" s="310"/>
      <c r="H185" s="310"/>
      <c r="I185" s="310"/>
      <c r="J185" s="310"/>
      <c r="K185" s="310"/>
      <c r="L185" s="310"/>
      <c r="M185" s="310"/>
      <c r="N185" s="310"/>
      <c r="O185" s="310"/>
      <c r="P185" s="310"/>
      <c r="Q185" s="310"/>
      <c r="R185" s="310"/>
    </row>
    <row r="186" spans="1:18" x14ac:dyDescent="0.25">
      <c r="A186" s="54"/>
      <c r="B186" s="298" t="s">
        <v>117</v>
      </c>
      <c r="C186" s="299"/>
      <c r="D186" s="299"/>
      <c r="E186" s="299"/>
      <c r="F186" s="299"/>
      <c r="G186" s="299"/>
      <c r="H186" s="299"/>
      <c r="I186" s="300"/>
      <c r="J186" s="84"/>
      <c r="K186" s="298" t="str">
        <f>K$5</f>
        <v>acumulado noviembre</v>
      </c>
      <c r="L186" s="299"/>
      <c r="M186" s="299"/>
      <c r="N186" s="299"/>
      <c r="O186" s="299"/>
      <c r="P186" s="299"/>
      <c r="Q186" s="299"/>
      <c r="R186" s="300"/>
    </row>
    <row r="187" spans="1:18" x14ac:dyDescent="0.25">
      <c r="A187" s="4"/>
      <c r="B187" s="85">
        <f>B$6</f>
        <v>2019</v>
      </c>
      <c r="C187" s="298">
        <f>C$6</f>
        <v>2022</v>
      </c>
      <c r="D187" s="300"/>
      <c r="E187" s="2">
        <f>D$6</f>
        <v>2023</v>
      </c>
      <c r="F187" s="308" t="str">
        <f>CONCATENATE("dif ",RIGHT(E187,2),"-",RIGHT(C187,2))</f>
        <v>dif 23-22</v>
      </c>
      <c r="G187" s="309"/>
      <c r="H187" s="308" t="str">
        <f>CONCATENATE("dif ",RIGHT(E187,2),"-",RIGHT(B187,2))</f>
        <v>dif 23-19</v>
      </c>
      <c r="I187" s="309"/>
      <c r="J187" s="86"/>
      <c r="K187" s="85">
        <f>K$6</f>
        <v>2019</v>
      </c>
      <c r="L187" s="298">
        <f>L$6</f>
        <v>2022</v>
      </c>
      <c r="M187" s="300"/>
      <c r="N187" s="2">
        <f>M$6</f>
        <v>2023</v>
      </c>
      <c r="O187" s="308" t="str">
        <f>CONCATENATE("dif ",RIGHT(N187,2),"-",RIGHT(L187,2))</f>
        <v>dif 23-22</v>
      </c>
      <c r="P187" s="309"/>
      <c r="Q187" s="308" t="str">
        <f>CONCATENATE("dif ",RIGHT(N187,2),"-",RIGHT(K187,2))</f>
        <v>dif 23-19</v>
      </c>
      <c r="R187" s="309"/>
    </row>
    <row r="188" spans="1:18" x14ac:dyDescent="0.25">
      <c r="A188" s="87" t="s">
        <v>48</v>
      </c>
      <c r="B188" s="88">
        <f t="shared" ref="B188:D196" si="81">B123/B58</f>
        <v>6.9993312142403052</v>
      </c>
      <c r="C188" s="333">
        <f t="shared" si="81"/>
        <v>6.7453774041162475</v>
      </c>
      <c r="D188" s="334">
        <f t="shared" si="81"/>
        <v>6.8379199955717107</v>
      </c>
      <c r="E188" s="104">
        <f t="shared" ref="E188:E198" si="82">D123/D58</f>
        <v>6.8379199955717107</v>
      </c>
      <c r="F188" s="313">
        <f>E188-C188</f>
        <v>9.2542591455463175E-2</v>
      </c>
      <c r="G188" s="314"/>
      <c r="H188" s="313">
        <f>E188-B188</f>
        <v>-0.16141121866859454</v>
      </c>
      <c r="I188" s="314"/>
      <c r="J188" s="89"/>
      <c r="K188" s="88">
        <f t="shared" ref="K188:M196" si="83">K123/K58</f>
        <v>7.0315096790488729</v>
      </c>
      <c r="L188" s="327">
        <f t="shared" si="83"/>
        <v>6.5956467419204126</v>
      </c>
      <c r="M188" s="327">
        <f t="shared" si="83"/>
        <v>6.6439761990807344</v>
      </c>
      <c r="N188" s="104">
        <f t="shared" ref="N188:N198" si="84">M123/M58</f>
        <v>6.6439761990807344</v>
      </c>
      <c r="O188" s="311">
        <f t="shared" ref="O188:O198" si="85">N188-L188</f>
        <v>4.8329457160321887E-2</v>
      </c>
      <c r="P188" s="312"/>
      <c r="Q188" s="311">
        <f t="shared" ref="Q188:Q198" si="86">N188-K188</f>
        <v>-0.38753347996813847</v>
      </c>
      <c r="R188" s="312"/>
    </row>
    <row r="189" spans="1:18" x14ac:dyDescent="0.25">
      <c r="A189" s="125" t="s">
        <v>49</v>
      </c>
      <c r="B189" s="126">
        <f t="shared" si="81"/>
        <v>7.5315155703237568</v>
      </c>
      <c r="C189" s="335">
        <f t="shared" si="81"/>
        <v>7.3048140088825431</v>
      </c>
      <c r="D189" s="335">
        <f t="shared" si="81"/>
        <v>7.4515604133442244</v>
      </c>
      <c r="E189" s="127">
        <f t="shared" si="82"/>
        <v>7.4515604133442244</v>
      </c>
      <c r="F189" s="323">
        <f>E189-C189</f>
        <v>0.1467464044616813</v>
      </c>
      <c r="G189" s="324"/>
      <c r="H189" s="323">
        <f>E189-B189</f>
        <v>-7.9955156979532482E-2</v>
      </c>
      <c r="I189" s="324"/>
      <c r="J189" s="94"/>
      <c r="K189" s="126">
        <f t="shared" si="83"/>
        <v>7.419815358429128</v>
      </c>
      <c r="L189" s="335">
        <f t="shared" si="83"/>
        <v>7.1881054773516384</v>
      </c>
      <c r="M189" s="335">
        <f t="shared" si="83"/>
        <v>7.2151232911678793</v>
      </c>
      <c r="N189" s="127">
        <f t="shared" si="84"/>
        <v>7.2151232911678793</v>
      </c>
      <c r="O189" s="323">
        <f t="shared" si="85"/>
        <v>2.701781381624091E-2</v>
      </c>
      <c r="P189" s="324"/>
      <c r="Q189" s="323">
        <f t="shared" si="86"/>
        <v>-0.20469206726124867</v>
      </c>
      <c r="R189" s="324"/>
    </row>
    <row r="190" spans="1:18" x14ac:dyDescent="0.25">
      <c r="A190" s="128" t="s">
        <v>50</v>
      </c>
      <c r="B190" s="101">
        <f t="shared" si="81"/>
        <v>7.7145717878265732</v>
      </c>
      <c r="C190" s="332">
        <f t="shared" si="81"/>
        <v>7.319989568392228</v>
      </c>
      <c r="D190" s="332">
        <f t="shared" si="81"/>
        <v>7.4367055851367114</v>
      </c>
      <c r="E190" s="122">
        <f t="shared" si="82"/>
        <v>7.4367055851367114</v>
      </c>
      <c r="F190" s="321">
        <f>E190-C190</f>
        <v>0.1167160167444834</v>
      </c>
      <c r="G190" s="322"/>
      <c r="H190" s="321">
        <f>E190-B190</f>
        <v>-0.27786620268986173</v>
      </c>
      <c r="I190" s="322"/>
      <c r="J190" s="94"/>
      <c r="K190" s="101">
        <f t="shared" si="83"/>
        <v>7.7560078550199272</v>
      </c>
      <c r="L190" s="332">
        <f t="shared" si="83"/>
        <v>7.1168728153440188</v>
      </c>
      <c r="M190" s="332">
        <f t="shared" si="83"/>
        <v>7.3717143429347924</v>
      </c>
      <c r="N190" s="122">
        <f t="shared" si="84"/>
        <v>7.3717143429347924</v>
      </c>
      <c r="O190" s="321">
        <f t="shared" si="85"/>
        <v>0.25484152759077361</v>
      </c>
      <c r="P190" s="322"/>
      <c r="Q190" s="321">
        <f t="shared" si="86"/>
        <v>-0.38429351208513474</v>
      </c>
      <c r="R190" s="322"/>
    </row>
    <row r="191" spans="1:18" x14ac:dyDescent="0.25">
      <c r="A191" s="128" t="s">
        <v>51</v>
      </c>
      <c r="B191" s="101">
        <f t="shared" si="81"/>
        <v>4.9718340611353709</v>
      </c>
      <c r="C191" s="332">
        <f t="shared" si="81"/>
        <v>4.1097560975609753</v>
      </c>
      <c r="D191" s="332">
        <f t="shared" si="81"/>
        <v>4.6026110856619331</v>
      </c>
      <c r="E191" s="122">
        <f t="shared" si="82"/>
        <v>4.6026110856619331</v>
      </c>
      <c r="F191" s="321">
        <f>E191-C191</f>
        <v>0.49285498810095785</v>
      </c>
      <c r="G191" s="322"/>
      <c r="H191" s="321">
        <f>E191-B191</f>
        <v>-0.36922297547343774</v>
      </c>
      <c r="I191" s="322"/>
      <c r="J191" s="94"/>
      <c r="K191" s="101">
        <f t="shared" si="83"/>
        <v>5.1339718690438856</v>
      </c>
      <c r="L191" s="332">
        <f t="shared" si="83"/>
        <v>4.5431430644576132</v>
      </c>
      <c r="M191" s="332">
        <f t="shared" si="83"/>
        <v>3.5454747313260504</v>
      </c>
      <c r="N191" s="122">
        <f t="shared" si="84"/>
        <v>3.5454747313260504</v>
      </c>
      <c r="O191" s="321">
        <f t="shared" si="85"/>
        <v>-0.99766833313156278</v>
      </c>
      <c r="P191" s="322"/>
      <c r="Q191" s="321">
        <f t="shared" si="86"/>
        <v>-1.5884971377178352</v>
      </c>
      <c r="R191" s="322"/>
    </row>
    <row r="192" spans="1:18" x14ac:dyDescent="0.25">
      <c r="A192" s="128" t="s">
        <v>52</v>
      </c>
      <c r="B192" s="101">
        <f t="shared" si="81"/>
        <v>6.9515244176634585</v>
      </c>
      <c r="C192" s="332">
        <f t="shared" si="81"/>
        <v>6.5084693613162328</v>
      </c>
      <c r="D192" s="332">
        <f t="shared" si="81"/>
        <v>6.9049731284535616</v>
      </c>
      <c r="E192" s="122">
        <f t="shared" si="82"/>
        <v>6.9049731284535616</v>
      </c>
      <c r="F192" s="321">
        <f t="shared" ref="F192:F198" si="87">E192-C192</f>
        <v>0.39650376713732882</v>
      </c>
      <c r="G192" s="322"/>
      <c r="H192" s="321">
        <f t="shared" ref="H192:H198" si="88">E192-B192</f>
        <v>-4.6551289209896929E-2</v>
      </c>
      <c r="I192" s="322"/>
      <c r="J192" s="94"/>
      <c r="K192" s="101">
        <f t="shared" si="83"/>
        <v>6.895256445746643</v>
      </c>
      <c r="L192" s="332">
        <f t="shared" si="83"/>
        <v>6.0733387252070097</v>
      </c>
      <c r="M192" s="332">
        <f t="shared" si="83"/>
        <v>6.3608867468049555</v>
      </c>
      <c r="N192" s="122">
        <f t="shared" si="84"/>
        <v>6.3608867468049555</v>
      </c>
      <c r="O192" s="321">
        <f t="shared" si="85"/>
        <v>0.28754802159794579</v>
      </c>
      <c r="P192" s="322"/>
      <c r="Q192" s="321">
        <f t="shared" si="86"/>
        <v>-0.53436969894168751</v>
      </c>
      <c r="R192" s="322"/>
    </row>
    <row r="193" spans="1:18" x14ac:dyDescent="0.25">
      <c r="A193" s="128" t="s">
        <v>53</v>
      </c>
      <c r="B193" s="101">
        <f t="shared" si="81"/>
        <v>7.1868598551086684</v>
      </c>
      <c r="C193" s="332">
        <f t="shared" si="81"/>
        <v>7.6749190501888833</v>
      </c>
      <c r="D193" s="332">
        <f t="shared" si="81"/>
        <v>6.3411483772929556</v>
      </c>
      <c r="E193" s="122">
        <f t="shared" si="82"/>
        <v>6.3411483772929556</v>
      </c>
      <c r="F193" s="321">
        <f>E193-C193</f>
        <v>-1.3337706728959278</v>
      </c>
      <c r="G193" s="322"/>
      <c r="H193" s="321">
        <f>E193-B193</f>
        <v>-0.84571147781571288</v>
      </c>
      <c r="I193" s="322"/>
      <c r="J193" s="94"/>
      <c r="K193" s="101">
        <f t="shared" si="83"/>
        <v>7.367504363799898</v>
      </c>
      <c r="L193" s="332">
        <f t="shared" si="83"/>
        <v>6.6701129481455288</v>
      </c>
      <c r="M193" s="332">
        <f t="shared" si="83"/>
        <v>5.6884263777236104</v>
      </c>
      <c r="N193" s="122">
        <f t="shared" si="84"/>
        <v>5.6884263777236104</v>
      </c>
      <c r="O193" s="321">
        <f>N193-L193</f>
        <v>-0.98168657042191843</v>
      </c>
      <c r="P193" s="322"/>
      <c r="Q193" s="321">
        <f>N193-K193</f>
        <v>-1.6790779860762877</v>
      </c>
      <c r="R193" s="322"/>
    </row>
    <row r="194" spans="1:18" x14ac:dyDescent="0.25">
      <c r="A194" s="128" t="s">
        <v>54</v>
      </c>
      <c r="B194" s="101">
        <f t="shared" si="81"/>
        <v>2.1971869956190915</v>
      </c>
      <c r="C194" s="332">
        <f t="shared" si="81"/>
        <v>2.2195556611619343</v>
      </c>
      <c r="D194" s="332">
        <f t="shared" si="81"/>
        <v>2.3657835805129506</v>
      </c>
      <c r="E194" s="122">
        <f t="shared" si="82"/>
        <v>2.3657835805129506</v>
      </c>
      <c r="F194" s="321">
        <f t="shared" si="87"/>
        <v>0.14622791935101631</v>
      </c>
      <c r="G194" s="322"/>
      <c r="H194" s="321">
        <f t="shared" si="88"/>
        <v>0.16859658489385909</v>
      </c>
      <c r="I194" s="322"/>
      <c r="J194" s="94"/>
      <c r="K194" s="101">
        <f t="shared" si="83"/>
        <v>2.2782367212720311</v>
      </c>
      <c r="L194" s="332">
        <f t="shared" si="83"/>
        <v>2.385585330902781</v>
      </c>
      <c r="M194" s="332">
        <f t="shared" si="83"/>
        <v>2.3955027480672308</v>
      </c>
      <c r="N194" s="122">
        <f t="shared" si="84"/>
        <v>2.3955027480672308</v>
      </c>
      <c r="O194" s="321">
        <f t="shared" si="85"/>
        <v>9.9174171644498266E-3</v>
      </c>
      <c r="P194" s="322"/>
      <c r="Q194" s="321">
        <f t="shared" si="86"/>
        <v>0.11726602679519971</v>
      </c>
      <c r="R194" s="322"/>
    </row>
    <row r="195" spans="1:18" x14ac:dyDescent="0.25">
      <c r="A195" s="128" t="s">
        <v>55</v>
      </c>
      <c r="B195" s="101">
        <f t="shared" si="81"/>
        <v>2.3524916943521594</v>
      </c>
      <c r="C195" s="332">
        <f t="shared" si="81"/>
        <v>2.6980157089706491</v>
      </c>
      <c r="D195" s="332">
        <f t="shared" si="81"/>
        <v>2.6623690572119258</v>
      </c>
      <c r="E195" s="122">
        <f t="shared" si="82"/>
        <v>2.6623690572119258</v>
      </c>
      <c r="F195" s="321">
        <f>E195-C195</f>
        <v>-3.564665175872328E-2</v>
      </c>
      <c r="G195" s="322"/>
      <c r="H195" s="321">
        <f>E195-B195</f>
        <v>0.30987736285976641</v>
      </c>
      <c r="I195" s="322"/>
      <c r="J195" s="94"/>
      <c r="K195" s="101">
        <f t="shared" si="83"/>
        <v>2.4562250598563447</v>
      </c>
      <c r="L195" s="332">
        <f t="shared" si="83"/>
        <v>2.7125585612815475</v>
      </c>
      <c r="M195" s="332">
        <f t="shared" si="83"/>
        <v>2.5474128275965056</v>
      </c>
      <c r="N195" s="122">
        <f t="shared" si="84"/>
        <v>2.5474128275965056</v>
      </c>
      <c r="O195" s="321">
        <f>N195-L195</f>
        <v>-0.16514573368504193</v>
      </c>
      <c r="P195" s="322"/>
      <c r="Q195" s="321">
        <f>N195-K195</f>
        <v>9.1187767740160908E-2</v>
      </c>
      <c r="R195" s="322"/>
    </row>
    <row r="196" spans="1:18" x14ac:dyDescent="0.25">
      <c r="A196" s="128" t="s">
        <v>56</v>
      </c>
      <c r="B196" s="101">
        <f t="shared" si="81"/>
        <v>7.4287101886406628</v>
      </c>
      <c r="C196" s="332">
        <f t="shared" si="81"/>
        <v>7.2594999762797094</v>
      </c>
      <c r="D196" s="332">
        <f t="shared" si="81"/>
        <v>6.7909695542611646</v>
      </c>
      <c r="E196" s="122">
        <f t="shared" si="82"/>
        <v>6.7909695542611646</v>
      </c>
      <c r="F196" s="321">
        <f t="shared" si="87"/>
        <v>-0.46853042201854489</v>
      </c>
      <c r="G196" s="322"/>
      <c r="H196" s="321">
        <f t="shared" si="88"/>
        <v>-0.63774063437949824</v>
      </c>
      <c r="I196" s="322"/>
      <c r="J196" s="94"/>
      <c r="K196" s="101">
        <f t="shared" si="83"/>
        <v>7.4473020719738274</v>
      </c>
      <c r="L196" s="332">
        <f t="shared" si="83"/>
        <v>6.8295870539532659</v>
      </c>
      <c r="M196" s="332">
        <f t="shared" si="83"/>
        <v>6.7919057425369029</v>
      </c>
      <c r="N196" s="122">
        <f t="shared" si="84"/>
        <v>6.7919057425369029</v>
      </c>
      <c r="O196" s="321">
        <f t="shared" si="85"/>
        <v>-3.7681311416362995E-2</v>
      </c>
      <c r="P196" s="322"/>
      <c r="Q196" s="321">
        <f t="shared" si="86"/>
        <v>-0.6553963294369245</v>
      </c>
      <c r="R196" s="322"/>
    </row>
    <row r="197" spans="1:18" x14ac:dyDescent="0.25">
      <c r="A197" s="129" t="s">
        <v>57</v>
      </c>
      <c r="B197" s="101">
        <f>B132/B67</f>
        <v>6.6770270270270267</v>
      </c>
      <c r="C197" s="321">
        <f>C132/C67</f>
        <v>6.6308302557789629</v>
      </c>
      <c r="D197" s="322"/>
      <c r="E197" s="130">
        <f t="shared" si="82"/>
        <v>5.6851358980562949</v>
      </c>
      <c r="F197" s="321">
        <f t="shared" si="87"/>
        <v>-0.94569435772266797</v>
      </c>
      <c r="G197" s="322"/>
      <c r="H197" s="321">
        <f t="shared" si="88"/>
        <v>-0.99189112897073173</v>
      </c>
      <c r="I197" s="322"/>
      <c r="J197" s="94"/>
      <c r="K197" s="101">
        <f>K132/K67</f>
        <v>6.083707865168539</v>
      </c>
      <c r="L197" s="321">
        <f>L132/L67</f>
        <v>6.2729808994345362</v>
      </c>
      <c r="M197" s="322"/>
      <c r="N197" s="130">
        <f t="shared" si="84"/>
        <v>5.7854309432920941</v>
      </c>
      <c r="O197" s="321">
        <f t="shared" si="85"/>
        <v>-0.48754995614244212</v>
      </c>
      <c r="P197" s="322"/>
      <c r="Q197" s="321">
        <f t="shared" si="86"/>
        <v>-0.29827692187644494</v>
      </c>
      <c r="R197" s="322"/>
    </row>
    <row r="198" spans="1:18" x14ac:dyDescent="0.25">
      <c r="A198" s="131" t="s">
        <v>58</v>
      </c>
      <c r="B198" s="102">
        <f>B133/B68</f>
        <v>5.7425527513446424</v>
      </c>
      <c r="C198" s="336">
        <f>C133/C68</f>
        <v>6.0383034192319265</v>
      </c>
      <c r="D198" s="336">
        <f>D133/D68</f>
        <v>6.2654150725153483</v>
      </c>
      <c r="E198" s="132">
        <f t="shared" si="82"/>
        <v>6.2654150725153483</v>
      </c>
      <c r="F198" s="321">
        <f t="shared" si="87"/>
        <v>0.22711165328342187</v>
      </c>
      <c r="G198" s="322"/>
      <c r="H198" s="321">
        <f t="shared" si="88"/>
        <v>0.52286232117070597</v>
      </c>
      <c r="I198" s="322"/>
      <c r="J198" s="94"/>
      <c r="K198" s="102">
        <f>K133/K68</f>
        <v>5.6781046177362064</v>
      </c>
      <c r="L198" s="336">
        <f>L133/L68</f>
        <v>5.4940942545109213</v>
      </c>
      <c r="M198" s="336">
        <f>M133/M68</f>
        <v>6.3357336134154592</v>
      </c>
      <c r="N198" s="132">
        <f t="shared" si="84"/>
        <v>6.3357336134154592</v>
      </c>
      <c r="O198" s="321">
        <f t="shared" si="85"/>
        <v>0.84163935890453789</v>
      </c>
      <c r="P198" s="322"/>
      <c r="Q198" s="321">
        <f t="shared" si="86"/>
        <v>0.6576289956792527</v>
      </c>
      <c r="R198" s="322"/>
    </row>
    <row r="199" spans="1:18" ht="21" x14ac:dyDescent="0.35">
      <c r="A199" s="343" t="s">
        <v>66</v>
      </c>
      <c r="B199" s="343"/>
      <c r="C199" s="343"/>
      <c r="D199" s="343"/>
      <c r="E199" s="343"/>
      <c r="F199" s="343"/>
      <c r="G199" s="343"/>
      <c r="H199" s="343"/>
      <c r="I199" s="343"/>
      <c r="J199" s="343"/>
      <c r="K199" s="343"/>
      <c r="L199" s="343"/>
      <c r="M199" s="343"/>
      <c r="N199" s="343"/>
      <c r="O199" s="343"/>
      <c r="P199" s="343"/>
      <c r="Q199" s="343"/>
      <c r="R199" s="343"/>
    </row>
    <row r="200" spans="1:18" x14ac:dyDescent="0.25">
      <c r="A200" s="54"/>
      <c r="B200" s="298" t="s">
        <v>117</v>
      </c>
      <c r="C200" s="299"/>
      <c r="D200" s="299"/>
      <c r="E200" s="299"/>
      <c r="F200" s="299"/>
      <c r="G200" s="299"/>
      <c r="H200" s="299"/>
      <c r="I200" s="300"/>
      <c r="J200" s="133"/>
      <c r="K200" s="298" t="str">
        <f>K$5</f>
        <v>acumulado noviembre</v>
      </c>
      <c r="L200" s="299"/>
      <c r="M200" s="299"/>
      <c r="N200" s="299"/>
      <c r="O200" s="299"/>
      <c r="P200" s="299"/>
      <c r="Q200" s="299"/>
      <c r="R200" s="300"/>
    </row>
    <row r="201" spans="1:18" x14ac:dyDescent="0.25">
      <c r="A201" s="4"/>
      <c r="B201" s="5">
        <f>B$6</f>
        <v>2019</v>
      </c>
      <c r="C201" s="5">
        <f>C$6</f>
        <v>2022</v>
      </c>
      <c r="D201" s="5">
        <f>D$6</f>
        <v>2023</v>
      </c>
      <c r="E201" s="5" t="str">
        <f>CONCATENATE("var ",RIGHT(D201,2),"/",RIGHT(C201,2))</f>
        <v>var 23/22</v>
      </c>
      <c r="F201" s="5" t="str">
        <f>CONCATENATE("var ",RIGHT(D201,2),"/",RIGHT(B201,2))</f>
        <v>var 23/19</v>
      </c>
      <c r="G201" s="5" t="s">
        <v>67</v>
      </c>
      <c r="H201" s="308" t="s">
        <v>68</v>
      </c>
      <c r="I201" s="309"/>
      <c r="J201" s="134"/>
      <c r="K201" s="5">
        <f>K$6</f>
        <v>2019</v>
      </c>
      <c r="L201" s="5">
        <f>L$6</f>
        <v>2022</v>
      </c>
      <c r="M201" s="5">
        <f>M$6</f>
        <v>2023</v>
      </c>
      <c r="N201" s="5" t="str">
        <f>CONCATENATE("var ",RIGHT(M201,2),"/",RIGHT(L201,2))</f>
        <v>var 23/22</v>
      </c>
      <c r="O201" s="5" t="str">
        <f>CONCATENATE("var ",RIGHT(M201,2),"/",RIGHT(K201,2))</f>
        <v>var 23/19</v>
      </c>
      <c r="P201" s="5" t="str">
        <f>CONCATENATE("dif ",RIGHT(M201,2),"-",RIGHT(L201,2))</f>
        <v>dif 23-22</v>
      </c>
      <c r="Q201" s="308" t="str">
        <f>CONCATENATE("dif ",RIGHT(M201,2),"-",RIGHT(K201,2))</f>
        <v>dif 23-19</v>
      </c>
      <c r="R201" s="309"/>
    </row>
    <row r="202" spans="1:18" x14ac:dyDescent="0.25">
      <c r="A202" s="135" t="s">
        <v>4</v>
      </c>
      <c r="B202" s="136">
        <v>0.68889999999999996</v>
      </c>
      <c r="C202" s="136">
        <v>0.73599999999999999</v>
      </c>
      <c r="D202" s="136">
        <v>0.77780000000000005</v>
      </c>
      <c r="E202" s="136">
        <f>D202/C202-1</f>
        <v>5.6793478260869668E-2</v>
      </c>
      <c r="F202" s="136">
        <f>D202/B202-1</f>
        <v>0.12904630570474684</v>
      </c>
      <c r="G202" s="137">
        <f>(D202-C202)*100</f>
        <v>4.1800000000000059</v>
      </c>
      <c r="H202" s="344">
        <f>(D202-B202)*100</f>
        <v>8.8900000000000095</v>
      </c>
      <c r="I202" s="345"/>
      <c r="J202" s="138"/>
      <c r="K202" s="136">
        <v>0.70701731137740464</v>
      </c>
      <c r="L202" s="136">
        <v>0.69370284560926421</v>
      </c>
      <c r="M202" s="136">
        <v>0.75390497801351319</v>
      </c>
      <c r="N202" s="136">
        <f t="shared" ref="N202:N213" si="89">M202/L202-1</f>
        <v>8.6783747227351826E-2</v>
      </c>
      <c r="O202" s="136">
        <f t="shared" ref="O202:O213" si="90">M202/K202-1</f>
        <v>6.6317565187707261E-2</v>
      </c>
      <c r="P202" s="137">
        <f>(M202-L202)*100</f>
        <v>6.0202132404248987</v>
      </c>
      <c r="Q202" s="344">
        <f>(M202-K202)*100</f>
        <v>4.6887666636108545</v>
      </c>
      <c r="R202" s="345"/>
    </row>
    <row r="203" spans="1:18" x14ac:dyDescent="0.25">
      <c r="A203" s="139" t="s">
        <v>5</v>
      </c>
      <c r="B203" s="136">
        <v>0.72849999999999993</v>
      </c>
      <c r="C203" s="136">
        <v>0.78349999999999997</v>
      </c>
      <c r="D203" s="136">
        <v>0.81669999999999998</v>
      </c>
      <c r="E203" s="140">
        <f t="shared" ref="E203:E213" si="91">D203/C203-1</f>
        <v>4.2373962986598679E-2</v>
      </c>
      <c r="F203" s="140">
        <f t="shared" ref="F203:F213" si="92">D203/B203-1</f>
        <v>0.12107069320521635</v>
      </c>
      <c r="G203" s="141">
        <f t="shared" ref="G203:G213" si="93">(D203-C203)*100</f>
        <v>3.3200000000000007</v>
      </c>
      <c r="H203" s="337">
        <f t="shared" ref="H203:H213" si="94">(D203-B203)*100</f>
        <v>8.8200000000000056</v>
      </c>
      <c r="I203" s="338"/>
      <c r="J203" s="138"/>
      <c r="K203" s="140">
        <v>0.74733159046501185</v>
      </c>
      <c r="L203" s="140">
        <v>0.73839268966479488</v>
      </c>
      <c r="M203" s="140">
        <v>0.80741816814694645</v>
      </c>
      <c r="N203" s="140">
        <f t="shared" si="89"/>
        <v>9.3480717575206151E-2</v>
      </c>
      <c r="O203" s="140">
        <f t="shared" si="90"/>
        <v>8.0401495733034567E-2</v>
      </c>
      <c r="P203" s="141">
        <f t="shared" ref="P203:P213" si="95">(M203-L203)*100</f>
        <v>6.902547848215157</v>
      </c>
      <c r="Q203" s="337">
        <f t="shared" ref="Q203:Q213" si="96">(M203-K203)*100</f>
        <v>6.0086577681934594</v>
      </c>
      <c r="R203" s="338"/>
    </row>
    <row r="204" spans="1:18" x14ac:dyDescent="0.25">
      <c r="A204" s="142" t="s">
        <v>6</v>
      </c>
      <c r="B204" s="143">
        <v>0.64910000000000001</v>
      </c>
      <c r="C204" s="143">
        <v>0.79579999999999995</v>
      </c>
      <c r="D204" s="143">
        <v>0.76480000000000004</v>
      </c>
      <c r="E204" s="143">
        <f t="shared" si="91"/>
        <v>-3.8954511183714402E-2</v>
      </c>
      <c r="F204" s="143">
        <f t="shared" si="92"/>
        <v>0.17824680326606068</v>
      </c>
      <c r="G204" s="144">
        <f t="shared" si="93"/>
        <v>-3.0999999999999917</v>
      </c>
      <c r="H204" s="339">
        <f t="shared" si="94"/>
        <v>11.570000000000002</v>
      </c>
      <c r="I204" s="340"/>
      <c r="J204" s="145"/>
      <c r="K204" s="143">
        <v>0.66986692111584478</v>
      </c>
      <c r="L204" s="143">
        <v>0.77632028395632513</v>
      </c>
      <c r="M204" s="143">
        <v>0.79679751747860106</v>
      </c>
      <c r="N204" s="143">
        <f t="shared" si="89"/>
        <v>2.6377300639265577E-2</v>
      </c>
      <c r="O204" s="143">
        <f t="shared" si="90"/>
        <v>0.18948628803959888</v>
      </c>
      <c r="P204" s="144">
        <f t="shared" si="95"/>
        <v>2.0477233522275928</v>
      </c>
      <c r="Q204" s="339">
        <f t="shared" si="96"/>
        <v>12.693059636275628</v>
      </c>
      <c r="R204" s="340"/>
    </row>
    <row r="205" spans="1:18" x14ac:dyDescent="0.25">
      <c r="A205" s="26" t="s">
        <v>7</v>
      </c>
      <c r="B205" s="21">
        <v>0.77939999999999998</v>
      </c>
      <c r="C205" s="21">
        <v>0.82440000000000002</v>
      </c>
      <c r="D205" s="21">
        <v>0.85329999999999995</v>
      </c>
      <c r="E205" s="21">
        <f t="shared" si="91"/>
        <v>3.5055798156234719E-2</v>
      </c>
      <c r="F205" s="21">
        <f t="shared" si="92"/>
        <v>9.4816525532460894E-2</v>
      </c>
      <c r="G205" s="146">
        <f t="shared" si="93"/>
        <v>2.8899999999999926</v>
      </c>
      <c r="H205" s="341">
        <f t="shared" si="94"/>
        <v>7.389999999999997</v>
      </c>
      <c r="I205" s="342"/>
      <c r="J205" s="145"/>
      <c r="K205" s="21">
        <v>0.80476844963858796</v>
      </c>
      <c r="L205" s="21">
        <v>0.77158166311688126</v>
      </c>
      <c r="M205" s="21">
        <v>0.84508165972169913</v>
      </c>
      <c r="N205" s="21">
        <f t="shared" si="89"/>
        <v>9.5258869045574901E-2</v>
      </c>
      <c r="O205" s="21">
        <f t="shared" si="90"/>
        <v>5.0092930582971151E-2</v>
      </c>
      <c r="P205" s="146">
        <f t="shared" si="95"/>
        <v>7.349999660481787</v>
      </c>
      <c r="Q205" s="341">
        <f t="shared" si="96"/>
        <v>4.0313210083111173</v>
      </c>
      <c r="R205" s="342"/>
    </row>
    <row r="206" spans="1:18" x14ac:dyDescent="0.25">
      <c r="A206" s="26" t="s">
        <v>8</v>
      </c>
      <c r="B206" s="21">
        <v>0.67459999999999998</v>
      </c>
      <c r="C206" s="21">
        <v>0.65410000000000001</v>
      </c>
      <c r="D206" s="21">
        <v>0.76749999999999996</v>
      </c>
      <c r="E206" s="21">
        <f t="shared" si="91"/>
        <v>0.17336798654639951</v>
      </c>
      <c r="F206" s="21">
        <f t="shared" si="92"/>
        <v>0.13771123628817072</v>
      </c>
      <c r="G206" s="146">
        <f t="shared" si="93"/>
        <v>11.339999999999995</v>
      </c>
      <c r="H206" s="341">
        <f t="shared" si="94"/>
        <v>9.2899999999999991</v>
      </c>
      <c r="I206" s="342"/>
      <c r="J206" s="145"/>
      <c r="K206" s="21">
        <v>0.67096525913130511</v>
      </c>
      <c r="L206" s="21">
        <v>0.61289211171754576</v>
      </c>
      <c r="M206" s="21">
        <v>0.71088460127294284</v>
      </c>
      <c r="N206" s="21">
        <f t="shared" si="89"/>
        <v>0.15988538224253968</v>
      </c>
      <c r="O206" s="21">
        <f t="shared" si="90"/>
        <v>5.949539353694866E-2</v>
      </c>
      <c r="P206" s="146">
        <f t="shared" si="95"/>
        <v>9.7992489555397082</v>
      </c>
      <c r="Q206" s="341">
        <f t="shared" si="96"/>
        <v>3.9919342141637726</v>
      </c>
      <c r="R206" s="342"/>
    </row>
    <row r="207" spans="1:18" x14ac:dyDescent="0.25">
      <c r="A207" s="26" t="s">
        <v>9</v>
      </c>
      <c r="B207" s="21">
        <v>0.50340000000000007</v>
      </c>
      <c r="C207" s="21">
        <v>0.60870000000000002</v>
      </c>
      <c r="D207" s="21">
        <v>0.64639999999999997</v>
      </c>
      <c r="E207" s="21">
        <f t="shared" si="91"/>
        <v>6.1935271890914967E-2</v>
      </c>
      <c r="F207" s="21">
        <f t="shared" si="92"/>
        <v>0.284068335319825</v>
      </c>
      <c r="G207" s="146">
        <f t="shared" si="93"/>
        <v>3.7699999999999956</v>
      </c>
      <c r="H207" s="341">
        <f t="shared" si="94"/>
        <v>14.29999999999999</v>
      </c>
      <c r="I207" s="342"/>
      <c r="J207" s="145"/>
      <c r="K207" s="21">
        <v>0.54985869363608852</v>
      </c>
      <c r="L207" s="21">
        <v>0.51591196771034842</v>
      </c>
      <c r="M207" s="21">
        <v>0.56696530897588704</v>
      </c>
      <c r="N207" s="21">
        <f t="shared" si="89"/>
        <v>9.8957466507545444E-2</v>
      </c>
      <c r="O207" s="21">
        <f t="shared" si="90"/>
        <v>3.1110930022177907E-2</v>
      </c>
      <c r="P207" s="146">
        <f t="shared" si="95"/>
        <v>5.1053341265538617</v>
      </c>
      <c r="Q207" s="341">
        <f t="shared" si="96"/>
        <v>1.7106615339798514</v>
      </c>
      <c r="R207" s="342"/>
    </row>
    <row r="208" spans="1:18" x14ac:dyDescent="0.25">
      <c r="A208" s="147" t="s">
        <v>10</v>
      </c>
      <c r="B208" s="148">
        <v>0.6573</v>
      </c>
      <c r="C208" s="148">
        <v>0.71510000000000007</v>
      </c>
      <c r="D208" s="148">
        <v>0.65439999999999998</v>
      </c>
      <c r="E208" s="148">
        <f t="shared" si="91"/>
        <v>-8.4883233114249834E-2</v>
      </c>
      <c r="F208" s="148">
        <f t="shared" si="92"/>
        <v>-4.4119884375475316E-3</v>
      </c>
      <c r="G208" s="149">
        <f t="shared" si="93"/>
        <v>-6.0700000000000092</v>
      </c>
      <c r="H208" s="346">
        <f t="shared" si="94"/>
        <v>-0.29000000000000137</v>
      </c>
      <c r="I208" s="347"/>
      <c r="J208" s="145"/>
      <c r="K208" s="148">
        <v>0.61700638254066298</v>
      </c>
      <c r="L208" s="148">
        <v>0.61367377385808741</v>
      </c>
      <c r="M208" s="148">
        <v>0.65340625062486257</v>
      </c>
      <c r="N208" s="148">
        <f t="shared" si="89"/>
        <v>6.4745274214640602E-2</v>
      </c>
      <c r="O208" s="148">
        <f t="shared" si="90"/>
        <v>5.8994313696261846E-2</v>
      </c>
      <c r="P208" s="149">
        <f t="shared" si="95"/>
        <v>3.973247676677516</v>
      </c>
      <c r="Q208" s="346">
        <f t="shared" si="96"/>
        <v>3.6399868084199594</v>
      </c>
      <c r="R208" s="347"/>
    </row>
    <row r="209" spans="1:18" x14ac:dyDescent="0.25">
      <c r="A209" s="139" t="s">
        <v>11</v>
      </c>
      <c r="B209" s="136">
        <v>0.60599999999999998</v>
      </c>
      <c r="C209" s="136">
        <v>0.61399999999999999</v>
      </c>
      <c r="D209" s="136">
        <v>0.67959999999999998</v>
      </c>
      <c r="E209" s="140">
        <f t="shared" si="91"/>
        <v>0.10684039087947883</v>
      </c>
      <c r="F209" s="140">
        <f t="shared" si="92"/>
        <v>0.12145214521452141</v>
      </c>
      <c r="G209" s="141">
        <f t="shared" si="93"/>
        <v>6.5599999999999987</v>
      </c>
      <c r="H209" s="337">
        <f t="shared" si="94"/>
        <v>7.3599999999999994</v>
      </c>
      <c r="I209" s="338"/>
      <c r="J209" s="138"/>
      <c r="K209" s="140">
        <v>0.62524102899009038</v>
      </c>
      <c r="L209" s="140">
        <v>0.57635254904438227</v>
      </c>
      <c r="M209" s="140">
        <v>0.62197521652289123</v>
      </c>
      <c r="N209" s="140">
        <f t="shared" si="89"/>
        <v>7.915757040400595E-2</v>
      </c>
      <c r="O209" s="140">
        <f t="shared" si="90"/>
        <v>-5.2232856063112454E-3</v>
      </c>
      <c r="P209" s="141">
        <f t="shared" si="95"/>
        <v>4.562266747850896</v>
      </c>
      <c r="Q209" s="337">
        <f t="shared" si="96"/>
        <v>-0.32658124671991473</v>
      </c>
      <c r="R209" s="338"/>
    </row>
    <row r="210" spans="1:18" x14ac:dyDescent="0.25">
      <c r="A210" s="25" t="s">
        <v>12</v>
      </c>
      <c r="B210" s="143">
        <v>0.74170000000000003</v>
      </c>
      <c r="C210" s="143">
        <v>0.6149</v>
      </c>
      <c r="D210" s="143">
        <v>0.61280000000000001</v>
      </c>
      <c r="E210" s="143">
        <f t="shared" si="91"/>
        <v>-3.4151894617010514E-3</v>
      </c>
      <c r="F210" s="143">
        <f t="shared" si="92"/>
        <v>-0.17378994202507758</v>
      </c>
      <c r="G210" s="144">
        <f t="shared" si="93"/>
        <v>-0.20999999999999908</v>
      </c>
      <c r="H210" s="339">
        <f t="shared" si="94"/>
        <v>-12.89</v>
      </c>
      <c r="I210" s="340"/>
      <c r="J210" s="145"/>
      <c r="K210" s="143">
        <v>0.7535864639061246</v>
      </c>
      <c r="L210" s="143">
        <v>0.66037431862731932</v>
      </c>
      <c r="M210" s="143">
        <v>0.64514947431542202</v>
      </c>
      <c r="N210" s="143">
        <f t="shared" si="89"/>
        <v>-2.3054870370404879E-2</v>
      </c>
      <c r="O210" s="143">
        <f t="shared" si="90"/>
        <v>-0.14389455594601919</v>
      </c>
      <c r="P210" s="144">
        <f t="shared" si="95"/>
        <v>-1.5224844311897301</v>
      </c>
      <c r="Q210" s="339">
        <f t="shared" si="96"/>
        <v>-10.843698959070258</v>
      </c>
      <c r="R210" s="340"/>
    </row>
    <row r="211" spans="1:18" x14ac:dyDescent="0.25">
      <c r="A211" s="26" t="s">
        <v>8</v>
      </c>
      <c r="B211" s="21">
        <v>0.60389999999999999</v>
      </c>
      <c r="C211" s="21">
        <v>0.62270000000000003</v>
      </c>
      <c r="D211" s="21">
        <v>0.71219999999999994</v>
      </c>
      <c r="E211" s="21">
        <f t="shared" si="91"/>
        <v>0.14372892243455904</v>
      </c>
      <c r="F211" s="21">
        <f t="shared" si="92"/>
        <v>0.17933432687531048</v>
      </c>
      <c r="G211" s="146">
        <f t="shared" si="93"/>
        <v>8.9499999999999922</v>
      </c>
      <c r="H211" s="341">
        <f t="shared" si="94"/>
        <v>10.829999999999995</v>
      </c>
      <c r="I211" s="342"/>
      <c r="J211" s="145"/>
      <c r="K211" s="21">
        <v>0.6349216365967465</v>
      </c>
      <c r="L211" s="21">
        <v>0.59257071629361846</v>
      </c>
      <c r="M211" s="21">
        <v>0.64408397770962034</v>
      </c>
      <c r="N211" s="21">
        <f t="shared" si="89"/>
        <v>8.6931837837354475E-2</v>
      </c>
      <c r="O211" s="21">
        <f t="shared" si="90"/>
        <v>1.4430664486384526E-2</v>
      </c>
      <c r="P211" s="146">
        <f t="shared" si="95"/>
        <v>5.1513261416001876</v>
      </c>
      <c r="Q211" s="341">
        <f t="shared" si="96"/>
        <v>0.91623411128738397</v>
      </c>
      <c r="R211" s="342"/>
    </row>
    <row r="212" spans="1:18" x14ac:dyDescent="0.25">
      <c r="A212" s="26" t="s">
        <v>9</v>
      </c>
      <c r="B212" s="21">
        <v>0.57669999999999999</v>
      </c>
      <c r="C212" s="21">
        <v>0.5847</v>
      </c>
      <c r="D212" s="21">
        <v>0.6008</v>
      </c>
      <c r="E212" s="21">
        <f t="shared" si="91"/>
        <v>2.7535488284590404E-2</v>
      </c>
      <c r="F212" s="21">
        <f t="shared" si="92"/>
        <v>4.1789491936882195E-2</v>
      </c>
      <c r="G212" s="146">
        <f t="shared" si="93"/>
        <v>1.6100000000000003</v>
      </c>
      <c r="H212" s="341">
        <f t="shared" si="94"/>
        <v>2.410000000000001</v>
      </c>
      <c r="I212" s="342"/>
      <c r="J212" s="145"/>
      <c r="K212" s="21">
        <v>0.59833831831394968</v>
      </c>
      <c r="L212" s="21">
        <v>0.52379573501131338</v>
      </c>
      <c r="M212" s="21">
        <v>0.56151525968921323</v>
      </c>
      <c r="N212" s="21">
        <f t="shared" si="89"/>
        <v>7.2011897303984718E-2</v>
      </c>
      <c r="O212" s="21">
        <f t="shared" si="90"/>
        <v>-6.154220362904339E-2</v>
      </c>
      <c r="P212" s="146">
        <f t="shared" si="95"/>
        <v>3.7719524677899852</v>
      </c>
      <c r="Q212" s="341">
        <f t="shared" si="96"/>
        <v>-3.6823058624736449</v>
      </c>
      <c r="R212" s="342"/>
    </row>
    <row r="213" spans="1:18" x14ac:dyDescent="0.25">
      <c r="A213" s="27" t="s">
        <v>10</v>
      </c>
      <c r="B213" s="83">
        <v>0.63470000000000004</v>
      </c>
      <c r="C213" s="83">
        <v>0.64370000000000005</v>
      </c>
      <c r="D213" s="83">
        <v>0.73450000000000004</v>
      </c>
      <c r="E213" s="83">
        <f t="shared" si="91"/>
        <v>0.14105949976697207</v>
      </c>
      <c r="F213" s="83">
        <f t="shared" si="92"/>
        <v>0.15723964077516928</v>
      </c>
      <c r="G213" s="150">
        <f t="shared" si="93"/>
        <v>9.0799999999999983</v>
      </c>
      <c r="H213" s="348">
        <f t="shared" si="94"/>
        <v>9.98</v>
      </c>
      <c r="I213" s="349"/>
      <c r="J213" s="145"/>
      <c r="K213" s="83">
        <v>0.597645880939215</v>
      </c>
      <c r="L213" s="83">
        <v>0.55707899759621149</v>
      </c>
      <c r="M213" s="83">
        <v>0.63334790584057077</v>
      </c>
      <c r="N213" s="83">
        <f t="shared" si="89"/>
        <v>0.13690860465653643</v>
      </c>
      <c r="O213" s="83">
        <f t="shared" si="90"/>
        <v>5.9737757826171523E-2</v>
      </c>
      <c r="P213" s="150">
        <f t="shared" si="95"/>
        <v>7.6268908244359279</v>
      </c>
      <c r="Q213" s="348">
        <f t="shared" si="96"/>
        <v>3.5702024901355767</v>
      </c>
      <c r="R213" s="349"/>
    </row>
    <row r="214" spans="1:18" x14ac:dyDescent="0.25">
      <c r="A214" s="302" t="s">
        <v>13</v>
      </c>
      <c r="B214" s="303"/>
      <c r="C214" s="303"/>
      <c r="D214" s="303"/>
      <c r="E214" s="303"/>
      <c r="F214" s="303"/>
      <c r="G214" s="303"/>
      <c r="H214" s="303"/>
      <c r="I214" s="303"/>
      <c r="J214" s="303"/>
      <c r="K214" s="303"/>
      <c r="L214" s="303"/>
      <c r="M214" s="303"/>
      <c r="N214" s="303"/>
      <c r="O214" s="303"/>
      <c r="P214" s="303"/>
      <c r="Q214" s="303"/>
      <c r="R214" s="304"/>
    </row>
    <row r="215" spans="1:18" ht="21" x14ac:dyDescent="0.35">
      <c r="A215" s="343" t="s">
        <v>69</v>
      </c>
      <c r="B215" s="343"/>
      <c r="C215" s="343"/>
      <c r="D215" s="343"/>
      <c r="E215" s="343"/>
      <c r="F215" s="343"/>
      <c r="G215" s="343"/>
      <c r="H215" s="343"/>
      <c r="I215" s="343"/>
      <c r="J215" s="343"/>
      <c r="K215" s="343"/>
      <c r="L215" s="343"/>
      <c r="M215" s="343"/>
      <c r="N215" s="343"/>
      <c r="O215" s="343"/>
      <c r="P215" s="343"/>
      <c r="Q215" s="343"/>
      <c r="R215" s="343"/>
    </row>
    <row r="216" spans="1:18" x14ac:dyDescent="0.25">
      <c r="A216" s="54"/>
      <c r="B216" s="298" t="s">
        <v>117</v>
      </c>
      <c r="C216" s="299"/>
      <c r="D216" s="299"/>
      <c r="E216" s="299"/>
      <c r="F216" s="299"/>
      <c r="G216" s="299"/>
      <c r="H216" s="299"/>
      <c r="I216" s="300"/>
      <c r="J216" s="133"/>
      <c r="K216" s="298" t="str">
        <f>K$5</f>
        <v>acumulado noviembre</v>
      </c>
      <c r="L216" s="299"/>
      <c r="M216" s="299"/>
      <c r="N216" s="299"/>
      <c r="O216" s="299"/>
      <c r="P216" s="299"/>
      <c r="Q216" s="299"/>
      <c r="R216" s="300"/>
    </row>
    <row r="217" spans="1:18" x14ac:dyDescent="0.25">
      <c r="A217" s="1"/>
      <c r="B217" s="5">
        <f>B$6</f>
        <v>2019</v>
      </c>
      <c r="C217" s="5">
        <f>C$6</f>
        <v>2022</v>
      </c>
      <c r="D217" s="5">
        <f>D$6</f>
        <v>2023</v>
      </c>
      <c r="E217" s="5" t="s">
        <v>70</v>
      </c>
      <c r="F217" s="5" t="s">
        <v>71</v>
      </c>
      <c r="G217" s="5" t="str">
        <f>CONCATENATE("dif ",RIGHT(D217,2),"-",RIGHT(C217,2))</f>
        <v>dif 23-22</v>
      </c>
      <c r="H217" s="308" t="str">
        <f>CONCATENATE("dif ",RIGHT(D217,2),"-",RIGHT(B217,2))</f>
        <v>dif 23-19</v>
      </c>
      <c r="I217" s="309"/>
      <c r="J217" s="134"/>
      <c r="K217" s="5">
        <f>K$6</f>
        <v>2019</v>
      </c>
      <c r="L217" s="5">
        <f>L$6</f>
        <v>2022</v>
      </c>
      <c r="M217" s="5">
        <f>M$6</f>
        <v>2023</v>
      </c>
      <c r="N217" s="5" t="str">
        <f>CONCATENATE("var ",RIGHT(M217,2),"/",RIGHT(L217,2))</f>
        <v>var 23/22</v>
      </c>
      <c r="O217" s="5" t="str">
        <f>CONCATENATE("var ",RIGHT(M217,2),"/",RIGHT(K217,2))</f>
        <v>var 23/19</v>
      </c>
      <c r="P217" s="5" t="str">
        <f>CONCATENATE("dif ",RIGHT(M217,2),"-",RIGHT(L217,2))</f>
        <v>dif 23-22</v>
      </c>
      <c r="Q217" s="308" t="str">
        <f>CONCATENATE("dif ",RIGHT(M217,2),"-",RIGHT(K217,2))</f>
        <v>dif 23-19</v>
      </c>
      <c r="R217" s="309"/>
    </row>
    <row r="218" spans="1:18" x14ac:dyDescent="0.25">
      <c r="A218" s="135" t="s">
        <v>48</v>
      </c>
      <c r="B218" s="136">
        <v>0.68889999999999996</v>
      </c>
      <c r="C218" s="136">
        <v>0.73599999999999999</v>
      </c>
      <c r="D218" s="136">
        <v>0.77780000000000005</v>
      </c>
      <c r="E218" s="151">
        <f>IFERROR(D218/C218-1,"-")</f>
        <v>5.6793478260869668E-2</v>
      </c>
      <c r="F218" s="151">
        <f>IFERROR(D218/B218-1,"-")</f>
        <v>0.12904630570474684</v>
      </c>
      <c r="G218" s="137">
        <f>IFERROR((D218-C218)*100,"-")</f>
        <v>4.1800000000000059</v>
      </c>
      <c r="H218" s="344">
        <f>IFERROR((D218-B218)*100,"-")</f>
        <v>8.8900000000000095</v>
      </c>
      <c r="I218" s="345"/>
      <c r="J218" s="138"/>
      <c r="K218" s="136">
        <v>0.70701731137740464</v>
      </c>
      <c r="L218" s="136">
        <v>0.69370284560926421</v>
      </c>
      <c r="M218" s="136">
        <v>0.75390497801351319</v>
      </c>
      <c r="N218" s="151">
        <f>IFERROR(M218/L218-1,"-")</f>
        <v>8.6783747227351826E-2</v>
      </c>
      <c r="O218" s="151">
        <f>IFERROR(M218/K218-1,"-")</f>
        <v>6.6317565187707261E-2</v>
      </c>
      <c r="P218" s="137">
        <f>IFERROR((M218-L218)*100,"-")</f>
        <v>6.0202132404248987</v>
      </c>
      <c r="Q218" s="344">
        <f>IFERROR((M218-K218)*100,"-")</f>
        <v>4.6887666636108545</v>
      </c>
      <c r="R218" s="345"/>
    </row>
    <row r="219" spans="1:18" x14ac:dyDescent="0.25">
      <c r="A219" s="152" t="s">
        <v>49</v>
      </c>
      <c r="B219" s="143">
        <v>0.7229000000000001</v>
      </c>
      <c r="C219" s="143">
        <v>0.79489999999999994</v>
      </c>
      <c r="D219" s="143">
        <v>0.82430000000000003</v>
      </c>
      <c r="E219" s="153">
        <f>IFERROR(D219/C219-1,"-")</f>
        <v>3.6985784375393349E-2</v>
      </c>
      <c r="F219" s="153">
        <f t="shared" ref="F219:F227" si="97">IFERROR(D219/B219-1,"-")</f>
        <v>0.14026836353575867</v>
      </c>
      <c r="G219" s="154">
        <f t="shared" ref="G219:G227" si="98">IFERROR((D219-C219)*100,"-")</f>
        <v>2.9400000000000093</v>
      </c>
      <c r="H219" s="341">
        <f t="shared" ref="H219:H227" si="99">IFERROR((D219-B219)*100,"-")</f>
        <v>10.139999999999993</v>
      </c>
      <c r="I219" s="342"/>
      <c r="J219" s="134"/>
      <c r="K219" s="143">
        <v>0.77310791156659209</v>
      </c>
      <c r="L219" s="143">
        <v>0.78263093457818245</v>
      </c>
      <c r="M219" s="143">
        <v>0.81251835359221491</v>
      </c>
      <c r="N219" s="153">
        <f>IFERROR(M219/L219-1,"-")</f>
        <v>3.8188394674356863E-2</v>
      </c>
      <c r="O219" s="153">
        <f t="shared" ref="O219:O227" si="100">IFERROR(M219/K219-1,"-")</f>
        <v>5.097663784834805E-2</v>
      </c>
      <c r="P219" s="154">
        <f t="shared" ref="P219:P227" si="101">IFERROR((M219-L219)*100,"-")</f>
        <v>2.9887419014032468</v>
      </c>
      <c r="Q219" s="341">
        <f t="shared" ref="Q219:Q227" si="102">IFERROR((M219-K219)*100,"-")</f>
        <v>3.9410442025622827</v>
      </c>
      <c r="R219" s="342"/>
    </row>
    <row r="220" spans="1:18" x14ac:dyDescent="0.25">
      <c r="A220" s="79" t="s">
        <v>50</v>
      </c>
      <c r="B220" s="21">
        <v>0.66639999999999999</v>
      </c>
      <c r="C220" s="21">
        <v>0.66959999999999997</v>
      </c>
      <c r="D220" s="21">
        <v>0.73970000000000002</v>
      </c>
      <c r="E220" s="153">
        <f>IFERROR(D220/C220-1,"-")</f>
        <v>0.10468936678614105</v>
      </c>
      <c r="F220" s="153">
        <f t="shared" si="97"/>
        <v>0.10999399759903961</v>
      </c>
      <c r="G220" s="154">
        <f t="shared" si="98"/>
        <v>7.0100000000000051</v>
      </c>
      <c r="H220" s="341">
        <f t="shared" si="99"/>
        <v>7.3300000000000036</v>
      </c>
      <c r="I220" s="342"/>
      <c r="J220" s="134"/>
      <c r="K220" s="21">
        <v>0.67194391416688815</v>
      </c>
      <c r="L220" s="21">
        <v>0.63357626251039234</v>
      </c>
      <c r="M220" s="21">
        <v>0.7111866750551693</v>
      </c>
      <c r="N220" s="153">
        <f>IFERROR(M220/L220-1,"-")</f>
        <v>0.12249577065476625</v>
      </c>
      <c r="O220" s="153">
        <f t="shared" si="100"/>
        <v>5.840183988709291E-2</v>
      </c>
      <c r="P220" s="154">
        <f t="shared" si="101"/>
        <v>7.7610412544776963</v>
      </c>
      <c r="Q220" s="341">
        <f t="shared" si="102"/>
        <v>3.9242760888281158</v>
      </c>
      <c r="R220" s="342"/>
    </row>
    <row r="221" spans="1:18" x14ac:dyDescent="0.25">
      <c r="A221" s="79" t="s">
        <v>51</v>
      </c>
      <c r="B221" s="21">
        <v>0.67349999999999999</v>
      </c>
      <c r="C221" s="21">
        <v>0.60350000000000004</v>
      </c>
      <c r="D221" s="21">
        <v>0.73450000000000004</v>
      </c>
      <c r="E221" s="153">
        <f>IFERROR(D221/C221-1,"-")</f>
        <v>0.21706710853355426</v>
      </c>
      <c r="F221" s="153">
        <f t="shared" si="97"/>
        <v>9.0571640682999277E-2</v>
      </c>
      <c r="G221" s="154">
        <f t="shared" si="98"/>
        <v>13.100000000000001</v>
      </c>
      <c r="H221" s="341">
        <f t="shared" si="99"/>
        <v>6.100000000000005</v>
      </c>
      <c r="I221" s="342"/>
      <c r="J221" s="134"/>
      <c r="K221" s="153">
        <v>0.56532365614821822</v>
      </c>
      <c r="L221" s="153">
        <v>0.52771885711074895</v>
      </c>
      <c r="M221" s="153">
        <v>0.53226618309338014</v>
      </c>
      <c r="N221" s="153">
        <f>IFERROR(M221/L221-1,"-")</f>
        <v>8.6169480611848481E-3</v>
      </c>
      <c r="O221" s="153">
        <f t="shared" si="100"/>
        <v>-5.8475304713183629E-2</v>
      </c>
      <c r="P221" s="154">
        <f t="shared" si="101"/>
        <v>0.45473259826311896</v>
      </c>
      <c r="Q221" s="341">
        <f t="shared" si="102"/>
        <v>-3.3057473054838082</v>
      </c>
      <c r="R221" s="342"/>
    </row>
    <row r="222" spans="1:18" x14ac:dyDescent="0.25">
      <c r="A222" s="79" t="s">
        <v>52</v>
      </c>
      <c r="B222" s="21">
        <v>0.72180000000000011</v>
      </c>
      <c r="C222" s="21">
        <v>0.74129999999999996</v>
      </c>
      <c r="D222" s="21">
        <v>0.7823</v>
      </c>
      <c r="E222" s="153">
        <f t="shared" ref="E222:E227" si="103">IFERROR(D222/C222-1,"-")</f>
        <v>5.5308242277080755E-2</v>
      </c>
      <c r="F222" s="153">
        <f t="shared" si="97"/>
        <v>8.3818232197284459E-2</v>
      </c>
      <c r="G222" s="154">
        <f t="shared" si="98"/>
        <v>4.1000000000000032</v>
      </c>
      <c r="H222" s="341">
        <f t="shared" si="99"/>
        <v>6.0499999999999883</v>
      </c>
      <c r="I222" s="342"/>
      <c r="J222" s="134"/>
      <c r="K222" s="153">
        <v>0.70622481583310359</v>
      </c>
      <c r="L222" s="153">
        <v>0.6450154964804673</v>
      </c>
      <c r="M222" s="153">
        <v>0.72997333139108167</v>
      </c>
      <c r="N222" s="153">
        <f t="shared" ref="N222:N227" si="104">IFERROR(M222/L222-1,"-")</f>
        <v>0.1317144089935629</v>
      </c>
      <c r="O222" s="153">
        <f t="shared" si="100"/>
        <v>3.3627415839194041E-2</v>
      </c>
      <c r="P222" s="154">
        <f t="shared" si="101"/>
        <v>8.495783491061438</v>
      </c>
      <c r="Q222" s="341">
        <f t="shared" si="102"/>
        <v>2.3748515557978078</v>
      </c>
      <c r="R222" s="342"/>
    </row>
    <row r="223" spans="1:18" x14ac:dyDescent="0.25">
      <c r="A223" s="79" t="s">
        <v>53</v>
      </c>
      <c r="B223" s="21">
        <v>0.69469999999999998</v>
      </c>
      <c r="C223" s="21">
        <v>0.79159999999999997</v>
      </c>
      <c r="D223" s="21">
        <v>0.81189999999999996</v>
      </c>
      <c r="E223" s="153">
        <f>IFERROR(D223/C223-1,"-")</f>
        <v>2.5644264780191994E-2</v>
      </c>
      <c r="F223" s="153">
        <f>IFERROR(D223/B223-1,"-")</f>
        <v>0.16870591622282993</v>
      </c>
      <c r="G223" s="154">
        <f>IFERROR((D223-C223)*100,"-")</f>
        <v>2.0299999999999985</v>
      </c>
      <c r="H223" s="341">
        <f>IFERROR((D223-B223)*100,"-")</f>
        <v>11.719999999999997</v>
      </c>
      <c r="I223" s="342"/>
      <c r="J223" s="134"/>
      <c r="K223" s="153">
        <v>0.33005474163661369</v>
      </c>
      <c r="L223" s="153">
        <v>0.32772243284395586</v>
      </c>
      <c r="M223" s="153">
        <v>0.32835262887416489</v>
      </c>
      <c r="N223" s="153">
        <f>IFERROR(M223/L223-1,"-")</f>
        <v>1.9229566457816816E-3</v>
      </c>
      <c r="O223" s="153">
        <f>IFERROR(M223/K223-1,"-")</f>
        <v>-5.1570619891981861E-3</v>
      </c>
      <c r="P223" s="154">
        <f>IFERROR((M223-L223)*100,"-")</f>
        <v>6.3019603020902926E-2</v>
      </c>
      <c r="Q223" s="341">
        <f>IFERROR((M223-K223)*100,"-")</f>
        <v>-0.17021127624488042</v>
      </c>
      <c r="R223" s="342"/>
    </row>
    <row r="224" spans="1:18" x14ac:dyDescent="0.25">
      <c r="A224" s="79" t="s">
        <v>54</v>
      </c>
      <c r="B224" s="153">
        <v>0.58650000000000002</v>
      </c>
      <c r="C224" s="153">
        <v>0.65969999999999995</v>
      </c>
      <c r="D224" s="153">
        <v>0.67669999999999997</v>
      </c>
      <c r="E224" s="153">
        <f t="shared" si="103"/>
        <v>2.576928907078968E-2</v>
      </c>
      <c r="F224" s="153">
        <f t="shared" si="97"/>
        <v>0.1537936913895992</v>
      </c>
      <c r="G224" s="154">
        <f t="shared" si="98"/>
        <v>1.7000000000000015</v>
      </c>
      <c r="H224" s="341">
        <f t="shared" si="99"/>
        <v>9.0199999999999942</v>
      </c>
      <c r="I224" s="342"/>
      <c r="J224" s="134"/>
      <c r="K224" s="153">
        <v>0.50640852077546272</v>
      </c>
      <c r="L224" s="153">
        <v>0.54945401598828891</v>
      </c>
      <c r="M224" s="153">
        <v>0.56452512675432609</v>
      </c>
      <c r="N224" s="153">
        <f t="shared" si="104"/>
        <v>2.7429248540351781E-2</v>
      </c>
      <c r="O224" s="153">
        <f t="shared" si="100"/>
        <v>0.11476229880545752</v>
      </c>
      <c r="P224" s="154">
        <f t="shared" si="101"/>
        <v>1.5071110766037177</v>
      </c>
      <c r="Q224" s="341">
        <f t="shared" si="102"/>
        <v>5.8116605978863367</v>
      </c>
      <c r="R224" s="342"/>
    </row>
    <row r="225" spans="1:18" x14ac:dyDescent="0.25">
      <c r="A225" s="79" t="s">
        <v>55</v>
      </c>
      <c r="B225" s="153">
        <v>0.60680000000000001</v>
      </c>
      <c r="C225" s="153">
        <v>0.65629999999999999</v>
      </c>
      <c r="D225" s="153">
        <v>0.65459999999999996</v>
      </c>
      <c r="E225" s="153">
        <f>IFERROR(D225/C225-1,"-")</f>
        <v>-2.5902788358982409E-3</v>
      </c>
      <c r="F225" s="153">
        <f>IFERROR(D225/B225-1,"-")</f>
        <v>7.8773895847066511E-2</v>
      </c>
      <c r="G225" s="154">
        <f>IFERROR((D225-C225)*100,"-")</f>
        <v>-0.17000000000000348</v>
      </c>
      <c r="H225" s="341">
        <f>IFERROR((D225-B225)*100,"-")</f>
        <v>4.7799999999999958</v>
      </c>
      <c r="I225" s="342"/>
      <c r="J225" s="134"/>
      <c r="K225" s="153">
        <v>0.52122921112353082</v>
      </c>
      <c r="L225" s="153">
        <v>0.57628587940666542</v>
      </c>
      <c r="M225" s="153">
        <v>0.61673829634349708</v>
      </c>
      <c r="N225" s="153">
        <f>IFERROR(M225/L225-1,"-")</f>
        <v>7.0195051418717513E-2</v>
      </c>
      <c r="O225" s="153">
        <f>IFERROR(M225/K225-1,"-")</f>
        <v>0.18323816697474138</v>
      </c>
      <c r="P225" s="154">
        <f>IFERROR((M225-L225)*100,"-")</f>
        <v>4.0452416936831659</v>
      </c>
      <c r="Q225" s="341">
        <f>IFERROR((M225-K225)*100,"-")</f>
        <v>9.5509085219966252</v>
      </c>
      <c r="R225" s="342"/>
    </row>
    <row r="226" spans="1:18" x14ac:dyDescent="0.25">
      <c r="A226" s="79" t="s">
        <v>56</v>
      </c>
      <c r="B226" s="21">
        <v>0.70299999999999996</v>
      </c>
      <c r="C226" s="21">
        <v>0.79510000000000003</v>
      </c>
      <c r="D226" s="21">
        <v>0.85420000000000007</v>
      </c>
      <c r="E226" s="153">
        <f t="shared" si="103"/>
        <v>7.4330272921645069E-2</v>
      </c>
      <c r="F226" s="153">
        <f t="shared" si="97"/>
        <v>0.21507823613086785</v>
      </c>
      <c r="G226" s="154">
        <f t="shared" si="98"/>
        <v>5.9100000000000037</v>
      </c>
      <c r="H226" s="341">
        <f t="shared" si="99"/>
        <v>15.120000000000012</v>
      </c>
      <c r="I226" s="342"/>
      <c r="J226" s="134"/>
      <c r="K226" s="153">
        <v>0.74189530952608573</v>
      </c>
      <c r="L226" s="153">
        <v>0.74556273792305605</v>
      </c>
      <c r="M226" s="153">
        <v>0.8148293785055013</v>
      </c>
      <c r="N226" s="153">
        <f t="shared" si="104"/>
        <v>9.2905180287582656E-2</v>
      </c>
      <c r="O226" s="153">
        <f t="shared" si="100"/>
        <v>9.8307763970101103E-2</v>
      </c>
      <c r="P226" s="154">
        <f t="shared" si="101"/>
        <v>6.9266640582445245</v>
      </c>
      <c r="Q226" s="341">
        <f t="shared" si="102"/>
        <v>7.2934068979415567</v>
      </c>
      <c r="R226" s="342"/>
    </row>
    <row r="227" spans="1:18" x14ac:dyDescent="0.25">
      <c r="A227" s="80" t="s">
        <v>57</v>
      </c>
      <c r="B227" s="155">
        <v>0.52610000000000001</v>
      </c>
      <c r="C227" s="155">
        <v>0.70840000000000003</v>
      </c>
      <c r="D227" s="155">
        <v>0.54949999999999999</v>
      </c>
      <c r="E227" s="155">
        <f t="shared" si="103"/>
        <v>-0.22430830039525695</v>
      </c>
      <c r="F227" s="155">
        <f t="shared" si="97"/>
        <v>4.4478236076791466E-2</v>
      </c>
      <c r="G227" s="156">
        <f t="shared" si="98"/>
        <v>-15.890000000000004</v>
      </c>
      <c r="H227" s="352">
        <f t="shared" si="99"/>
        <v>2.3399999999999976</v>
      </c>
      <c r="I227" s="353"/>
      <c r="J227" s="134"/>
      <c r="K227" s="155">
        <v>0.5655953449366623</v>
      </c>
      <c r="L227" s="155">
        <v>0.60501815308444928</v>
      </c>
      <c r="M227" s="155">
        <v>0.68809452828846962</v>
      </c>
      <c r="N227" s="155">
        <f t="shared" si="104"/>
        <v>0.13731220258514187</v>
      </c>
      <c r="O227" s="155">
        <f t="shared" si="100"/>
        <v>0.21658449711166794</v>
      </c>
      <c r="P227" s="156">
        <f t="shared" si="101"/>
        <v>8.3076375204020341</v>
      </c>
      <c r="Q227" s="352">
        <f t="shared" si="102"/>
        <v>12.249918335180732</v>
      </c>
      <c r="R227" s="353"/>
    </row>
    <row r="228" spans="1:18" x14ac:dyDescent="0.25">
      <c r="A228" s="79" t="s">
        <v>58</v>
      </c>
      <c r="B228" s="153">
        <v>0.54720000000000002</v>
      </c>
      <c r="C228" s="153">
        <v>0.65150000000000008</v>
      </c>
      <c r="D228" s="153">
        <v>0.75569999999999993</v>
      </c>
      <c r="E228" s="153">
        <f>IFERROR(D228/C228-1,"-")</f>
        <v>0.15993860322333053</v>
      </c>
      <c r="F228" s="153">
        <f>IFERROR(D228/B228-1,"-")</f>
        <v>0.38103070175438569</v>
      </c>
      <c r="G228" s="154">
        <f>IFERROR((D228-C228)*100,"-")</f>
        <v>10.419999999999984</v>
      </c>
      <c r="H228" s="341">
        <f>IFERROR((D228-B228)*100,"-")</f>
        <v>20.849999999999991</v>
      </c>
      <c r="I228" s="342"/>
      <c r="J228" s="134"/>
      <c r="K228" s="153">
        <v>0.57878978884336585</v>
      </c>
      <c r="L228" s="153">
        <v>0.5161195893993209</v>
      </c>
      <c r="M228" s="153">
        <v>0.69322982709354708</v>
      </c>
      <c r="N228" s="153">
        <f>IFERROR(M228/L228-1,"-")</f>
        <v>0.34315736378143225</v>
      </c>
      <c r="O228" s="153">
        <f>IFERROR(M228/K228-1,"-")</f>
        <v>0.19772297379135595</v>
      </c>
      <c r="P228" s="154">
        <f>IFERROR((M228-L228)*100,"-")</f>
        <v>17.711023769422617</v>
      </c>
      <c r="Q228" s="341">
        <f>IFERROR((M228-K228)*100,"-")</f>
        <v>11.444003825018124</v>
      </c>
      <c r="R228" s="342"/>
    </row>
    <row r="229" spans="1:18" ht="23.25" x14ac:dyDescent="0.35">
      <c r="A229" s="350" t="s">
        <v>72</v>
      </c>
      <c r="B229" s="350"/>
      <c r="C229" s="350"/>
      <c r="D229" s="350"/>
      <c r="E229" s="350"/>
      <c r="F229" s="350"/>
      <c r="G229" s="350"/>
      <c r="H229" s="350"/>
      <c r="I229" s="350"/>
      <c r="J229" s="350"/>
      <c r="K229" s="350"/>
      <c r="L229" s="350"/>
      <c r="M229" s="350"/>
      <c r="N229" s="350"/>
      <c r="O229" s="350"/>
      <c r="P229" s="350"/>
      <c r="Q229" s="350"/>
      <c r="R229" s="350"/>
    </row>
    <row r="230" spans="1:18" ht="21" x14ac:dyDescent="0.35">
      <c r="A230" s="351" t="s">
        <v>73</v>
      </c>
      <c r="B230" s="351"/>
      <c r="C230" s="351"/>
      <c r="D230" s="351"/>
      <c r="E230" s="351"/>
      <c r="F230" s="351"/>
      <c r="G230" s="351"/>
      <c r="H230" s="351"/>
      <c r="I230" s="351"/>
      <c r="J230" s="351"/>
      <c r="K230" s="351"/>
      <c r="L230" s="351"/>
      <c r="M230" s="351"/>
      <c r="N230" s="351"/>
      <c r="O230" s="351"/>
      <c r="P230" s="351"/>
      <c r="Q230" s="351"/>
      <c r="R230" s="351"/>
    </row>
    <row r="231" spans="1:18" x14ac:dyDescent="0.25">
      <c r="A231" s="54"/>
      <c r="B231" s="298" t="s">
        <v>117</v>
      </c>
      <c r="C231" s="299"/>
      <c r="D231" s="299"/>
      <c r="E231" s="299"/>
      <c r="F231" s="299"/>
      <c r="G231" s="299"/>
      <c r="H231" s="299"/>
      <c r="I231" s="300"/>
      <c r="J231" s="157"/>
      <c r="K231" s="298" t="str">
        <f>K$5</f>
        <v>acumulado noviembre</v>
      </c>
      <c r="L231" s="299"/>
      <c r="M231" s="299"/>
      <c r="N231" s="299"/>
      <c r="O231" s="299"/>
      <c r="P231" s="299"/>
      <c r="Q231" s="299"/>
      <c r="R231" s="300"/>
    </row>
    <row r="232" spans="1:18" x14ac:dyDescent="0.25">
      <c r="A232" s="4"/>
      <c r="B232" s="5">
        <f>B$6</f>
        <v>2019</v>
      </c>
      <c r="C232" s="5">
        <f>C$6</f>
        <v>2022</v>
      </c>
      <c r="D232" s="5">
        <f>D$6</f>
        <v>2023</v>
      </c>
      <c r="E232" s="5" t="str">
        <f>CONCATENATE("var ",RIGHT(D232,2),"/",RIGHT(C232,2))</f>
        <v>var 23/22</v>
      </c>
      <c r="F232" s="5" t="str">
        <f>CONCATENATE("var ",RIGHT(D232,2),"/",RIGHT(B232,2))</f>
        <v>var 23/19</v>
      </c>
      <c r="G232" s="5" t="str">
        <f>CONCATENATE("dif ",RIGHT(D232,2),"-",RIGHT(C232,2))</f>
        <v>dif 23-22</v>
      </c>
      <c r="H232" s="5" t="str">
        <f>CONCATENATE("dif ",RIGHT(D232,2),"-",RIGHT(B232,2))</f>
        <v>dif 23-19</v>
      </c>
      <c r="I232" s="5" t="str">
        <f>CONCATENATE("cuota ",RIGHT(D232,2))</f>
        <v>cuota 23</v>
      </c>
      <c r="J232" s="158"/>
      <c r="K232" s="5">
        <f>K$6</f>
        <v>2019</v>
      </c>
      <c r="L232" s="5">
        <f>L$6</f>
        <v>2022</v>
      </c>
      <c r="M232" s="5">
        <f>M$6</f>
        <v>2023</v>
      </c>
      <c r="N232" s="5" t="str">
        <f>CONCATENATE("var ",RIGHT(M232,2),"/",RIGHT(L232,2))</f>
        <v>var 23/22</v>
      </c>
      <c r="O232" s="5" t="str">
        <f>CONCATENATE("var ",RIGHT(M232,2),"/",RIGHT(K232,2))</f>
        <v>var 23/19</v>
      </c>
      <c r="P232" s="5" t="str">
        <f>CONCATENATE("dif ",RIGHT(M232,2),"-",RIGHT(L232,2))</f>
        <v>dif 23-22</v>
      </c>
      <c r="Q232" s="5" t="str">
        <f>CONCATENATE("dif ",RIGHT(M232,2),"-",RIGHT(K232,2))</f>
        <v>dif 23-19</v>
      </c>
      <c r="R232" s="5" t="str">
        <f>CONCATENATE("cuota ",RIGHT(M232,2))</f>
        <v>cuota 23</v>
      </c>
    </row>
    <row r="233" spans="1:18" x14ac:dyDescent="0.25">
      <c r="A233" s="159" t="s">
        <v>4</v>
      </c>
      <c r="B233" s="160">
        <v>125433553.48999999</v>
      </c>
      <c r="C233" s="160">
        <v>146090301.33000001</v>
      </c>
      <c r="D233" s="160">
        <v>175485497.44999999</v>
      </c>
      <c r="E233" s="161">
        <f>D233/C233-1</f>
        <v>0.20121250933420853</v>
      </c>
      <c r="F233" s="161">
        <f>D233/B233-1</f>
        <v>0.39903153954727366</v>
      </c>
      <c r="G233" s="160">
        <f>D233-C233</f>
        <v>29395196.119999975</v>
      </c>
      <c r="H233" s="160">
        <f>D233-B233</f>
        <v>50051943.959999993</v>
      </c>
      <c r="I233" s="161">
        <f>D233/$D$233</f>
        <v>1</v>
      </c>
      <c r="J233" s="162"/>
      <c r="K233" s="160">
        <v>1289479494.79</v>
      </c>
      <c r="L233" s="160">
        <v>1366738222.1999998</v>
      </c>
      <c r="M233" s="160">
        <v>1608984354.1100001</v>
      </c>
      <c r="N233" s="161">
        <f>M233/L233-1</f>
        <v>0.17724398716241629</v>
      </c>
      <c r="O233" s="161">
        <f>M233/K233-1</f>
        <v>0.24777816212737336</v>
      </c>
      <c r="P233" s="160">
        <f>M233-L233</f>
        <v>242246131.91000032</v>
      </c>
      <c r="Q233" s="160">
        <f>M233-K233</f>
        <v>319504859.32000017</v>
      </c>
      <c r="R233" s="161">
        <f>M233/$M$233</f>
        <v>1</v>
      </c>
    </row>
    <row r="234" spans="1:18" x14ac:dyDescent="0.25">
      <c r="A234" s="163" t="s">
        <v>5</v>
      </c>
      <c r="B234" s="164">
        <v>101627749.04000001</v>
      </c>
      <c r="C234" s="164">
        <v>124948424.12</v>
      </c>
      <c r="D234" s="164">
        <v>150838758.16999999</v>
      </c>
      <c r="E234" s="165">
        <f t="shared" ref="E234:E244" si="105">D234/C234-1</f>
        <v>0.20720816794884112</v>
      </c>
      <c r="F234" s="165">
        <f t="shared" ref="F234:F244" si="106">D234/B234-1</f>
        <v>0.48422807348247821</v>
      </c>
      <c r="G234" s="164">
        <f t="shared" ref="G234:G244" si="107">D234-C234</f>
        <v>25890334.049999982</v>
      </c>
      <c r="H234" s="164">
        <f t="shared" ref="H234:H244" si="108">D234-B234</f>
        <v>49211009.12999998</v>
      </c>
      <c r="I234" s="165">
        <f t="shared" ref="I234:I244" si="109">D234/$D$233</f>
        <v>0.85955113306715025</v>
      </c>
      <c r="J234" s="166"/>
      <c r="K234" s="164">
        <v>1043451121.01</v>
      </c>
      <c r="L234" s="164">
        <v>1171042698.4000001</v>
      </c>
      <c r="M234" s="164">
        <v>1369193114.5500002</v>
      </c>
      <c r="N234" s="167">
        <f t="shared" ref="N234:N244" si="110">M234/L234-1</f>
        <v>0.16920853220871779</v>
      </c>
      <c r="O234" s="167">
        <f t="shared" ref="O234:O244" si="111">M234/K234-1</f>
        <v>0.3121775299112246</v>
      </c>
      <c r="P234" s="168">
        <f t="shared" ref="P234:P244" si="112">M234-L234</f>
        <v>198150416.1500001</v>
      </c>
      <c r="Q234" s="168">
        <f t="shared" ref="Q234:Q244" si="113">M234-K234</f>
        <v>325741993.5400002</v>
      </c>
      <c r="R234" s="167">
        <f>M234/$M$233</f>
        <v>0.85096732671919673</v>
      </c>
    </row>
    <row r="235" spans="1:18" x14ac:dyDescent="0.25">
      <c r="A235" s="169" t="s">
        <v>74</v>
      </c>
      <c r="B235" s="170">
        <v>27696865.890000001</v>
      </c>
      <c r="C235" s="170">
        <v>39847902.090000004</v>
      </c>
      <c r="D235" s="170">
        <v>46270248.259999998</v>
      </c>
      <c r="E235" s="171">
        <f t="shared" si="105"/>
        <v>0.1611715004592853</v>
      </c>
      <c r="F235" s="171">
        <f t="shared" si="106"/>
        <v>0.67059509345806334</v>
      </c>
      <c r="G235" s="170">
        <f t="shared" si="107"/>
        <v>6422346.1699999943</v>
      </c>
      <c r="H235" s="170">
        <f t="shared" si="108"/>
        <v>18573382.369999997</v>
      </c>
      <c r="I235" s="171">
        <f t="shared" si="109"/>
        <v>0.26366992675952322</v>
      </c>
      <c r="J235" s="172"/>
      <c r="K235" s="170">
        <v>282846249.62000006</v>
      </c>
      <c r="L235" s="170">
        <v>389943272.61000001</v>
      </c>
      <c r="M235" s="170">
        <v>400346041.06000006</v>
      </c>
      <c r="N235" s="173">
        <f t="shared" si="110"/>
        <v>2.6677645649254123E-2</v>
      </c>
      <c r="O235" s="173">
        <f t="shared" si="111"/>
        <v>0.4154193014680565</v>
      </c>
      <c r="P235" s="174">
        <f t="shared" si="112"/>
        <v>10402768.450000048</v>
      </c>
      <c r="Q235" s="174">
        <f t="shared" si="113"/>
        <v>117499791.44</v>
      </c>
      <c r="R235" s="173">
        <f t="shared" ref="R235:R244" si="114">M235/$M$233</f>
        <v>0.24881910134014262</v>
      </c>
    </row>
    <row r="236" spans="1:18" x14ac:dyDescent="0.25">
      <c r="A236" s="175" t="s">
        <v>75</v>
      </c>
      <c r="B236" s="176">
        <v>62306105.57</v>
      </c>
      <c r="C236" s="176">
        <v>72947811.599999994</v>
      </c>
      <c r="D236" s="176">
        <v>89320207.739999995</v>
      </c>
      <c r="E236" s="21">
        <f t="shared" si="105"/>
        <v>0.22443985338142758</v>
      </c>
      <c r="F236" s="21">
        <f t="shared" si="106"/>
        <v>0.4335707058379703</v>
      </c>
      <c r="G236" s="176">
        <f t="shared" si="107"/>
        <v>16372396.140000001</v>
      </c>
      <c r="H236" s="176">
        <f t="shared" si="108"/>
        <v>27014102.169999994</v>
      </c>
      <c r="I236" s="21">
        <f t="shared" si="109"/>
        <v>0.50898911327672225</v>
      </c>
      <c r="J236" s="172"/>
      <c r="K236" s="176">
        <v>633416354.82000005</v>
      </c>
      <c r="L236" s="176">
        <v>670424755.80999994</v>
      </c>
      <c r="M236" s="176">
        <v>838397353.73000014</v>
      </c>
      <c r="N236" s="153">
        <f t="shared" si="110"/>
        <v>0.2505465325740508</v>
      </c>
      <c r="O236" s="153">
        <f t="shared" si="111"/>
        <v>0.32361178764992604</v>
      </c>
      <c r="P236" s="177">
        <f t="shared" si="112"/>
        <v>167972597.9200002</v>
      </c>
      <c r="Q236" s="177">
        <f t="shared" si="113"/>
        <v>204980998.91000009</v>
      </c>
      <c r="R236" s="153">
        <f t="shared" si="114"/>
        <v>0.52107240918060671</v>
      </c>
    </row>
    <row r="237" spans="1:18" x14ac:dyDescent="0.25">
      <c r="A237" s="178" t="s">
        <v>76</v>
      </c>
      <c r="B237" s="176">
        <v>10049327.35</v>
      </c>
      <c r="C237" s="176">
        <v>10653427.060000001</v>
      </c>
      <c r="D237" s="176">
        <v>13586630.029999999</v>
      </c>
      <c r="E237" s="21">
        <f t="shared" si="105"/>
        <v>0.27532952105273045</v>
      </c>
      <c r="F237" s="21">
        <f t="shared" si="106"/>
        <v>0.35199397499972962</v>
      </c>
      <c r="G237" s="176">
        <f t="shared" si="107"/>
        <v>2933202.9699999988</v>
      </c>
      <c r="H237" s="176">
        <f t="shared" si="108"/>
        <v>3537302.6799999997</v>
      </c>
      <c r="I237" s="21">
        <f t="shared" si="109"/>
        <v>7.7423093232368984E-2</v>
      </c>
      <c r="J237" s="172"/>
      <c r="K237" s="176">
        <v>109812134.09</v>
      </c>
      <c r="L237" s="176">
        <v>99026832.280000016</v>
      </c>
      <c r="M237" s="176">
        <v>115631725.44</v>
      </c>
      <c r="N237" s="153">
        <f t="shared" si="110"/>
        <v>0.16768074649756914</v>
      </c>
      <c r="O237" s="153">
        <f t="shared" si="111"/>
        <v>5.2995886094248545E-2</v>
      </c>
      <c r="P237" s="177">
        <f t="shared" si="112"/>
        <v>16604893.159999982</v>
      </c>
      <c r="Q237" s="177">
        <f t="shared" si="113"/>
        <v>5819591.349999994</v>
      </c>
      <c r="R237" s="153">
        <f t="shared" si="114"/>
        <v>7.1866283313836807E-2</v>
      </c>
    </row>
    <row r="238" spans="1:18" x14ac:dyDescent="0.25">
      <c r="A238" s="178" t="s">
        <v>77</v>
      </c>
      <c r="B238" s="176">
        <v>1058076.44</v>
      </c>
      <c r="C238" s="176">
        <v>1093476.08</v>
      </c>
      <c r="D238" s="176">
        <v>1233385.3</v>
      </c>
      <c r="E238" s="21">
        <f t="shared" si="105"/>
        <v>0.12794904484787639</v>
      </c>
      <c r="F238" s="21">
        <f t="shared" si="106"/>
        <v>0.16568638462453622</v>
      </c>
      <c r="G238" s="176">
        <f t="shared" si="107"/>
        <v>139909.21999999997</v>
      </c>
      <c r="H238" s="176">
        <f t="shared" si="108"/>
        <v>175308.8600000001</v>
      </c>
      <c r="I238" s="21">
        <f t="shared" si="109"/>
        <v>7.0284172648023011E-3</v>
      </c>
      <c r="J238" s="172"/>
      <c r="K238" s="176">
        <v>10384757.600000001</v>
      </c>
      <c r="L238" s="176">
        <v>8311519.7599999998</v>
      </c>
      <c r="M238" s="176">
        <v>10969121.67</v>
      </c>
      <c r="N238" s="153">
        <f t="shared" si="110"/>
        <v>0.31974921395121614</v>
      </c>
      <c r="O238" s="153">
        <f t="shared" si="111"/>
        <v>5.6271325004254136E-2</v>
      </c>
      <c r="P238" s="177">
        <f t="shared" si="112"/>
        <v>2657601.91</v>
      </c>
      <c r="Q238" s="177">
        <f t="shared" si="113"/>
        <v>584364.06999999844</v>
      </c>
      <c r="R238" s="153">
        <f t="shared" si="114"/>
        <v>6.8174197231815241E-3</v>
      </c>
    </row>
    <row r="239" spans="1:18" x14ac:dyDescent="0.25">
      <c r="A239" s="179" t="s">
        <v>78</v>
      </c>
      <c r="B239" s="180">
        <v>517373.79</v>
      </c>
      <c r="C239" s="180">
        <v>405807.29</v>
      </c>
      <c r="D239" s="180">
        <v>428286.82</v>
      </c>
      <c r="E239" s="181">
        <f t="shared" si="105"/>
        <v>5.5394593823092864E-2</v>
      </c>
      <c r="F239" s="181">
        <f t="shared" si="106"/>
        <v>-0.1721907288732194</v>
      </c>
      <c r="G239" s="180">
        <f t="shared" si="107"/>
        <v>22479.530000000028</v>
      </c>
      <c r="H239" s="180">
        <f t="shared" si="108"/>
        <v>-89086.969999999972</v>
      </c>
      <c r="I239" s="181">
        <f t="shared" si="109"/>
        <v>2.4405824197639417E-3</v>
      </c>
      <c r="J239" s="172"/>
      <c r="K239" s="180">
        <v>6991624.8499999996</v>
      </c>
      <c r="L239" s="180">
        <v>3336317.91</v>
      </c>
      <c r="M239" s="180">
        <v>3848872.62</v>
      </c>
      <c r="N239" s="182">
        <f t="shared" si="110"/>
        <v>0.15362885786864355</v>
      </c>
      <c r="O239" s="182">
        <f t="shared" si="111"/>
        <v>-0.44950241144588865</v>
      </c>
      <c r="P239" s="183">
        <f t="shared" si="112"/>
        <v>512554.70999999996</v>
      </c>
      <c r="Q239" s="183">
        <f t="shared" si="113"/>
        <v>-3142752.2299999995</v>
      </c>
      <c r="R239" s="182">
        <f t="shared" si="114"/>
        <v>2.3921131427837783E-3</v>
      </c>
    </row>
    <row r="240" spans="1:18" x14ac:dyDescent="0.25">
      <c r="A240" s="163" t="s">
        <v>11</v>
      </c>
      <c r="B240" s="164">
        <v>23805804.449999999</v>
      </c>
      <c r="C240" s="164">
        <v>21141877.210000001</v>
      </c>
      <c r="D240" s="164">
        <v>24646739.289999999</v>
      </c>
      <c r="E240" s="165">
        <f t="shared" si="105"/>
        <v>0.16577818730033189</v>
      </c>
      <c r="F240" s="165">
        <f t="shared" si="106"/>
        <v>3.5324781473620837E-2</v>
      </c>
      <c r="G240" s="164">
        <f t="shared" si="107"/>
        <v>3504862.0799999982</v>
      </c>
      <c r="H240" s="164">
        <f t="shared" si="108"/>
        <v>840934.83999999985</v>
      </c>
      <c r="I240" s="165">
        <f t="shared" si="109"/>
        <v>0.14044886698983455</v>
      </c>
      <c r="J240" s="166"/>
      <c r="K240" s="164">
        <v>246028373.79000002</v>
      </c>
      <c r="L240" s="164">
        <v>195695523.78000003</v>
      </c>
      <c r="M240" s="164">
        <v>239791239.56</v>
      </c>
      <c r="N240" s="167">
        <f t="shared" si="110"/>
        <v>0.22532817781551384</v>
      </c>
      <c r="O240" s="167">
        <f t="shared" si="111"/>
        <v>-2.5351280154880751E-2</v>
      </c>
      <c r="P240" s="168">
        <f t="shared" si="112"/>
        <v>44095715.779999971</v>
      </c>
      <c r="Q240" s="168">
        <f t="shared" si="113"/>
        <v>-6237134.2300000191</v>
      </c>
      <c r="R240" s="167">
        <f>M240/$M$233</f>
        <v>0.14903267328080333</v>
      </c>
    </row>
    <row r="241" spans="1:18" x14ac:dyDescent="0.25">
      <c r="A241" s="25" t="s">
        <v>12</v>
      </c>
      <c r="B241" s="184">
        <v>1857876.97</v>
      </c>
      <c r="C241" s="184">
        <v>2085230.82</v>
      </c>
      <c r="D241" s="184">
        <v>2508964.1</v>
      </c>
      <c r="E241" s="185">
        <f t="shared" si="105"/>
        <v>0.20320689486068511</v>
      </c>
      <c r="F241" s="185">
        <f t="shared" si="106"/>
        <v>0.35044684901821044</v>
      </c>
      <c r="G241" s="184">
        <f t="shared" si="107"/>
        <v>423733.28</v>
      </c>
      <c r="H241" s="184">
        <f t="shared" si="108"/>
        <v>651087.13000000012</v>
      </c>
      <c r="I241" s="185">
        <f t="shared" si="109"/>
        <v>1.429727320182036E-2</v>
      </c>
      <c r="J241" s="172"/>
      <c r="K241" s="184">
        <v>18708428.619999997</v>
      </c>
      <c r="L241" s="184">
        <v>19655881.960000001</v>
      </c>
      <c r="M241" s="184">
        <v>23048334.640000001</v>
      </c>
      <c r="N241" s="186">
        <f t="shared" si="110"/>
        <v>0.17259223915282407</v>
      </c>
      <c r="O241" s="186">
        <f t="shared" si="111"/>
        <v>0.23197597768101619</v>
      </c>
      <c r="P241" s="187">
        <f t="shared" si="112"/>
        <v>3392452.6799999997</v>
      </c>
      <c r="Q241" s="187">
        <f t="shared" si="113"/>
        <v>4339906.0200000033</v>
      </c>
      <c r="R241" s="186">
        <f t="shared" si="114"/>
        <v>1.4324772382730252E-2</v>
      </c>
    </row>
    <row r="242" spans="1:18" x14ac:dyDescent="0.25">
      <c r="A242" s="26" t="s">
        <v>8</v>
      </c>
      <c r="B242" s="176">
        <v>14473813.5</v>
      </c>
      <c r="C242" s="176">
        <v>13275409.560000001</v>
      </c>
      <c r="D242" s="176">
        <v>15843494.6</v>
      </c>
      <c r="E242" s="21">
        <f t="shared" si="105"/>
        <v>0.19344676549474382</v>
      </c>
      <c r="F242" s="21">
        <f t="shared" si="106"/>
        <v>9.4631667044763335E-2</v>
      </c>
      <c r="G242" s="176">
        <f t="shared" si="107"/>
        <v>2568085.0399999991</v>
      </c>
      <c r="H242" s="176">
        <f t="shared" si="108"/>
        <v>1369681.0999999996</v>
      </c>
      <c r="I242" s="21">
        <f t="shared" si="109"/>
        <v>9.0283783162846201E-2</v>
      </c>
      <c r="J242" s="172"/>
      <c r="K242" s="176">
        <v>148598337.55000001</v>
      </c>
      <c r="L242" s="176">
        <v>124561366.36999999</v>
      </c>
      <c r="M242" s="176">
        <v>153606126.96999997</v>
      </c>
      <c r="N242" s="153">
        <f t="shared" si="110"/>
        <v>0.23317631659341909</v>
      </c>
      <c r="O242" s="153">
        <f t="shared" si="111"/>
        <v>3.3700171230481857E-2</v>
      </c>
      <c r="P242" s="177">
        <f t="shared" si="112"/>
        <v>29044760.599999979</v>
      </c>
      <c r="Q242" s="177">
        <f t="shared" si="113"/>
        <v>5007789.4199999571</v>
      </c>
      <c r="R242" s="153">
        <f t="shared" si="114"/>
        <v>9.5467756773164061E-2</v>
      </c>
    </row>
    <row r="243" spans="1:18" x14ac:dyDescent="0.25">
      <c r="A243" s="26" t="s">
        <v>9</v>
      </c>
      <c r="B243" s="176">
        <v>4719211.68</v>
      </c>
      <c r="C243" s="176">
        <v>3935084.77</v>
      </c>
      <c r="D243" s="176">
        <v>4782122.8</v>
      </c>
      <c r="E243" s="21">
        <f t="shared" si="105"/>
        <v>0.21525280381698098</v>
      </c>
      <c r="F243" s="21">
        <f t="shared" si="106"/>
        <v>1.3330853597141479E-2</v>
      </c>
      <c r="G243" s="176">
        <f t="shared" si="107"/>
        <v>847038.0299999998</v>
      </c>
      <c r="H243" s="176">
        <f t="shared" si="108"/>
        <v>62911.120000000112</v>
      </c>
      <c r="I243" s="21">
        <f t="shared" si="109"/>
        <v>2.7250814850740251E-2</v>
      </c>
      <c r="J243" s="172"/>
      <c r="K243" s="176">
        <v>49244677.420000009</v>
      </c>
      <c r="L243" s="176">
        <v>33602312.580000006</v>
      </c>
      <c r="M243" s="176">
        <v>43333083.780000001</v>
      </c>
      <c r="N243" s="153">
        <f t="shared" si="110"/>
        <v>0.28958635441632441</v>
      </c>
      <c r="O243" s="153">
        <f t="shared" si="111"/>
        <v>-0.12004533179456056</v>
      </c>
      <c r="P243" s="177">
        <f t="shared" si="112"/>
        <v>9730771.1999999955</v>
      </c>
      <c r="Q243" s="177">
        <f t="shared" si="113"/>
        <v>-5911593.640000008</v>
      </c>
      <c r="R243" s="153">
        <f t="shared" si="114"/>
        <v>2.6931948511065187E-2</v>
      </c>
    </row>
    <row r="244" spans="1:18" x14ac:dyDescent="0.25">
      <c r="A244" s="27" t="s">
        <v>10</v>
      </c>
      <c r="B244" s="188">
        <v>2754902.3</v>
      </c>
      <c r="C244" s="188">
        <v>1846152.06</v>
      </c>
      <c r="D244" s="188">
        <v>1512157.79</v>
      </c>
      <c r="E244" s="83">
        <f t="shared" si="105"/>
        <v>-0.18091373795070809</v>
      </c>
      <c r="F244" s="83">
        <f t="shared" si="106"/>
        <v>-0.45110293384995903</v>
      </c>
      <c r="G244" s="188">
        <f t="shared" si="107"/>
        <v>-333994.27</v>
      </c>
      <c r="H244" s="188">
        <f t="shared" si="108"/>
        <v>-1242744.5099999998</v>
      </c>
      <c r="I244" s="83">
        <f t="shared" si="109"/>
        <v>8.6169957744277412E-3</v>
      </c>
      <c r="J244" s="172"/>
      <c r="K244" s="188">
        <v>29476930.190000001</v>
      </c>
      <c r="L244" s="188">
        <v>17875962.859999999</v>
      </c>
      <c r="M244" s="188">
        <v>19803694.18</v>
      </c>
      <c r="N244" s="189">
        <f t="shared" si="110"/>
        <v>0.10783929990778685</v>
      </c>
      <c r="O244" s="189">
        <f t="shared" si="111"/>
        <v>-0.32816293785170447</v>
      </c>
      <c r="P244" s="190">
        <f t="shared" si="112"/>
        <v>1927731.3200000003</v>
      </c>
      <c r="Q244" s="190">
        <f t="shared" si="113"/>
        <v>-9673236.0100000016</v>
      </c>
      <c r="R244" s="189">
        <f t="shared" si="114"/>
        <v>1.2308195620058899E-2</v>
      </c>
    </row>
    <row r="245" spans="1:18" x14ac:dyDescent="0.25">
      <c r="A245" s="302" t="s">
        <v>13</v>
      </c>
      <c r="B245" s="303"/>
      <c r="C245" s="303"/>
      <c r="D245" s="303"/>
      <c r="E245" s="303"/>
      <c r="F245" s="303"/>
      <c r="G245" s="303"/>
      <c r="H245" s="303"/>
      <c r="I245" s="303"/>
      <c r="J245" s="303"/>
      <c r="K245" s="303"/>
      <c r="L245" s="303"/>
      <c r="M245" s="303"/>
      <c r="N245" s="303"/>
      <c r="O245" s="303"/>
      <c r="P245" s="303"/>
      <c r="Q245" s="303"/>
      <c r="R245" s="304"/>
    </row>
    <row r="246" spans="1:18" ht="21" x14ac:dyDescent="0.35">
      <c r="A246" s="351" t="s">
        <v>79</v>
      </c>
      <c r="B246" s="351"/>
      <c r="C246" s="351"/>
      <c r="D246" s="351"/>
      <c r="E246" s="351"/>
      <c r="F246" s="351"/>
      <c r="G246" s="351"/>
      <c r="H246" s="351"/>
      <c r="I246" s="351"/>
      <c r="J246" s="351"/>
      <c r="K246" s="351"/>
      <c r="L246" s="351"/>
      <c r="M246" s="351"/>
      <c r="N246" s="351"/>
      <c r="O246" s="351"/>
      <c r="P246" s="351"/>
      <c r="Q246" s="351"/>
      <c r="R246" s="351"/>
    </row>
    <row r="247" spans="1:18" x14ac:dyDescent="0.25">
      <c r="A247" s="54"/>
      <c r="B247" s="298" t="s">
        <v>117</v>
      </c>
      <c r="C247" s="299"/>
      <c r="D247" s="299"/>
      <c r="E247" s="299"/>
      <c r="F247" s="299"/>
      <c r="G247" s="299"/>
      <c r="H247" s="299"/>
      <c r="I247" s="300"/>
      <c r="J247" s="157"/>
      <c r="K247" s="298" t="str">
        <f>K$5</f>
        <v>acumulado noviembre</v>
      </c>
      <c r="L247" s="299"/>
      <c r="M247" s="299"/>
      <c r="N247" s="299"/>
      <c r="O247" s="299"/>
      <c r="P247" s="299"/>
      <c r="Q247" s="299"/>
      <c r="R247" s="300"/>
    </row>
    <row r="248" spans="1:18" x14ac:dyDescent="0.25">
      <c r="A248" s="4"/>
      <c r="B248" s="5">
        <f>B$6</f>
        <v>2019</v>
      </c>
      <c r="C248" s="5">
        <f>C$6</f>
        <v>2022</v>
      </c>
      <c r="D248" s="5">
        <f>D$6</f>
        <v>2023</v>
      </c>
      <c r="E248" s="5" t="str">
        <f>CONCATENATE("var ",RIGHT(D248,2),"/",RIGHT(C248,2))</f>
        <v>var 23/22</v>
      </c>
      <c r="F248" s="5" t="str">
        <f>CONCATENATE("var ",RIGHT(D248,2),"/",RIGHT(B248,2))</f>
        <v>var 23/19</v>
      </c>
      <c r="G248" s="5" t="str">
        <f>CONCATENATE("dif ",RIGHT(D248,2),"-",RIGHT(C248,2))</f>
        <v>dif 23-22</v>
      </c>
      <c r="H248" s="5" t="str">
        <f>CONCATENATE("dif ",RIGHT(D248,2),"-",RIGHT(B248,2))</f>
        <v>dif 23-19</v>
      </c>
      <c r="I248" s="5" t="str">
        <f>CONCATENATE("cuota ",RIGHT(D248,2))</f>
        <v>cuota 23</v>
      </c>
      <c r="J248" s="158"/>
      <c r="K248" s="5">
        <f>K$6</f>
        <v>2019</v>
      </c>
      <c r="L248" s="5">
        <f>L$6</f>
        <v>2022</v>
      </c>
      <c r="M248" s="5">
        <f>M$6</f>
        <v>2023</v>
      </c>
      <c r="N248" s="5" t="str">
        <f>CONCATENATE("var ",RIGHT(M248,2),"/",RIGHT(L248,2))</f>
        <v>var 23/22</v>
      </c>
      <c r="O248" s="5" t="str">
        <f>CONCATENATE("var ",RIGHT(M248,2),"/",RIGHT(K248,2))</f>
        <v>var 23/19</v>
      </c>
      <c r="P248" s="5" t="str">
        <f>CONCATENATE("dif ",RIGHT(M248,2),"-",RIGHT(L248,2))</f>
        <v>dif 23-22</v>
      </c>
      <c r="Q248" s="5" t="str">
        <f>CONCATENATE("dif ",RIGHT(M248,2),"-",RIGHT(K248,2))</f>
        <v>dif 23-19</v>
      </c>
      <c r="R248" s="5" t="str">
        <f>CONCATENATE("cuota ",RIGHT(M248,2))</f>
        <v>cuota 23</v>
      </c>
    </row>
    <row r="249" spans="1:18" x14ac:dyDescent="0.25">
      <c r="A249" s="159" t="s">
        <v>48</v>
      </c>
      <c r="B249" s="160">
        <v>125433553.48999999</v>
      </c>
      <c r="C249" s="160">
        <v>146090301.33000001</v>
      </c>
      <c r="D249" s="160">
        <v>175485497.44999999</v>
      </c>
      <c r="E249" s="191">
        <f t="shared" ref="E249:E259" si="115">D249/C249-1</f>
        <v>0.20121250933420853</v>
      </c>
      <c r="F249" s="191">
        <f t="shared" ref="F249:F259" si="116">D249/B249-1</f>
        <v>0.39903153954727366</v>
      </c>
      <c r="G249" s="160">
        <f>D249-C249</f>
        <v>29395196.119999975</v>
      </c>
      <c r="H249" s="160">
        <f>D249-B249</f>
        <v>50051943.959999993</v>
      </c>
      <c r="I249" s="161">
        <f>D249/$D$249</f>
        <v>1</v>
      </c>
      <c r="J249" s="162"/>
      <c r="K249" s="160">
        <v>1289479494.79</v>
      </c>
      <c r="L249" s="160">
        <v>1366738222.1999998</v>
      </c>
      <c r="M249" s="160">
        <v>1608984354.1100001</v>
      </c>
      <c r="N249" s="191">
        <f t="shared" ref="N249:N259" si="117">M249/L249-1</f>
        <v>0.17724398716241629</v>
      </c>
      <c r="O249" s="191">
        <f t="shared" ref="O249:O259" si="118">M249/K249-1</f>
        <v>0.24777816212737336</v>
      </c>
      <c r="P249" s="160">
        <f>M249-L249</f>
        <v>242246131.91000032</v>
      </c>
      <c r="Q249" s="160">
        <f>M249-K249</f>
        <v>319504859.32000017</v>
      </c>
      <c r="R249" s="161">
        <f>M249/$M$249</f>
        <v>1</v>
      </c>
    </row>
    <row r="250" spans="1:18" x14ac:dyDescent="0.25">
      <c r="A250" s="76" t="s">
        <v>49</v>
      </c>
      <c r="B250" s="192">
        <v>55580632.32</v>
      </c>
      <c r="C250" s="192">
        <v>69816940</v>
      </c>
      <c r="D250" s="192">
        <v>81885386.510000005</v>
      </c>
      <c r="E250" s="193">
        <f t="shared" si="115"/>
        <v>0.17285842819808495</v>
      </c>
      <c r="F250" s="193">
        <f t="shared" si="116"/>
        <v>0.47327194909465908</v>
      </c>
      <c r="G250" s="192">
        <f t="shared" ref="G250:G259" si="119">D250-C250</f>
        <v>12068446.510000005</v>
      </c>
      <c r="H250" s="192">
        <f t="shared" ref="H250:H259" si="120">D250-B250</f>
        <v>26304754.190000005</v>
      </c>
      <c r="I250" s="78">
        <f t="shared" ref="I250:I259" si="121">D250/$D$249</f>
        <v>0.46662195850874294</v>
      </c>
      <c r="J250" s="158"/>
      <c r="K250" s="192">
        <v>578703154.25999999</v>
      </c>
      <c r="L250" s="192">
        <v>664662186.01999998</v>
      </c>
      <c r="M250" s="192">
        <v>766013872.24000001</v>
      </c>
      <c r="N250" s="193">
        <f t="shared" si="117"/>
        <v>0.15248601222057534</v>
      </c>
      <c r="O250" s="193">
        <f t="shared" si="118"/>
        <v>0.32367322797733533</v>
      </c>
      <c r="P250" s="192">
        <f t="shared" ref="P250:P259" si="122">M250-L250</f>
        <v>101351686.22000003</v>
      </c>
      <c r="Q250" s="192">
        <f t="shared" ref="Q250:Q259" si="123">M250-K250</f>
        <v>187310717.98000002</v>
      </c>
      <c r="R250" s="78">
        <f t="shared" ref="R250:R259" si="124">M250/$M$249</f>
        <v>0.47608534556802196</v>
      </c>
    </row>
    <row r="251" spans="1:18" x14ac:dyDescent="0.25">
      <c r="A251" s="79" t="s">
        <v>50</v>
      </c>
      <c r="B251" s="176">
        <v>35107934.380000003</v>
      </c>
      <c r="C251" s="176">
        <v>37475223.869999997</v>
      </c>
      <c r="D251" s="176">
        <v>42944731.969999999</v>
      </c>
      <c r="E251" s="153">
        <f t="shared" si="115"/>
        <v>0.14594997801676923</v>
      </c>
      <c r="F251" s="153">
        <f t="shared" si="116"/>
        <v>0.22322012754086717</v>
      </c>
      <c r="G251" s="176">
        <f t="shared" si="119"/>
        <v>5469508.1000000015</v>
      </c>
      <c r="H251" s="176">
        <f t="shared" si="120"/>
        <v>7836797.5899999961</v>
      </c>
      <c r="I251" s="21">
        <f t="shared" si="121"/>
        <v>0.24471955001430234</v>
      </c>
      <c r="J251" s="158"/>
      <c r="K251" s="176">
        <v>356362094.53999996</v>
      </c>
      <c r="L251" s="176">
        <v>341113671.97000003</v>
      </c>
      <c r="M251" s="176">
        <v>393716429.90999997</v>
      </c>
      <c r="N251" s="153">
        <f t="shared" si="117"/>
        <v>0.15420888185515524</v>
      </c>
      <c r="O251" s="153">
        <f t="shared" si="118"/>
        <v>0.10482129256260486</v>
      </c>
      <c r="P251" s="176">
        <f t="shared" si="122"/>
        <v>52602757.939999938</v>
      </c>
      <c r="Q251" s="176">
        <f t="shared" si="123"/>
        <v>37354335.370000005</v>
      </c>
      <c r="R251" s="21">
        <f t="shared" si="124"/>
        <v>0.24469873116185881</v>
      </c>
    </row>
    <row r="252" spans="1:18" x14ac:dyDescent="0.25">
      <c r="A252" s="79" t="s">
        <v>51</v>
      </c>
      <c r="B252" s="176">
        <v>788219.93</v>
      </c>
      <c r="C252" s="176">
        <v>780395.75</v>
      </c>
      <c r="D252" s="176">
        <v>1123048.46</v>
      </c>
      <c r="E252" s="153">
        <f t="shared" si="115"/>
        <v>0.43907557159300259</v>
      </c>
      <c r="F252" s="153">
        <f t="shared" si="116"/>
        <v>0.42479074336524314</v>
      </c>
      <c r="G252" s="176">
        <f t="shared" si="119"/>
        <v>342652.70999999996</v>
      </c>
      <c r="H252" s="176">
        <f t="shared" si="120"/>
        <v>334828.52999999991</v>
      </c>
      <c r="I252" s="21">
        <f t="shared" si="121"/>
        <v>6.3996653644839419E-3</v>
      </c>
      <c r="J252" s="158"/>
      <c r="K252" s="176">
        <v>8135920.5800000001</v>
      </c>
      <c r="L252" s="176">
        <v>7024083.96</v>
      </c>
      <c r="M252" s="176">
        <v>7774245.2199999997</v>
      </c>
      <c r="N252" s="153">
        <f t="shared" si="117"/>
        <v>0.10679844720990483</v>
      </c>
      <c r="O252" s="153">
        <f t="shared" si="118"/>
        <v>-4.4454140922796537E-2</v>
      </c>
      <c r="P252" s="176">
        <f t="shared" si="122"/>
        <v>750161.25999999978</v>
      </c>
      <c r="Q252" s="176">
        <f t="shared" si="123"/>
        <v>-361675.36000000034</v>
      </c>
      <c r="R252" s="21">
        <f t="shared" si="124"/>
        <v>4.8317717945121196E-3</v>
      </c>
    </row>
    <row r="253" spans="1:18" x14ac:dyDescent="0.25">
      <c r="A253" s="79" t="s">
        <v>52</v>
      </c>
      <c r="B253" s="176">
        <v>13684524.699999999</v>
      </c>
      <c r="C253" s="176">
        <v>13377747.789999999</v>
      </c>
      <c r="D253" s="176">
        <v>17562019.460000001</v>
      </c>
      <c r="E253" s="153">
        <f t="shared" si="115"/>
        <v>0.31277848376897843</v>
      </c>
      <c r="F253" s="153">
        <f t="shared" si="116"/>
        <v>0.28334888094432698</v>
      </c>
      <c r="G253" s="176">
        <f t="shared" si="119"/>
        <v>4184271.6700000018</v>
      </c>
      <c r="H253" s="176">
        <f t="shared" si="120"/>
        <v>3877494.7600000016</v>
      </c>
      <c r="I253" s="21">
        <f t="shared" si="121"/>
        <v>0.10007675685567032</v>
      </c>
      <c r="J253" s="158"/>
      <c r="K253" s="176">
        <v>140361681.90000001</v>
      </c>
      <c r="L253" s="176">
        <v>120617102.43999998</v>
      </c>
      <c r="M253" s="176">
        <v>160657741.21000001</v>
      </c>
      <c r="N253" s="153">
        <f t="shared" si="117"/>
        <v>0.33196485373969198</v>
      </c>
      <c r="O253" s="153">
        <f t="shared" si="118"/>
        <v>0.14459829089580034</v>
      </c>
      <c r="P253" s="176">
        <f t="shared" si="122"/>
        <v>40040638.770000026</v>
      </c>
      <c r="Q253" s="176">
        <f t="shared" si="123"/>
        <v>20296059.310000002</v>
      </c>
      <c r="R253" s="21">
        <f t="shared" si="124"/>
        <v>9.9850406127079377E-2</v>
      </c>
    </row>
    <row r="254" spans="1:18" x14ac:dyDescent="0.25">
      <c r="A254" s="79" t="s">
        <v>53</v>
      </c>
      <c r="B254" s="176">
        <v>3640464.7</v>
      </c>
      <c r="C254" s="176">
        <v>6010171.8600000003</v>
      </c>
      <c r="D254" s="176">
        <v>7046287.75</v>
      </c>
      <c r="E254" s="153">
        <f>D254/C254-1</f>
        <v>0.17239372086774241</v>
      </c>
      <c r="F254" s="153">
        <f>D254/B254-1</f>
        <v>0.93554623672082293</v>
      </c>
      <c r="G254" s="176">
        <f>D254-C254</f>
        <v>1036115.8899999997</v>
      </c>
      <c r="H254" s="176">
        <f>D254-B254</f>
        <v>3405823.05</v>
      </c>
      <c r="I254" s="21">
        <f>D254/$D$249</f>
        <v>4.0153105825782874E-2</v>
      </c>
      <c r="J254" s="158"/>
      <c r="K254" s="176">
        <v>38600583.790000007</v>
      </c>
      <c r="L254" s="176">
        <v>52062392.619999997</v>
      </c>
      <c r="M254" s="176">
        <v>71936201.109999999</v>
      </c>
      <c r="N254" s="153">
        <f>M254/L254-1</f>
        <v>0.38173060226136046</v>
      </c>
      <c r="O254" s="153">
        <f>M254/K254-1</f>
        <v>0.86360396778859161</v>
      </c>
      <c r="P254" s="176">
        <f>M254-L254</f>
        <v>19873808.490000002</v>
      </c>
      <c r="Q254" s="176">
        <f>M254-K254</f>
        <v>33335617.319999993</v>
      </c>
      <c r="R254" s="21">
        <f>M254/$M$249</f>
        <v>4.4709074346338855E-2</v>
      </c>
    </row>
    <row r="255" spans="1:18" x14ac:dyDescent="0.25">
      <c r="A255" s="79" t="s">
        <v>54</v>
      </c>
      <c r="B255" s="176">
        <v>2321817.54</v>
      </c>
      <c r="C255" s="176">
        <v>2907364.88</v>
      </c>
      <c r="D255" s="176">
        <v>3379825.89</v>
      </c>
      <c r="E255" s="153">
        <f t="shared" si="115"/>
        <v>0.16250488999509427</v>
      </c>
      <c r="F255" s="153">
        <f t="shared" si="116"/>
        <v>0.45568109111622968</v>
      </c>
      <c r="G255" s="176">
        <f t="shared" si="119"/>
        <v>472461.01000000024</v>
      </c>
      <c r="H255" s="176">
        <f t="shared" si="120"/>
        <v>1058008.3500000001</v>
      </c>
      <c r="I255" s="21">
        <f t="shared" si="121"/>
        <v>1.9259858729710661E-2</v>
      </c>
      <c r="J255" s="158"/>
      <c r="K255" s="176">
        <v>21024590.949999999</v>
      </c>
      <c r="L255" s="176">
        <v>24878068.640000001</v>
      </c>
      <c r="M255" s="176">
        <v>30295570.029999997</v>
      </c>
      <c r="N255" s="153">
        <f t="shared" si="117"/>
        <v>0.21776213694054647</v>
      </c>
      <c r="O255" s="153">
        <f t="shared" si="118"/>
        <v>0.44095883254270873</v>
      </c>
      <c r="P255" s="176">
        <f t="shared" si="122"/>
        <v>5417501.3899999969</v>
      </c>
      <c r="Q255" s="176">
        <f t="shared" si="123"/>
        <v>9270979.0799999982</v>
      </c>
      <c r="R255" s="21">
        <f t="shared" si="124"/>
        <v>1.88290022538832E-2</v>
      </c>
    </row>
    <row r="256" spans="1:18" x14ac:dyDescent="0.25">
      <c r="A256" s="79" t="s">
        <v>55</v>
      </c>
      <c r="B256" s="176">
        <v>793610.54</v>
      </c>
      <c r="C256" s="176">
        <v>823834.76</v>
      </c>
      <c r="D256" s="176">
        <v>1090866.23</v>
      </c>
      <c r="E256" s="153">
        <f>D256/C256-1</f>
        <v>0.32413231750502969</v>
      </c>
      <c r="F256" s="153">
        <f>D256/B256-1</f>
        <v>0.37456116699256525</v>
      </c>
      <c r="G256" s="176">
        <f>D256-C256</f>
        <v>267031.46999999997</v>
      </c>
      <c r="H256" s="176">
        <f>D256-B256</f>
        <v>297255.68999999994</v>
      </c>
      <c r="I256" s="21">
        <f>D256/$D$249</f>
        <v>6.2162756800505058E-3</v>
      </c>
      <c r="J256" s="158"/>
      <c r="K256" s="176">
        <v>6181942.3199999994</v>
      </c>
      <c r="L256" s="176">
        <v>7106088.4100000001</v>
      </c>
      <c r="M256" s="176">
        <v>8158394.3999999994</v>
      </c>
      <c r="N256" s="153">
        <f>M256/L256-1</f>
        <v>0.14808512493584347</v>
      </c>
      <c r="O256" s="153">
        <f>M256/K256-1</f>
        <v>0.31971376918314576</v>
      </c>
      <c r="P256" s="176">
        <f>M256-L256</f>
        <v>1052305.9899999993</v>
      </c>
      <c r="Q256" s="176">
        <f>M256-K256</f>
        <v>1976452.08</v>
      </c>
      <c r="R256" s="21">
        <f>M256/$M$249</f>
        <v>5.0705243833851733E-3</v>
      </c>
    </row>
    <row r="257" spans="1:18" x14ac:dyDescent="0.25">
      <c r="A257" s="79" t="s">
        <v>56</v>
      </c>
      <c r="B257" s="176">
        <v>6321100.5099999998</v>
      </c>
      <c r="C257" s="176">
        <v>8033533.6399999997</v>
      </c>
      <c r="D257" s="176">
        <v>9793488.4600000009</v>
      </c>
      <c r="E257" s="153">
        <f t="shared" si="115"/>
        <v>0.21907605032447486</v>
      </c>
      <c r="F257" s="153">
        <f t="shared" si="116"/>
        <v>0.54933281704770764</v>
      </c>
      <c r="G257" s="176">
        <f t="shared" si="119"/>
        <v>1759954.8200000012</v>
      </c>
      <c r="H257" s="176">
        <f t="shared" si="120"/>
        <v>3472387.9500000011</v>
      </c>
      <c r="I257" s="21">
        <f t="shared" si="121"/>
        <v>5.5807964773786502E-2</v>
      </c>
      <c r="J257" s="158"/>
      <c r="K257" s="176">
        <v>66975068.599999987</v>
      </c>
      <c r="L257" s="176">
        <v>79199122.870000005</v>
      </c>
      <c r="M257" s="176">
        <v>97067732.720000029</v>
      </c>
      <c r="N257" s="153">
        <f t="shared" si="117"/>
        <v>0.2256162594039095</v>
      </c>
      <c r="O257" s="153">
        <f t="shared" si="118"/>
        <v>0.44931143407593388</v>
      </c>
      <c r="P257" s="176">
        <f t="shared" si="122"/>
        <v>17868609.850000024</v>
      </c>
      <c r="Q257" s="176">
        <f t="shared" si="123"/>
        <v>30092664.120000042</v>
      </c>
      <c r="R257" s="21">
        <f t="shared" si="124"/>
        <v>6.032857465148718E-2</v>
      </c>
    </row>
    <row r="258" spans="1:18" x14ac:dyDescent="0.25">
      <c r="A258" s="79" t="s">
        <v>57</v>
      </c>
      <c r="B258" s="176">
        <v>5165976.04</v>
      </c>
      <c r="C258" s="176">
        <v>4545355.21</v>
      </c>
      <c r="D258" s="176">
        <v>8091866.0499999998</v>
      </c>
      <c r="E258" s="153">
        <f>D258/C258-1</f>
        <v>0.7802494362151291</v>
      </c>
      <c r="F258" s="153">
        <f>D258/B258-1</f>
        <v>0.56637699968891053</v>
      </c>
      <c r="G258" s="176">
        <f>D258-C258</f>
        <v>3546510.84</v>
      </c>
      <c r="H258" s="176">
        <f>D258-B258</f>
        <v>2925890.01</v>
      </c>
      <c r="I258" s="21">
        <f>D258/$D$249</f>
        <v>4.6111309296687414E-2</v>
      </c>
      <c r="J258" s="158"/>
      <c r="K258" s="176">
        <v>54591611.049999997</v>
      </c>
      <c r="L258" s="176">
        <v>51900784.950000003</v>
      </c>
      <c r="M258" s="176">
        <v>51735809.140000008</v>
      </c>
      <c r="N258" s="153">
        <f>M258/L258-1</f>
        <v>-3.1786765876263834E-3</v>
      </c>
      <c r="O258" s="153">
        <f>M258/K258-1</f>
        <v>-5.2312101714389492E-2</v>
      </c>
      <c r="P258" s="176">
        <f>M258-L258</f>
        <v>-164975.80999999493</v>
      </c>
      <c r="Q258" s="176">
        <f>M258-K258</f>
        <v>-2855801.909999989</v>
      </c>
      <c r="R258" s="21">
        <f>M258/$M$249</f>
        <v>3.215432704976013E-2</v>
      </c>
    </row>
    <row r="259" spans="1:18" x14ac:dyDescent="0.25">
      <c r="A259" s="81" t="s">
        <v>58</v>
      </c>
      <c r="B259" s="188">
        <v>2029272.83</v>
      </c>
      <c r="C259" s="188">
        <v>2319733.58</v>
      </c>
      <c r="D259" s="188">
        <v>2567976.67</v>
      </c>
      <c r="E259" s="189">
        <f t="shared" si="115"/>
        <v>0.10701362093486599</v>
      </c>
      <c r="F259" s="189">
        <f t="shared" si="116"/>
        <v>0.26546644297208655</v>
      </c>
      <c r="G259" s="188">
        <f t="shared" si="119"/>
        <v>248243.08999999985</v>
      </c>
      <c r="H259" s="188">
        <f t="shared" si="120"/>
        <v>538703.83999999985</v>
      </c>
      <c r="I259" s="83">
        <f t="shared" si="121"/>
        <v>1.463355495078263E-2</v>
      </c>
      <c r="J259" s="158"/>
      <c r="K259" s="188">
        <v>18542846.789999999</v>
      </c>
      <c r="L259" s="188">
        <v>18174720.350000001</v>
      </c>
      <c r="M259" s="188">
        <v>21628358.149999999</v>
      </c>
      <c r="N259" s="189">
        <f t="shared" si="117"/>
        <v>0.19002426081345436</v>
      </c>
      <c r="O259" s="189">
        <f t="shared" si="118"/>
        <v>0.16639901062354623</v>
      </c>
      <c r="P259" s="188">
        <f t="shared" si="122"/>
        <v>3453637.799999997</v>
      </c>
      <c r="Q259" s="188">
        <f t="shared" si="123"/>
        <v>3085511.3599999994</v>
      </c>
      <c r="R259" s="83">
        <f t="shared" si="124"/>
        <v>1.3442242676103331E-2</v>
      </c>
    </row>
    <row r="260" spans="1:18" ht="21" x14ac:dyDescent="0.35">
      <c r="A260" s="351" t="s">
        <v>80</v>
      </c>
      <c r="B260" s="351"/>
      <c r="C260" s="351"/>
      <c r="D260" s="351"/>
      <c r="E260" s="351"/>
      <c r="F260" s="351"/>
      <c r="G260" s="351"/>
      <c r="H260" s="351"/>
      <c r="I260" s="351"/>
      <c r="J260" s="351"/>
      <c r="K260" s="351"/>
      <c r="L260" s="351"/>
      <c r="M260" s="351"/>
      <c r="N260" s="351"/>
      <c r="O260" s="351"/>
      <c r="P260" s="351"/>
      <c r="Q260" s="351"/>
      <c r="R260" s="351"/>
    </row>
    <row r="261" spans="1:18" x14ac:dyDescent="0.25">
      <c r="A261" s="54"/>
      <c r="B261" s="298" t="s">
        <v>117</v>
      </c>
      <c r="C261" s="299"/>
      <c r="D261" s="299"/>
      <c r="E261" s="299"/>
      <c r="F261" s="299"/>
      <c r="G261" s="299"/>
      <c r="H261" s="299"/>
      <c r="I261" s="300"/>
      <c r="J261" s="157"/>
      <c r="K261" s="298" t="str">
        <f>K$5</f>
        <v>acumulado noviembre</v>
      </c>
      <c r="L261" s="299"/>
      <c r="M261" s="299"/>
      <c r="N261" s="299"/>
      <c r="O261" s="299"/>
      <c r="P261" s="299"/>
      <c r="Q261" s="299"/>
      <c r="R261" s="300"/>
    </row>
    <row r="262" spans="1:18" x14ac:dyDescent="0.25">
      <c r="A262" s="4"/>
      <c r="B262" s="5">
        <f>B$6</f>
        <v>2019</v>
      </c>
      <c r="C262" s="5">
        <f>C$6</f>
        <v>2022</v>
      </c>
      <c r="D262" s="5">
        <f>D$6</f>
        <v>2023</v>
      </c>
      <c r="E262" s="5" t="str">
        <f>CONCATENATE("var ",RIGHT(D262,2),"/",RIGHT(C262,2))</f>
        <v>var 23/22</v>
      </c>
      <c r="F262" s="5" t="str">
        <f>CONCATENATE("var ",RIGHT(D262,2),"/",RIGHT(B262,2))</f>
        <v>var 23/19</v>
      </c>
      <c r="G262" s="5" t="str">
        <f>CONCATENATE("dif ",RIGHT(D262,2),"-",RIGHT(C262,2))</f>
        <v>dif 23-22</v>
      </c>
      <c r="H262" s="308" t="str">
        <f>CONCATENATE("dif ",RIGHT(D262,2),"-",RIGHT(B262,2))</f>
        <v>dif 23-19</v>
      </c>
      <c r="I262" s="309"/>
      <c r="J262" s="158"/>
      <c r="K262" s="5">
        <f>K$6</f>
        <v>2019</v>
      </c>
      <c r="L262" s="5">
        <f>L$6</f>
        <v>2022</v>
      </c>
      <c r="M262" s="5">
        <f>M$6</f>
        <v>2023</v>
      </c>
      <c r="N262" s="5" t="str">
        <f>CONCATENATE("var ",RIGHT(M262,2),"/",RIGHT(L262,2))</f>
        <v>var 23/22</v>
      </c>
      <c r="O262" s="5" t="str">
        <f>CONCATENATE("var ",RIGHT(M262,2),"/",RIGHT(K262,2))</f>
        <v>var 23/19</v>
      </c>
      <c r="P262" s="5" t="str">
        <f>CONCATENATE("dif ",RIGHT(M262,2),"-",RIGHT(L262,2))</f>
        <v>dif 23-22</v>
      </c>
      <c r="Q262" s="308" t="str">
        <f>CONCATENATE("dif ",RIGHT(M262,2),"-",RIGHT(K262,2))</f>
        <v>dif 23-19</v>
      </c>
      <c r="R262" s="309"/>
    </row>
    <row r="263" spans="1:18" x14ac:dyDescent="0.25">
      <c r="A263" s="159" t="s">
        <v>4</v>
      </c>
      <c r="B263" s="194">
        <v>89.48</v>
      </c>
      <c r="C263" s="194">
        <v>109.02</v>
      </c>
      <c r="D263" s="194">
        <v>124.81</v>
      </c>
      <c r="E263" s="195">
        <f t="shared" ref="E263:E274" si="125">D263/C263-1</f>
        <v>0.14483580994312972</v>
      </c>
      <c r="F263" s="195">
        <f t="shared" ref="F263:F274" si="126">D263/B263-1</f>
        <v>0.39483683504693778</v>
      </c>
      <c r="G263" s="196">
        <f>D263-C263</f>
        <v>15.790000000000006</v>
      </c>
      <c r="H263" s="354">
        <f>D263-B263</f>
        <v>35.33</v>
      </c>
      <c r="I263" s="355"/>
      <c r="J263" s="197"/>
      <c r="K263" s="194">
        <v>87.232279267008167</v>
      </c>
      <c r="L263" s="194">
        <v>104.07276898017454</v>
      </c>
      <c r="M263" s="194">
        <v>111.67467247777242</v>
      </c>
      <c r="N263" s="195">
        <f t="shared" ref="N263:N274" si="127">M263/L263-1</f>
        <v>7.3044116843340667E-2</v>
      </c>
      <c r="O263" s="195">
        <f t="shared" ref="O263:O274" si="128">M263/K263-1</f>
        <v>0.28019895176588072</v>
      </c>
      <c r="P263" s="196">
        <f>M263-L263</f>
        <v>7.6019034975978741</v>
      </c>
      <c r="Q263" s="354">
        <f>M263-K263</f>
        <v>24.442393210764251</v>
      </c>
      <c r="R263" s="355"/>
    </row>
    <row r="264" spans="1:18" x14ac:dyDescent="0.25">
      <c r="A264" s="163" t="s">
        <v>5</v>
      </c>
      <c r="B264" s="198">
        <v>96.91</v>
      </c>
      <c r="C264" s="198">
        <v>118.92</v>
      </c>
      <c r="D264" s="198">
        <v>137.06</v>
      </c>
      <c r="E264" s="199">
        <f t="shared" si="125"/>
        <v>0.15253952236797841</v>
      </c>
      <c r="F264" s="199">
        <f t="shared" si="126"/>
        <v>0.41430192962542578</v>
      </c>
      <c r="G264" s="200">
        <f t="shared" ref="G264:G274" si="129">D264-C264</f>
        <v>18.14</v>
      </c>
      <c r="H264" s="356">
        <f t="shared" ref="H264:H274" si="130">D264-B264</f>
        <v>40.150000000000006</v>
      </c>
      <c r="I264" s="357"/>
      <c r="J264" s="201"/>
      <c r="K264" s="198">
        <v>94.742590217326665</v>
      </c>
      <c r="L264" s="198">
        <v>112.42578607021865</v>
      </c>
      <c r="M264" s="198">
        <v>121.02299788315035</v>
      </c>
      <c r="N264" s="199">
        <f t="shared" si="127"/>
        <v>7.6470106311394392E-2</v>
      </c>
      <c r="O264" s="199">
        <f t="shared" si="128"/>
        <v>0.27738747278853149</v>
      </c>
      <c r="P264" s="200">
        <f t="shared" ref="P264:P274" si="131">M264-L264</f>
        <v>8.5972118129317039</v>
      </c>
      <c r="Q264" s="356">
        <f t="shared" ref="Q264:Q274" si="132">M264-K264</f>
        <v>26.280407665823688</v>
      </c>
      <c r="R264" s="357"/>
    </row>
    <row r="265" spans="1:18" x14ac:dyDescent="0.25">
      <c r="A265" s="169" t="s">
        <v>74</v>
      </c>
      <c r="B265" s="202">
        <v>161.1</v>
      </c>
      <c r="C265" s="202">
        <v>205.02</v>
      </c>
      <c r="D265" s="202">
        <v>237.73</v>
      </c>
      <c r="E265" s="203">
        <f t="shared" si="125"/>
        <v>0.15954541020388247</v>
      </c>
      <c r="F265" s="203">
        <f t="shared" si="126"/>
        <v>0.475667287399131</v>
      </c>
      <c r="G265" s="204">
        <f t="shared" si="129"/>
        <v>32.70999999999998</v>
      </c>
      <c r="H265" s="362">
        <f t="shared" si="130"/>
        <v>76.63</v>
      </c>
      <c r="I265" s="363"/>
      <c r="J265" s="158"/>
      <c r="K265" s="202">
        <v>155.38045909131296</v>
      </c>
      <c r="L265" s="202">
        <v>198.89213437070097</v>
      </c>
      <c r="M265" s="202">
        <v>211.08309582828855</v>
      </c>
      <c r="N265" s="203">
        <f>M265/L265-1</f>
        <v>6.1294336732621746E-2</v>
      </c>
      <c r="O265" s="203">
        <f t="shared" si="128"/>
        <v>0.35849190472683978</v>
      </c>
      <c r="P265" s="204">
        <f t="shared" si="131"/>
        <v>12.190961457587576</v>
      </c>
      <c r="Q265" s="362">
        <f t="shared" si="132"/>
        <v>55.702636736975592</v>
      </c>
      <c r="R265" s="363"/>
    </row>
    <row r="266" spans="1:18" x14ac:dyDescent="0.25">
      <c r="A266" s="175" t="s">
        <v>75</v>
      </c>
      <c r="B266" s="205">
        <v>93.14</v>
      </c>
      <c r="C266" s="205">
        <v>107.63</v>
      </c>
      <c r="D266" s="205">
        <v>124.22</v>
      </c>
      <c r="E266" s="206">
        <f t="shared" si="125"/>
        <v>0.15413918052587583</v>
      </c>
      <c r="F266" s="206">
        <f t="shared" si="126"/>
        <v>0.33369121752200992</v>
      </c>
      <c r="G266" s="207">
        <f t="shared" si="129"/>
        <v>16.590000000000003</v>
      </c>
      <c r="H266" s="364">
        <f t="shared" si="130"/>
        <v>31.08</v>
      </c>
      <c r="I266" s="365"/>
      <c r="J266" s="158"/>
      <c r="K266" s="205">
        <v>89.851595421133794</v>
      </c>
      <c r="L266" s="205">
        <v>99.602841990831166</v>
      </c>
      <c r="M266" s="205">
        <v>110.53772553997574</v>
      </c>
      <c r="N266" s="206">
        <f t="shared" si="127"/>
        <v>0.10978485483527844</v>
      </c>
      <c r="O266" s="206">
        <f t="shared" si="128"/>
        <v>0.23022551822130932</v>
      </c>
      <c r="P266" s="207">
        <f t="shared" si="131"/>
        <v>10.934883549144573</v>
      </c>
      <c r="Q266" s="364">
        <f t="shared" si="132"/>
        <v>20.686130118841945</v>
      </c>
      <c r="R266" s="365"/>
    </row>
    <row r="267" spans="1:18" x14ac:dyDescent="0.25">
      <c r="A267" s="178" t="s">
        <v>76</v>
      </c>
      <c r="B267" s="205">
        <v>56.88</v>
      </c>
      <c r="C267" s="205">
        <v>70.03</v>
      </c>
      <c r="D267" s="205">
        <v>84.01</v>
      </c>
      <c r="E267" s="208">
        <f t="shared" si="125"/>
        <v>0.1996287305440525</v>
      </c>
      <c r="F267" s="208">
        <f t="shared" si="126"/>
        <v>0.47696905766526032</v>
      </c>
      <c r="G267" s="209">
        <f t="shared" si="129"/>
        <v>13.980000000000004</v>
      </c>
      <c r="H267" s="358">
        <f t="shared" si="130"/>
        <v>27.130000000000003</v>
      </c>
      <c r="I267" s="359"/>
      <c r="J267" s="158"/>
      <c r="K267" s="205">
        <v>60.042538338605134</v>
      </c>
      <c r="L267" s="205">
        <v>65.880117882918498</v>
      </c>
      <c r="M267" s="205">
        <v>73.462180580728941</v>
      </c>
      <c r="N267" s="208">
        <f t="shared" si="127"/>
        <v>0.1150887846206532</v>
      </c>
      <c r="O267" s="208">
        <f t="shared" si="128"/>
        <v>0.22350224713093914</v>
      </c>
      <c r="P267" s="209">
        <f t="shared" si="131"/>
        <v>7.5820626978104428</v>
      </c>
      <c r="Q267" s="358">
        <f t="shared" si="132"/>
        <v>13.419642242123807</v>
      </c>
      <c r="R267" s="359"/>
    </row>
    <row r="268" spans="1:18" x14ac:dyDescent="0.25">
      <c r="A268" s="178" t="s">
        <v>77</v>
      </c>
      <c r="B268" s="205">
        <v>55.54</v>
      </c>
      <c r="C268" s="205">
        <v>57.02</v>
      </c>
      <c r="D268" s="205">
        <v>68.37</v>
      </c>
      <c r="E268" s="208">
        <f t="shared" si="125"/>
        <v>0.19905296387232552</v>
      </c>
      <c r="F268" s="208">
        <f t="shared" si="126"/>
        <v>0.23100468131076712</v>
      </c>
      <c r="G268" s="209">
        <f t="shared" si="129"/>
        <v>11.350000000000001</v>
      </c>
      <c r="H268" s="358">
        <f t="shared" si="130"/>
        <v>12.830000000000005</v>
      </c>
      <c r="I268" s="359"/>
      <c r="J268" s="158"/>
      <c r="K268" s="205">
        <v>52.934808584117384</v>
      </c>
      <c r="L268" s="205">
        <v>53.849427136355885</v>
      </c>
      <c r="M268" s="205">
        <v>60.110652609719068</v>
      </c>
      <c r="N268" s="208">
        <f t="shared" si="127"/>
        <v>0.11627283346039508</v>
      </c>
      <c r="O268" s="208">
        <f t="shared" si="128"/>
        <v>0.13556002595529804</v>
      </c>
      <c r="P268" s="209">
        <f t="shared" si="131"/>
        <v>6.2612254733631829</v>
      </c>
      <c r="Q268" s="358">
        <f t="shared" si="132"/>
        <v>7.175844025601684</v>
      </c>
      <c r="R268" s="359"/>
    </row>
    <row r="269" spans="1:18" x14ac:dyDescent="0.25">
      <c r="A269" s="179" t="s">
        <v>78</v>
      </c>
      <c r="B269" s="210">
        <v>42.65</v>
      </c>
      <c r="C269" s="210">
        <v>55.44</v>
      </c>
      <c r="D269" s="210">
        <v>59.96</v>
      </c>
      <c r="E269" s="211">
        <f t="shared" si="125"/>
        <v>8.1529581529581563E-2</v>
      </c>
      <c r="F269" s="211">
        <f t="shared" si="126"/>
        <v>0.4058616647127784</v>
      </c>
      <c r="G269" s="212">
        <f t="shared" si="129"/>
        <v>4.5200000000000031</v>
      </c>
      <c r="H269" s="360">
        <f t="shared" si="130"/>
        <v>17.310000000000002</v>
      </c>
      <c r="I269" s="361"/>
      <c r="J269" s="158"/>
      <c r="K269" s="210">
        <v>59.026654875225063</v>
      </c>
      <c r="L269" s="210">
        <v>49.705265988133824</v>
      </c>
      <c r="M269" s="210">
        <v>50.91467525246361</v>
      </c>
      <c r="N269" s="211">
        <f t="shared" si="127"/>
        <v>2.4331612361123023E-2</v>
      </c>
      <c r="O269" s="211">
        <f t="shared" si="128"/>
        <v>-0.13742909266854375</v>
      </c>
      <c r="P269" s="212">
        <f t="shared" si="131"/>
        <v>1.2094092643297856</v>
      </c>
      <c r="Q269" s="360">
        <f t="shared" si="132"/>
        <v>-8.1119796227614529</v>
      </c>
      <c r="R269" s="361"/>
    </row>
    <row r="270" spans="1:18" x14ac:dyDescent="0.25">
      <c r="A270" s="163" t="s">
        <v>11</v>
      </c>
      <c r="B270" s="198">
        <v>67.41</v>
      </c>
      <c r="C270" s="198">
        <v>73.06</v>
      </c>
      <c r="D270" s="198">
        <v>80.680000000000007</v>
      </c>
      <c r="E270" s="199">
        <f t="shared" si="125"/>
        <v>0.10429783739392295</v>
      </c>
      <c r="F270" s="199">
        <f t="shared" si="126"/>
        <v>0.19685506601394476</v>
      </c>
      <c r="G270" s="200">
        <f t="shared" si="129"/>
        <v>7.6200000000000045</v>
      </c>
      <c r="H270" s="356">
        <f t="shared" si="130"/>
        <v>13.27000000000001</v>
      </c>
      <c r="I270" s="357"/>
      <c r="J270" s="201"/>
      <c r="K270" s="198">
        <v>65.283147141292218</v>
      </c>
      <c r="L270" s="198">
        <v>72.043276607598997</v>
      </c>
      <c r="M270" s="198">
        <v>77.489582744374601</v>
      </c>
      <c r="N270" s="199">
        <f t="shared" si="127"/>
        <v>7.5597701731977329E-2</v>
      </c>
      <c r="O270" s="199">
        <f t="shared" si="128"/>
        <v>0.18697682537675475</v>
      </c>
      <c r="P270" s="200">
        <f t="shared" si="131"/>
        <v>5.446306136775604</v>
      </c>
      <c r="Q270" s="356">
        <f t="shared" si="132"/>
        <v>12.206435603082383</v>
      </c>
      <c r="R270" s="357"/>
    </row>
    <row r="271" spans="1:18" x14ac:dyDescent="0.25">
      <c r="A271" s="25" t="s">
        <v>12</v>
      </c>
      <c r="B271" s="213">
        <v>103.85</v>
      </c>
      <c r="C271" s="213">
        <v>129.13</v>
      </c>
      <c r="D271" s="213">
        <v>155.87</v>
      </c>
      <c r="E271" s="214">
        <f t="shared" si="125"/>
        <v>0.20707813831023003</v>
      </c>
      <c r="F271" s="214">
        <f t="shared" si="126"/>
        <v>0.50091478093403952</v>
      </c>
      <c r="G271" s="215">
        <f t="shared" si="129"/>
        <v>26.740000000000009</v>
      </c>
      <c r="H271" s="368">
        <f t="shared" si="130"/>
        <v>52.02000000000001</v>
      </c>
      <c r="I271" s="369"/>
      <c r="J271" s="158"/>
      <c r="K271" s="213">
        <v>101.56449685316493</v>
      </c>
      <c r="L271" s="213">
        <v>119.80996602691172</v>
      </c>
      <c r="M271" s="213">
        <v>137.36068072185341</v>
      </c>
      <c r="N271" s="214">
        <f t="shared" si="127"/>
        <v>0.14648793649602943</v>
      </c>
      <c r="O271" s="214">
        <f t="shared" si="128"/>
        <v>0.3524478038860388</v>
      </c>
      <c r="P271" s="215">
        <f t="shared" si="131"/>
        <v>17.550714694941689</v>
      </c>
      <c r="Q271" s="368">
        <f t="shared" si="132"/>
        <v>35.796183868688487</v>
      </c>
      <c r="R271" s="369"/>
    </row>
    <row r="272" spans="1:18" x14ac:dyDescent="0.25">
      <c r="A272" s="26" t="s">
        <v>8</v>
      </c>
      <c r="B272" s="205">
        <v>72.239999999999995</v>
      </c>
      <c r="C272" s="205">
        <v>75.66</v>
      </c>
      <c r="D272" s="205">
        <v>84.07</v>
      </c>
      <c r="E272" s="216">
        <f t="shared" si="125"/>
        <v>0.11115516785619883</v>
      </c>
      <c r="F272" s="216">
        <f t="shared" si="126"/>
        <v>0.16375968992248069</v>
      </c>
      <c r="G272" s="217">
        <f t="shared" si="129"/>
        <v>8.4099999999999966</v>
      </c>
      <c r="H272" s="370">
        <f t="shared" si="130"/>
        <v>11.829999999999998</v>
      </c>
      <c r="I272" s="371"/>
      <c r="J272" s="158"/>
      <c r="K272" s="205">
        <v>67.540151690178433</v>
      </c>
      <c r="L272" s="205">
        <v>74.025531659919466</v>
      </c>
      <c r="M272" s="205">
        <v>79.989922022275252</v>
      </c>
      <c r="N272" s="216">
        <f t="shared" si="127"/>
        <v>8.057207058987137E-2</v>
      </c>
      <c r="O272" s="216">
        <f t="shared" si="128"/>
        <v>0.18433139429722711</v>
      </c>
      <c r="P272" s="217">
        <f t="shared" si="131"/>
        <v>5.9643903623557861</v>
      </c>
      <c r="Q272" s="370">
        <f t="shared" si="132"/>
        <v>12.449770332096818</v>
      </c>
      <c r="R272" s="371"/>
    </row>
    <row r="273" spans="1:18" x14ac:dyDescent="0.25">
      <c r="A273" s="26" t="s">
        <v>9</v>
      </c>
      <c r="B273" s="205">
        <v>50.02</v>
      </c>
      <c r="C273" s="205">
        <v>54.68</v>
      </c>
      <c r="D273" s="205">
        <v>66.61</v>
      </c>
      <c r="E273" s="216">
        <f t="shared" si="125"/>
        <v>0.21817849305047554</v>
      </c>
      <c r="F273" s="216">
        <f t="shared" si="126"/>
        <v>0.33166733306677321</v>
      </c>
      <c r="G273" s="217">
        <f t="shared" si="129"/>
        <v>11.93</v>
      </c>
      <c r="H273" s="370">
        <f t="shared" si="130"/>
        <v>16.589999999999996</v>
      </c>
      <c r="I273" s="371"/>
      <c r="J273" s="158"/>
      <c r="K273" s="205">
        <v>50.735202271463208</v>
      </c>
      <c r="L273" s="205">
        <v>53.338888161785533</v>
      </c>
      <c r="M273" s="205">
        <v>60.113231963429321</v>
      </c>
      <c r="N273" s="216">
        <f t="shared" si="127"/>
        <v>0.12700571824999618</v>
      </c>
      <c r="O273" s="216">
        <f t="shared" si="128"/>
        <v>0.18484265898435037</v>
      </c>
      <c r="P273" s="217">
        <f t="shared" si="131"/>
        <v>6.7743438016437878</v>
      </c>
      <c r="Q273" s="370">
        <f t="shared" si="132"/>
        <v>9.3780296919661126</v>
      </c>
      <c r="R273" s="371"/>
    </row>
    <row r="274" spans="1:18" x14ac:dyDescent="0.25">
      <c r="A274" s="27" t="s">
        <v>10</v>
      </c>
      <c r="B274" s="218">
        <v>67.92</v>
      </c>
      <c r="C274" s="218">
        <v>71.59</v>
      </c>
      <c r="D274" s="218">
        <v>51.88</v>
      </c>
      <c r="E274" s="219">
        <f t="shared" si="125"/>
        <v>-0.2753177818131024</v>
      </c>
      <c r="F274" s="219">
        <f t="shared" si="126"/>
        <v>-0.23616018845700826</v>
      </c>
      <c r="G274" s="220">
        <f t="shared" si="129"/>
        <v>-19.71</v>
      </c>
      <c r="H274" s="366">
        <f t="shared" si="130"/>
        <v>-16.04</v>
      </c>
      <c r="I274" s="367"/>
      <c r="J274" s="158"/>
      <c r="K274" s="218">
        <v>71.262194874699446</v>
      </c>
      <c r="L274" s="218">
        <v>74.592736336898525</v>
      </c>
      <c r="M274" s="218">
        <v>69.359303112408796</v>
      </c>
      <c r="N274" s="219">
        <f t="shared" si="127"/>
        <v>-7.0160091739400743E-2</v>
      </c>
      <c r="O274" s="219">
        <f t="shared" si="128"/>
        <v>-2.6702682476122286E-2</v>
      </c>
      <c r="P274" s="220">
        <f t="shared" si="131"/>
        <v>-5.2334332244897297</v>
      </c>
      <c r="Q274" s="366">
        <f t="shared" si="132"/>
        <v>-1.9028917622906505</v>
      </c>
      <c r="R274" s="367"/>
    </row>
    <row r="275" spans="1:18" x14ac:dyDescent="0.25">
      <c r="A275" s="302" t="s">
        <v>13</v>
      </c>
      <c r="B275" s="303"/>
      <c r="C275" s="303"/>
      <c r="D275" s="303"/>
      <c r="E275" s="303"/>
      <c r="F275" s="303"/>
      <c r="G275" s="303"/>
      <c r="H275" s="303"/>
      <c r="I275" s="303"/>
      <c r="J275" s="303"/>
      <c r="K275" s="303"/>
      <c r="L275" s="303"/>
      <c r="M275" s="303"/>
      <c r="N275" s="303"/>
      <c r="O275" s="303"/>
      <c r="P275" s="303"/>
      <c r="Q275" s="303"/>
      <c r="R275" s="304"/>
    </row>
    <row r="276" spans="1:18" ht="21" x14ac:dyDescent="0.35">
      <c r="A276" s="351" t="s">
        <v>81</v>
      </c>
      <c r="B276" s="351"/>
      <c r="C276" s="351"/>
      <c r="D276" s="351"/>
      <c r="E276" s="351"/>
      <c r="F276" s="351"/>
      <c r="G276" s="351"/>
      <c r="H276" s="351"/>
      <c r="I276" s="351"/>
      <c r="J276" s="351"/>
      <c r="K276" s="351"/>
      <c r="L276" s="351"/>
      <c r="M276" s="351"/>
      <c r="N276" s="351"/>
      <c r="O276" s="351"/>
      <c r="P276" s="351"/>
      <c r="Q276" s="351"/>
      <c r="R276" s="351"/>
    </row>
    <row r="277" spans="1:18" x14ac:dyDescent="0.25">
      <c r="A277" s="54"/>
      <c r="B277" s="298" t="s">
        <v>117</v>
      </c>
      <c r="C277" s="299"/>
      <c r="D277" s="299"/>
      <c r="E277" s="299"/>
      <c r="F277" s="299"/>
      <c r="G277" s="299"/>
      <c r="H277" s="299"/>
      <c r="I277" s="300"/>
      <c r="J277" s="157"/>
      <c r="K277" s="298" t="str">
        <f>K$5</f>
        <v>acumulado noviembre</v>
      </c>
      <c r="L277" s="299"/>
      <c r="M277" s="299"/>
      <c r="N277" s="299"/>
      <c r="O277" s="299"/>
      <c r="P277" s="299"/>
      <c r="Q277" s="299"/>
      <c r="R277" s="300"/>
    </row>
    <row r="278" spans="1:18" x14ac:dyDescent="0.25">
      <c r="A278" s="4"/>
      <c r="B278" s="5">
        <f>B$6</f>
        <v>2019</v>
      </c>
      <c r="C278" s="5">
        <f>C$6</f>
        <v>2022</v>
      </c>
      <c r="D278" s="5">
        <f>D$6</f>
        <v>2023</v>
      </c>
      <c r="E278" s="5" t="str">
        <f>CONCATENATE("var ",RIGHT(D278,2),"/",RIGHT(C278,2))</f>
        <v>var 23/22</v>
      </c>
      <c r="F278" s="5" t="str">
        <f>CONCATENATE("var ",RIGHT(D278,2),"/",RIGHT(B278,2))</f>
        <v>var 23/19</v>
      </c>
      <c r="G278" s="5" t="str">
        <f>CONCATENATE("dif ",RIGHT(D278,2),"-",RIGHT(C278,2))</f>
        <v>dif 23-22</v>
      </c>
      <c r="H278" s="308" t="str">
        <f>CONCATENATE("dif ",RIGHT(D278,2),"-",RIGHT(B278,2))</f>
        <v>dif 23-19</v>
      </c>
      <c r="I278" s="309"/>
      <c r="J278" s="158"/>
      <c r="K278" s="5">
        <f>K$6</f>
        <v>2019</v>
      </c>
      <c r="L278" s="5">
        <f>L$6</f>
        <v>2022</v>
      </c>
      <c r="M278" s="5">
        <f>M$6</f>
        <v>2023</v>
      </c>
      <c r="N278" s="5" t="str">
        <f>CONCATENATE("var ",RIGHT(M278,2),"/",RIGHT(L278,2))</f>
        <v>var 23/22</v>
      </c>
      <c r="O278" s="5" t="str">
        <f>CONCATENATE("var ",RIGHT(M278,2),"/",RIGHT(K278,2))</f>
        <v>var 23/19</v>
      </c>
      <c r="P278" s="5" t="str">
        <f>CONCATENATE("dif ",RIGHT(M278,2),"-",RIGHT(L278,2))</f>
        <v>dif 23-22</v>
      </c>
      <c r="Q278" s="308" t="str">
        <f>CONCATENATE("dif ",RIGHT(M278,2),"-",RIGHT(K278,2))</f>
        <v>dif 23-19</v>
      </c>
      <c r="R278" s="309"/>
    </row>
    <row r="279" spans="1:18" x14ac:dyDescent="0.25">
      <c r="A279" s="159" t="s">
        <v>48</v>
      </c>
      <c r="B279" s="194">
        <v>89.48</v>
      </c>
      <c r="C279" s="194">
        <v>109.02</v>
      </c>
      <c r="D279" s="194">
        <v>124.81</v>
      </c>
      <c r="E279" s="221">
        <f t="shared" ref="E279:E287" si="133">D279/C279-1</f>
        <v>0.14483580994312972</v>
      </c>
      <c r="F279" s="221">
        <f t="shared" ref="F279:F287" si="134">D279/B279-1</f>
        <v>0.39483683504693778</v>
      </c>
      <c r="G279" s="222">
        <f>D279-C279</f>
        <v>15.790000000000006</v>
      </c>
      <c r="H279" s="372">
        <f>D279-B279</f>
        <v>35.33</v>
      </c>
      <c r="I279" s="373"/>
      <c r="J279" s="197"/>
      <c r="K279" s="194">
        <v>87.232279267008167</v>
      </c>
      <c r="L279" s="194">
        <v>104.07276898017454</v>
      </c>
      <c r="M279" s="194">
        <v>111.67467247777242</v>
      </c>
      <c r="N279" s="221">
        <f t="shared" ref="N279:N287" si="135">M279/L279-1</f>
        <v>7.3044116843340667E-2</v>
      </c>
      <c r="O279" s="221">
        <f t="shared" ref="O279:O287" si="136">M279/K279-1</f>
        <v>0.28019895176588072</v>
      </c>
      <c r="P279" s="222">
        <f>M279-L279</f>
        <v>7.6019034975978741</v>
      </c>
      <c r="Q279" s="372">
        <f>M279-K279</f>
        <v>24.442393210764251</v>
      </c>
      <c r="R279" s="373"/>
    </row>
    <row r="280" spans="1:18" x14ac:dyDescent="0.25">
      <c r="A280" s="76" t="s">
        <v>49</v>
      </c>
      <c r="B280" s="223">
        <v>110.51</v>
      </c>
      <c r="C280" s="223">
        <v>138.49</v>
      </c>
      <c r="D280" s="223">
        <v>153.25</v>
      </c>
      <c r="E280" s="224">
        <f t="shared" si="133"/>
        <v>0.1065780922810311</v>
      </c>
      <c r="F280" s="225">
        <f t="shared" si="134"/>
        <v>0.38675233010587262</v>
      </c>
      <c r="G280" s="226">
        <f t="shared" ref="G280:G287" si="137">D280-C280</f>
        <v>14.759999999999991</v>
      </c>
      <c r="H280" s="374">
        <f t="shared" ref="H280:H287" si="138">D280-B280</f>
        <v>42.739999999999995</v>
      </c>
      <c r="I280" s="375"/>
      <c r="J280" s="158"/>
      <c r="K280" s="223">
        <v>106.28018758683909</v>
      </c>
      <c r="L280" s="223">
        <v>128.85206759404383</v>
      </c>
      <c r="M280" s="223">
        <v>135.92707234934736</v>
      </c>
      <c r="N280" s="224">
        <f t="shared" si="135"/>
        <v>5.4907964516283547E-2</v>
      </c>
      <c r="O280" s="225">
        <f t="shared" si="136"/>
        <v>0.27895024873083218</v>
      </c>
      <c r="P280" s="226">
        <f t="shared" ref="P280:P287" si="139">M280-L280</f>
        <v>7.0750047553035245</v>
      </c>
      <c r="Q280" s="374">
        <f t="shared" ref="Q280:Q287" si="140">M280-K280</f>
        <v>29.646884762508265</v>
      </c>
      <c r="R280" s="375"/>
    </row>
    <row r="281" spans="1:18" x14ac:dyDescent="0.25">
      <c r="A281" s="79" t="s">
        <v>50</v>
      </c>
      <c r="B281" s="205">
        <v>86.82</v>
      </c>
      <c r="C281" s="205">
        <v>97.67</v>
      </c>
      <c r="D281" s="205">
        <v>110.27</v>
      </c>
      <c r="E281" s="227">
        <f t="shared" si="133"/>
        <v>0.12900583597829418</v>
      </c>
      <c r="F281" s="227">
        <f t="shared" si="134"/>
        <v>0.27009905551716207</v>
      </c>
      <c r="G281" s="217">
        <f t="shared" si="137"/>
        <v>12.599999999999994</v>
      </c>
      <c r="H281" s="370">
        <f t="shared" si="138"/>
        <v>23.450000000000003</v>
      </c>
      <c r="I281" s="371"/>
      <c r="J281" s="158"/>
      <c r="K281" s="205">
        <v>84.197567277175338</v>
      </c>
      <c r="L281" s="205">
        <v>92.183339986703388</v>
      </c>
      <c r="M281" s="205">
        <v>99.74063677813794</v>
      </c>
      <c r="N281" s="227">
        <f t="shared" si="135"/>
        <v>8.1981156166880398E-2</v>
      </c>
      <c r="O281" s="227">
        <f t="shared" si="136"/>
        <v>0.1846023585194021</v>
      </c>
      <c r="P281" s="217">
        <f t="shared" si="139"/>
        <v>7.5572967914345526</v>
      </c>
      <c r="Q281" s="370">
        <f t="shared" si="140"/>
        <v>15.543069500962602</v>
      </c>
      <c r="R281" s="371"/>
    </row>
    <row r="282" spans="1:18" x14ac:dyDescent="0.25">
      <c r="A282" s="79" t="s">
        <v>51</v>
      </c>
      <c r="B282" s="205">
        <v>61.52</v>
      </c>
      <c r="C282" s="205">
        <v>75.72</v>
      </c>
      <c r="D282" s="205">
        <v>92.38</v>
      </c>
      <c r="E282" s="227">
        <f t="shared" si="133"/>
        <v>0.22002113048071847</v>
      </c>
      <c r="F282" s="227">
        <f t="shared" si="134"/>
        <v>0.50162548764629378</v>
      </c>
      <c r="G282" s="217">
        <f t="shared" si="137"/>
        <v>16.659999999999997</v>
      </c>
      <c r="H282" s="370">
        <f t="shared" si="138"/>
        <v>30.859999999999992</v>
      </c>
      <c r="I282" s="371"/>
      <c r="J282" s="158"/>
      <c r="K282" s="205">
        <v>67.16080862817941</v>
      </c>
      <c r="L282" s="205">
        <v>74.276361274862467</v>
      </c>
      <c r="M282" s="205">
        <v>79.480226995326547</v>
      </c>
      <c r="N282" s="227">
        <f t="shared" si="135"/>
        <v>7.0060859621366989E-2</v>
      </c>
      <c r="O282" s="227">
        <f t="shared" si="136"/>
        <v>0.18343165633026848</v>
      </c>
      <c r="P282" s="217">
        <f t="shared" si="139"/>
        <v>5.2038657204640799</v>
      </c>
      <c r="Q282" s="370">
        <f t="shared" si="140"/>
        <v>12.319418367147136</v>
      </c>
      <c r="R282" s="371"/>
    </row>
    <row r="283" spans="1:18" x14ac:dyDescent="0.25">
      <c r="A283" s="79" t="s">
        <v>52</v>
      </c>
      <c r="B283" s="205">
        <v>54.33</v>
      </c>
      <c r="C283" s="205">
        <v>60.47</v>
      </c>
      <c r="D283" s="205">
        <v>73.510000000000005</v>
      </c>
      <c r="E283" s="227">
        <f t="shared" si="133"/>
        <v>0.21564412105176123</v>
      </c>
      <c r="F283" s="227">
        <f t="shared" si="134"/>
        <v>0.3530277931161423</v>
      </c>
      <c r="G283" s="217">
        <f t="shared" si="137"/>
        <v>13.040000000000006</v>
      </c>
      <c r="H283" s="370">
        <f t="shared" si="138"/>
        <v>19.180000000000007</v>
      </c>
      <c r="I283" s="371"/>
      <c r="J283" s="158"/>
      <c r="K283" s="205">
        <v>52.542370329642516</v>
      </c>
      <c r="L283" s="205">
        <v>57.651913750142157</v>
      </c>
      <c r="M283" s="205">
        <v>65.348004629495634</v>
      </c>
      <c r="N283" s="227">
        <f t="shared" si="135"/>
        <v>0.13349237481877174</v>
      </c>
      <c r="O283" s="227">
        <f t="shared" si="136"/>
        <v>0.24372014851086066</v>
      </c>
      <c r="P283" s="217">
        <f t="shared" si="139"/>
        <v>7.696090879353477</v>
      </c>
      <c r="Q283" s="370">
        <f t="shared" si="140"/>
        <v>12.805634299853118</v>
      </c>
      <c r="R283" s="371"/>
    </row>
    <row r="284" spans="1:18" x14ac:dyDescent="0.25">
      <c r="A284" s="79" t="s">
        <v>53</v>
      </c>
      <c r="B284" s="205">
        <v>82.48</v>
      </c>
      <c r="C284" s="205">
        <v>141.82</v>
      </c>
      <c r="D284" s="205">
        <v>148.51</v>
      </c>
      <c r="E284" s="227">
        <f>D284/C284-1</f>
        <v>4.7172472147792854E-2</v>
      </c>
      <c r="F284" s="227">
        <f>D284/B284-1</f>
        <v>0.80055771096023265</v>
      </c>
      <c r="G284" s="217">
        <f>D284-C284</f>
        <v>6.6899999999999977</v>
      </c>
      <c r="H284" s="370">
        <f>D284-B284</f>
        <v>66.029999999999987</v>
      </c>
      <c r="I284" s="371"/>
      <c r="J284" s="158"/>
      <c r="K284" s="205">
        <v>84.723851734048139</v>
      </c>
      <c r="L284" s="205">
        <v>126.86035094191953</v>
      </c>
      <c r="M284" s="205">
        <v>147.83752370614741</v>
      </c>
      <c r="N284" s="227">
        <f>M284/L284-1</f>
        <v>0.16535641442322557</v>
      </c>
      <c r="O284" s="227">
        <f>M284/K284-1</f>
        <v>0.74493393159479848</v>
      </c>
      <c r="P284" s="217">
        <f>M284-L284</f>
        <v>20.977172764227873</v>
      </c>
      <c r="Q284" s="370">
        <f>M284-K284</f>
        <v>63.113671972099269</v>
      </c>
      <c r="R284" s="371"/>
    </row>
    <row r="285" spans="1:18" x14ac:dyDescent="0.25">
      <c r="A285" s="79" t="s">
        <v>54</v>
      </c>
      <c r="B285" s="205">
        <v>64.680000000000007</v>
      </c>
      <c r="C285" s="205">
        <v>78.95</v>
      </c>
      <c r="D285" s="205">
        <v>91.2</v>
      </c>
      <c r="E285" s="227">
        <f t="shared" si="133"/>
        <v>0.15516149461684603</v>
      </c>
      <c r="F285" s="227">
        <f t="shared" si="134"/>
        <v>0.41001855287569566</v>
      </c>
      <c r="G285" s="217">
        <f t="shared" si="137"/>
        <v>12.25</v>
      </c>
      <c r="H285" s="370">
        <f t="shared" si="138"/>
        <v>26.519999999999996</v>
      </c>
      <c r="I285" s="371"/>
      <c r="J285" s="158"/>
      <c r="K285" s="205">
        <v>63.286162937655483</v>
      </c>
      <c r="L285" s="205">
        <v>75.403863670467913</v>
      </c>
      <c r="M285" s="205">
        <v>85.34861581500337</v>
      </c>
      <c r="N285" s="227">
        <f t="shared" si="135"/>
        <v>0.13188650634662813</v>
      </c>
      <c r="O285" s="227">
        <f t="shared" si="136"/>
        <v>0.34861416545480983</v>
      </c>
      <c r="P285" s="217">
        <f t="shared" si="139"/>
        <v>9.9447521445354568</v>
      </c>
      <c r="Q285" s="370">
        <f t="shared" si="140"/>
        <v>22.062452877347887</v>
      </c>
      <c r="R285" s="371"/>
    </row>
    <row r="286" spans="1:18" x14ac:dyDescent="0.25">
      <c r="A286" s="79" t="s">
        <v>55</v>
      </c>
      <c r="B286" s="205">
        <v>85.06</v>
      </c>
      <c r="C286" s="205">
        <v>99.76</v>
      </c>
      <c r="D286" s="205">
        <v>118.31</v>
      </c>
      <c r="E286" s="227">
        <f>D286/C286-1</f>
        <v>0.18594627105052131</v>
      </c>
      <c r="F286" s="227">
        <f>D286/B286-1</f>
        <v>0.39090054079473302</v>
      </c>
      <c r="G286" s="217">
        <f>D286-C286</f>
        <v>18.549999999999997</v>
      </c>
      <c r="H286" s="370">
        <f>D286-B286</f>
        <v>33.25</v>
      </c>
      <c r="I286" s="371"/>
      <c r="J286" s="158"/>
      <c r="K286" s="205">
        <v>80.723260524554448</v>
      </c>
      <c r="L286" s="205">
        <v>88.102881940468919</v>
      </c>
      <c r="M286" s="205">
        <v>97.372381045063833</v>
      </c>
      <c r="N286" s="227">
        <f>M286/L286-1</f>
        <v>0.10521221213692322</v>
      </c>
      <c r="O286" s="227">
        <f>M286/K286-1</f>
        <v>0.20624935628616048</v>
      </c>
      <c r="P286" s="217">
        <f>M286-L286</f>
        <v>9.2694991045949138</v>
      </c>
      <c r="Q286" s="370">
        <f>M286-K286</f>
        <v>16.649120520509385</v>
      </c>
      <c r="R286" s="371"/>
    </row>
    <row r="287" spans="1:18" x14ac:dyDescent="0.25">
      <c r="A287" s="79" t="s">
        <v>56</v>
      </c>
      <c r="B287" s="205">
        <v>88.13</v>
      </c>
      <c r="C287" s="205">
        <v>112.19</v>
      </c>
      <c r="D287" s="205">
        <v>131.1</v>
      </c>
      <c r="E287" s="227">
        <f t="shared" si="133"/>
        <v>0.16855334700062397</v>
      </c>
      <c r="F287" s="227">
        <f t="shared" si="134"/>
        <v>0.48757517303982745</v>
      </c>
      <c r="G287" s="217">
        <f t="shared" si="137"/>
        <v>18.909999999999997</v>
      </c>
      <c r="H287" s="370">
        <f t="shared" si="138"/>
        <v>42.97</v>
      </c>
      <c r="I287" s="371"/>
      <c r="J287" s="158"/>
      <c r="K287" s="205">
        <v>92.449307814436125</v>
      </c>
      <c r="L287" s="205">
        <v>112.99562215510745</v>
      </c>
      <c r="M287" s="205">
        <v>127.80209639577045</v>
      </c>
      <c r="N287" s="227">
        <f t="shared" si="135"/>
        <v>0.13103582208112763</v>
      </c>
      <c r="O287" s="227">
        <f t="shared" si="136"/>
        <v>0.38240187424977035</v>
      </c>
      <c r="P287" s="217">
        <f t="shared" si="139"/>
        <v>14.806474240662993</v>
      </c>
      <c r="Q287" s="366">
        <f t="shared" si="140"/>
        <v>35.352788581334323</v>
      </c>
      <c r="R287" s="367"/>
    </row>
    <row r="288" spans="1:18" x14ac:dyDescent="0.25">
      <c r="A288" s="79" t="s">
        <v>57</v>
      </c>
      <c r="B288" s="205">
        <v>147.52000000000001</v>
      </c>
      <c r="C288" s="205">
        <v>144.41</v>
      </c>
      <c r="D288" s="205">
        <v>262.73</v>
      </c>
      <c r="E288" s="227">
        <f>D288/C288-1</f>
        <v>0.81933384114673524</v>
      </c>
      <c r="F288" s="227">
        <f>D288/B288-1</f>
        <v>0.78097885032537961</v>
      </c>
      <c r="G288" s="217">
        <f>D288-C288</f>
        <v>118.32000000000002</v>
      </c>
      <c r="H288" s="370">
        <f>D288-B288</f>
        <v>115.21000000000001</v>
      </c>
      <c r="I288" s="371"/>
      <c r="J288" s="158"/>
      <c r="K288" s="205">
        <v>141.61664555305154</v>
      </c>
      <c r="L288" s="205">
        <v>186.77533185229777</v>
      </c>
      <c r="M288" s="205">
        <v>191.76196360381695</v>
      </c>
      <c r="N288" s="227">
        <f>M288/L288-1</f>
        <v>2.6698556506715931E-2</v>
      </c>
      <c r="O288" s="227">
        <f>M288/K288-1</f>
        <v>0.35409197735855336</v>
      </c>
      <c r="P288" s="217">
        <f>M288-L288</f>
        <v>4.9866317515191838</v>
      </c>
      <c r="Q288" s="370">
        <f>M288-K288</f>
        <v>50.145318050765411</v>
      </c>
      <c r="R288" s="371"/>
    </row>
    <row r="289" spans="1:18" x14ac:dyDescent="0.25">
      <c r="A289" s="79" t="s">
        <v>82</v>
      </c>
      <c r="B289" s="218">
        <v>60.1</v>
      </c>
      <c r="C289" s="218">
        <v>76.739999999999995</v>
      </c>
      <c r="D289" s="218">
        <v>80.25</v>
      </c>
      <c r="E289" s="227">
        <f>D289/C289-1</f>
        <v>4.5738858483190148E-2</v>
      </c>
      <c r="F289" s="227">
        <f>D289/B289-1</f>
        <v>0.33527454242928445</v>
      </c>
      <c r="G289" s="217">
        <f>D289-C289</f>
        <v>3.5100000000000051</v>
      </c>
      <c r="H289" s="370">
        <f>D289-B289</f>
        <v>20.149999999999999</v>
      </c>
      <c r="I289" s="371"/>
      <c r="J289" s="158"/>
      <c r="K289" s="218">
        <v>54.893644856483505</v>
      </c>
      <c r="L289" s="218">
        <v>63.239056646158929</v>
      </c>
      <c r="M289" s="218">
        <v>68.839944467302104</v>
      </c>
      <c r="N289" s="227">
        <f>M289/L289-1</f>
        <v>8.8566909726085719E-2</v>
      </c>
      <c r="O289" s="227">
        <f>M289/K289-1</f>
        <v>0.25406036795844855</v>
      </c>
      <c r="P289" s="217">
        <f>M289-L289</f>
        <v>5.600887821143175</v>
      </c>
      <c r="Q289" s="370">
        <f>M289-K289</f>
        <v>13.946299610818599</v>
      </c>
      <c r="R289" s="371"/>
    </row>
    <row r="290" spans="1:18" x14ac:dyDescent="0.25">
      <c r="A290" s="302" t="s">
        <v>13</v>
      </c>
      <c r="B290" s="303"/>
      <c r="C290" s="303"/>
      <c r="D290" s="303"/>
      <c r="E290" s="303"/>
      <c r="F290" s="303"/>
      <c r="G290" s="303"/>
      <c r="H290" s="303"/>
      <c r="I290" s="303"/>
      <c r="J290" s="303"/>
      <c r="K290" s="303"/>
      <c r="L290" s="303"/>
      <c r="M290" s="303"/>
      <c r="N290" s="303"/>
      <c r="O290" s="303"/>
      <c r="P290" s="303"/>
      <c r="Q290" s="303"/>
      <c r="R290" s="304"/>
    </row>
    <row r="291" spans="1:18" ht="21" x14ac:dyDescent="0.35">
      <c r="A291" s="351" t="s">
        <v>83</v>
      </c>
      <c r="B291" s="351"/>
      <c r="C291" s="351"/>
      <c r="D291" s="351"/>
      <c r="E291" s="351"/>
      <c r="F291" s="351"/>
      <c r="G291" s="351"/>
      <c r="H291" s="351"/>
      <c r="I291" s="351"/>
      <c r="J291" s="351"/>
      <c r="K291" s="351"/>
      <c r="L291" s="351"/>
      <c r="M291" s="351"/>
      <c r="N291" s="351"/>
      <c r="O291" s="351"/>
      <c r="P291" s="351"/>
      <c r="Q291" s="351"/>
      <c r="R291" s="351"/>
    </row>
    <row r="292" spans="1:18" x14ac:dyDescent="0.25">
      <c r="A292" s="54"/>
      <c r="B292" s="298" t="s">
        <v>117</v>
      </c>
      <c r="C292" s="299"/>
      <c r="D292" s="299"/>
      <c r="E292" s="299"/>
      <c r="F292" s="299"/>
      <c r="G292" s="299"/>
      <c r="H292" s="299"/>
      <c r="I292" s="300"/>
      <c r="J292" s="157"/>
      <c r="K292" s="298" t="str">
        <f>K$5</f>
        <v>acumulado noviembre</v>
      </c>
      <c r="L292" s="299"/>
      <c r="M292" s="299"/>
      <c r="N292" s="299"/>
      <c r="O292" s="299"/>
      <c r="P292" s="299"/>
      <c r="Q292" s="299"/>
      <c r="R292" s="300"/>
    </row>
    <row r="293" spans="1:18" x14ac:dyDescent="0.25">
      <c r="A293" s="4"/>
      <c r="B293" s="5">
        <f>B$6</f>
        <v>2019</v>
      </c>
      <c r="C293" s="5">
        <f>C$6</f>
        <v>2022</v>
      </c>
      <c r="D293" s="5">
        <f>D$6</f>
        <v>2023</v>
      </c>
      <c r="E293" s="5" t="str">
        <f>CONCATENATE("var ",RIGHT(D293,2),"/",RIGHT(C293,2))</f>
        <v>var 23/22</v>
      </c>
      <c r="F293" s="5" t="str">
        <f>CONCATENATE("var ",RIGHT(D293,2),"/",RIGHT(B293,2))</f>
        <v>var 23/19</v>
      </c>
      <c r="G293" s="5" t="str">
        <f>CONCATENATE("dif ",RIGHT(D293,2),"-",RIGHT(C293,2))</f>
        <v>dif 23-22</v>
      </c>
      <c r="H293" s="308" t="str">
        <f>CONCATENATE("dif ",RIGHT(D293,2),"-",RIGHT(B293,2))</f>
        <v>dif 23-19</v>
      </c>
      <c r="I293" s="309"/>
      <c r="J293" s="158"/>
      <c r="K293" s="5">
        <f>K$6</f>
        <v>2019</v>
      </c>
      <c r="L293" s="5">
        <f>L$6</f>
        <v>2022</v>
      </c>
      <c r="M293" s="5">
        <f>M$6</f>
        <v>2023</v>
      </c>
      <c r="N293" s="5" t="str">
        <f>CONCATENATE("var ",RIGHT(M293,2),"/",RIGHT(L293,2))</f>
        <v>var 23/22</v>
      </c>
      <c r="O293" s="5" t="str">
        <f>CONCATENATE("var ",RIGHT(M293,2),"/",RIGHT(K293,2))</f>
        <v>var 23/19</v>
      </c>
      <c r="P293" s="5" t="str">
        <f>CONCATENATE("dif ",RIGHT(M293,2),"-",RIGHT(L293,2))</f>
        <v>dif 23-22</v>
      </c>
      <c r="Q293" s="308" t="str">
        <f>CONCATENATE("dif ",RIGHT(M293,2),"-",RIGHT(K293,2))</f>
        <v>dif 23-19</v>
      </c>
      <c r="R293" s="309"/>
    </row>
    <row r="294" spans="1:18" x14ac:dyDescent="0.25">
      <c r="A294" s="159" t="s">
        <v>4</v>
      </c>
      <c r="B294" s="194">
        <v>75</v>
      </c>
      <c r="C294" s="194">
        <v>92.53</v>
      </c>
      <c r="D294" s="194">
        <v>109.54</v>
      </c>
      <c r="E294" s="195">
        <f t="shared" ref="E294:E305" si="141">D294/C294-1</f>
        <v>0.18383227061493579</v>
      </c>
      <c r="F294" s="195">
        <f t="shared" ref="F294:F305" si="142">D294/B294-1</f>
        <v>0.46053333333333346</v>
      </c>
      <c r="G294" s="228">
        <f>D294-C294</f>
        <v>17.010000000000005</v>
      </c>
      <c r="H294" s="376">
        <f>D294-B294</f>
        <v>34.540000000000006</v>
      </c>
      <c r="I294" s="377"/>
      <c r="J294" s="197"/>
      <c r="K294" s="194">
        <v>69.880590061382236</v>
      </c>
      <c r="L294" s="194">
        <v>78.948605319852987</v>
      </c>
      <c r="M294" s="194">
        <v>91.2806641879274</v>
      </c>
      <c r="N294" s="195">
        <f t="shared" ref="N294:N305" si="143">M294/L294-1</f>
        <v>0.15620363169320362</v>
      </c>
      <c r="O294" s="195">
        <f t="shared" ref="O294:O305" si="144">M294/K294-1</f>
        <v>0.30623774223640088</v>
      </c>
      <c r="P294" s="228">
        <f>M294-L294</f>
        <v>12.332058868074412</v>
      </c>
      <c r="Q294" s="376">
        <f>M294-K294</f>
        <v>21.400074126545164</v>
      </c>
      <c r="R294" s="377"/>
    </row>
    <row r="295" spans="1:18" x14ac:dyDescent="0.25">
      <c r="A295" s="163" t="s">
        <v>5</v>
      </c>
      <c r="B295" s="198">
        <v>81.95</v>
      </c>
      <c r="C295" s="198">
        <v>101.73</v>
      </c>
      <c r="D295" s="198">
        <v>121.65</v>
      </c>
      <c r="E295" s="199">
        <f t="shared" si="141"/>
        <v>0.19581244470657633</v>
      </c>
      <c r="F295" s="199">
        <f t="shared" si="142"/>
        <v>0.48444173276388036</v>
      </c>
      <c r="G295" s="229">
        <f t="shared" ref="G295:G305" si="145">D295-C295</f>
        <v>19.920000000000002</v>
      </c>
      <c r="H295" s="378">
        <f t="shared" ref="H295:H305" si="146">D295-B295</f>
        <v>39.700000000000003</v>
      </c>
      <c r="I295" s="379"/>
      <c r="J295" s="201"/>
      <c r="K295" s="198">
        <v>76.789742720591306</v>
      </c>
      <c r="L295" s="198">
        <v>86.434710511311025</v>
      </c>
      <c r="M295" s="198">
        <v>100.80895434860983</v>
      </c>
      <c r="N295" s="199">
        <f t="shared" si="143"/>
        <v>0.16630175252820178</v>
      </c>
      <c r="O295" s="199">
        <f t="shared" si="144"/>
        <v>0.31279192737258299</v>
      </c>
      <c r="P295" s="229">
        <f t="shared" ref="P295:P305" si="147">M295-L295</f>
        <v>14.374243837298806</v>
      </c>
      <c r="Q295" s="378">
        <f t="shared" ref="Q295:Q305" si="148">M295-K295</f>
        <v>24.019211628018525</v>
      </c>
      <c r="R295" s="379"/>
    </row>
    <row r="296" spans="1:18" x14ac:dyDescent="0.25">
      <c r="A296" s="26" t="s">
        <v>74</v>
      </c>
      <c r="B296" s="202">
        <v>126.82</v>
      </c>
      <c r="C296" s="202">
        <v>161.69</v>
      </c>
      <c r="D296" s="202">
        <v>192.48</v>
      </c>
      <c r="E296" s="227">
        <f t="shared" si="141"/>
        <v>0.19042612406456794</v>
      </c>
      <c r="F296" s="227">
        <f t="shared" si="142"/>
        <v>0.51774168112285124</v>
      </c>
      <c r="G296" s="230">
        <f t="shared" si="145"/>
        <v>30.789999999999992</v>
      </c>
      <c r="H296" s="380">
        <f t="shared" si="146"/>
        <v>65.66</v>
      </c>
      <c r="I296" s="381"/>
      <c r="J296" s="158"/>
      <c r="K296" s="202">
        <v>116.91370778437103</v>
      </c>
      <c r="L296" s="202">
        <v>143.02595134030193</v>
      </c>
      <c r="M296" s="202">
        <v>156.90478791953529</v>
      </c>
      <c r="N296" s="227">
        <f t="shared" si="143"/>
        <v>9.7037191147300472E-2</v>
      </c>
      <c r="O296" s="227">
        <f t="shared" si="144"/>
        <v>0.34205638408903716</v>
      </c>
      <c r="P296" s="217">
        <f t="shared" si="147"/>
        <v>13.878836579233365</v>
      </c>
      <c r="Q296" s="370">
        <f t="shared" si="148"/>
        <v>39.991080135164268</v>
      </c>
      <c r="R296" s="371"/>
    </row>
    <row r="297" spans="1:18" x14ac:dyDescent="0.25">
      <c r="A297" s="26" t="s">
        <v>75</v>
      </c>
      <c r="B297" s="205">
        <v>80.959999999999994</v>
      </c>
      <c r="C297" s="205">
        <v>95.59</v>
      </c>
      <c r="D297" s="205">
        <v>112.55</v>
      </c>
      <c r="E297" s="227">
        <f t="shared" si="141"/>
        <v>0.17742441677999787</v>
      </c>
      <c r="F297" s="227">
        <f t="shared" si="142"/>
        <v>0.39019268774703564</v>
      </c>
      <c r="G297" s="230">
        <f t="shared" si="145"/>
        <v>16.959999999999994</v>
      </c>
      <c r="H297" s="380">
        <f t="shared" si="146"/>
        <v>31.590000000000003</v>
      </c>
      <c r="I297" s="381"/>
      <c r="J297" s="158"/>
      <c r="K297" s="205">
        <v>75.520267353043167</v>
      </c>
      <c r="L297" s="205">
        <v>79.516933740347454</v>
      </c>
      <c r="M297" s="205">
        <v>95.571230920897904</v>
      </c>
      <c r="N297" s="227">
        <f t="shared" si="143"/>
        <v>0.20189784018802515</v>
      </c>
      <c r="O297" s="227">
        <f t="shared" si="144"/>
        <v>0.26550440392537578</v>
      </c>
      <c r="P297" s="217">
        <f t="shared" si="147"/>
        <v>16.054297180550449</v>
      </c>
      <c r="Q297" s="370">
        <f t="shared" si="148"/>
        <v>20.050963567854737</v>
      </c>
      <c r="R297" s="371"/>
    </row>
    <row r="298" spans="1:18" x14ac:dyDescent="0.25">
      <c r="A298" s="26" t="s">
        <v>76</v>
      </c>
      <c r="B298" s="205">
        <v>48.03</v>
      </c>
      <c r="C298" s="205">
        <v>57.01</v>
      </c>
      <c r="D298" s="205">
        <v>77.23</v>
      </c>
      <c r="E298" s="227">
        <f t="shared" si="141"/>
        <v>0.35467461848798476</v>
      </c>
      <c r="F298" s="227">
        <f t="shared" si="142"/>
        <v>0.60795336248178233</v>
      </c>
      <c r="G298" s="230">
        <f t="shared" si="145"/>
        <v>20.220000000000006</v>
      </c>
      <c r="H298" s="380">
        <f t="shared" si="146"/>
        <v>29.200000000000003</v>
      </c>
      <c r="I298" s="381"/>
      <c r="J298" s="158"/>
      <c r="K298" s="205">
        <v>47.828090246924212</v>
      </c>
      <c r="L298" s="205">
        <v>47.536711430928172</v>
      </c>
      <c r="M298" s="205">
        <v>60.058703846576179</v>
      </c>
      <c r="N298" s="227">
        <f t="shared" si="143"/>
        <v>0.26341730504102534</v>
      </c>
      <c r="O298" s="227">
        <f t="shared" si="144"/>
        <v>0.2557203002776911</v>
      </c>
      <c r="P298" s="217">
        <f t="shared" si="147"/>
        <v>12.521992415648008</v>
      </c>
      <c r="Q298" s="370">
        <f t="shared" si="148"/>
        <v>12.230613599651967</v>
      </c>
      <c r="R298" s="371"/>
    </row>
    <row r="299" spans="1:18" x14ac:dyDescent="0.25">
      <c r="A299" s="26" t="s">
        <v>77</v>
      </c>
      <c r="B299" s="205">
        <v>39.1</v>
      </c>
      <c r="C299" s="205">
        <v>46.43</v>
      </c>
      <c r="D299" s="205">
        <v>60.02</v>
      </c>
      <c r="E299" s="227">
        <f t="shared" si="141"/>
        <v>0.29269868619427108</v>
      </c>
      <c r="F299" s="227">
        <f t="shared" si="142"/>
        <v>0.53503836317135556</v>
      </c>
      <c r="G299" s="230">
        <f t="shared" si="145"/>
        <v>13.590000000000003</v>
      </c>
      <c r="H299" s="380">
        <f t="shared" si="146"/>
        <v>20.92</v>
      </c>
      <c r="I299" s="381"/>
      <c r="J299" s="158"/>
      <c r="K299" s="205">
        <v>33.752274953051135</v>
      </c>
      <c r="L299" s="205">
        <v>37.574687514221011</v>
      </c>
      <c r="M299" s="205">
        <v>46.415036477229073</v>
      </c>
      <c r="N299" s="227">
        <f t="shared" si="143"/>
        <v>0.2352740514385443</v>
      </c>
      <c r="O299" s="227">
        <f t="shared" si="144"/>
        <v>0.37516764549327819</v>
      </c>
      <c r="P299" s="217">
        <f t="shared" si="147"/>
        <v>8.8403489630080614</v>
      </c>
      <c r="Q299" s="370">
        <f t="shared" si="148"/>
        <v>12.662761524177938</v>
      </c>
      <c r="R299" s="371"/>
    </row>
    <row r="300" spans="1:18" x14ac:dyDescent="0.25">
      <c r="A300" s="26" t="s">
        <v>78</v>
      </c>
      <c r="B300" s="210">
        <v>32.85</v>
      </c>
      <c r="C300" s="210">
        <v>48.83</v>
      </c>
      <c r="D300" s="210">
        <v>45.18</v>
      </c>
      <c r="E300" s="227">
        <f t="shared" si="141"/>
        <v>-7.4749129633422062E-2</v>
      </c>
      <c r="F300" s="227">
        <f t="shared" si="142"/>
        <v>0.37534246575342456</v>
      </c>
      <c r="G300" s="230">
        <f t="shared" si="145"/>
        <v>-3.6499999999999986</v>
      </c>
      <c r="H300" s="380">
        <f t="shared" si="146"/>
        <v>12.329999999999998</v>
      </c>
      <c r="I300" s="381"/>
      <c r="J300" s="158"/>
      <c r="K300" s="210">
        <v>39.306317321057612</v>
      </c>
      <c r="L300" s="210">
        <v>38.563448290735643</v>
      </c>
      <c r="M300" s="210">
        <v>39.856987649123603</v>
      </c>
      <c r="N300" s="227">
        <f t="shared" si="143"/>
        <v>3.354314553604687E-2</v>
      </c>
      <c r="O300" s="227">
        <f t="shared" si="144"/>
        <v>1.4009715628357178E-2</v>
      </c>
      <c r="P300" s="217">
        <f t="shared" si="147"/>
        <v>1.2935393583879602</v>
      </c>
      <c r="Q300" s="370">
        <f t="shared" si="148"/>
        <v>0.55067032806599059</v>
      </c>
      <c r="R300" s="371"/>
    </row>
    <row r="301" spans="1:18" x14ac:dyDescent="0.25">
      <c r="A301" s="163" t="s">
        <v>11</v>
      </c>
      <c r="B301" s="198">
        <v>55.04</v>
      </c>
      <c r="C301" s="198">
        <v>60.31</v>
      </c>
      <c r="D301" s="198">
        <v>68.069999999999993</v>
      </c>
      <c r="E301" s="199">
        <f t="shared" si="141"/>
        <v>0.12866854584645981</v>
      </c>
      <c r="F301" s="199">
        <f t="shared" si="142"/>
        <v>0.23673691860465107</v>
      </c>
      <c r="G301" s="229">
        <f t="shared" si="145"/>
        <v>7.7599999999999909</v>
      </c>
      <c r="H301" s="378">
        <f t="shared" si="146"/>
        <v>13.029999999999994</v>
      </c>
      <c r="I301" s="379"/>
      <c r="J301" s="201"/>
      <c r="K301" s="198">
        <v>50.576054576062525</v>
      </c>
      <c r="L301" s="198">
        <v>52.001770193607541</v>
      </c>
      <c r="M301" s="198">
        <v>59.288474982027971</v>
      </c>
      <c r="N301" s="199">
        <f t="shared" si="143"/>
        <v>0.14012416810603434</v>
      </c>
      <c r="O301" s="199">
        <f t="shared" si="144"/>
        <v>0.1722637417844175</v>
      </c>
      <c r="P301" s="229">
        <f t="shared" si="147"/>
        <v>7.2867047884204297</v>
      </c>
      <c r="Q301" s="378">
        <f t="shared" si="148"/>
        <v>8.712420405965446</v>
      </c>
      <c r="R301" s="379"/>
    </row>
    <row r="302" spans="1:18" x14ac:dyDescent="0.25">
      <c r="A302" s="25" t="s">
        <v>12</v>
      </c>
      <c r="B302" s="213">
        <v>90.01</v>
      </c>
      <c r="C302" s="213">
        <v>100.74</v>
      </c>
      <c r="D302" s="213">
        <v>122.99</v>
      </c>
      <c r="E302" s="227">
        <f t="shared" si="141"/>
        <v>0.22086559459996025</v>
      </c>
      <c r="F302" s="227">
        <f t="shared" si="142"/>
        <v>0.36640373291856454</v>
      </c>
      <c r="G302" s="230">
        <f t="shared" si="145"/>
        <v>22.25</v>
      </c>
      <c r="H302" s="380">
        <f t="shared" si="146"/>
        <v>32.97999999999999</v>
      </c>
      <c r="I302" s="381"/>
      <c r="J302" s="158"/>
      <c r="K302" s="213">
        <v>81.414714077222442</v>
      </c>
      <c r="L302" s="213">
        <v>87.059096606089994</v>
      </c>
      <c r="M302" s="213">
        <v>101.48128355088846</v>
      </c>
      <c r="N302" s="227">
        <f t="shared" si="143"/>
        <v>0.1656597358235119</v>
      </c>
      <c r="O302" s="227">
        <f t="shared" si="144"/>
        <v>0.24647349930668239</v>
      </c>
      <c r="P302" s="217">
        <f t="shared" si="147"/>
        <v>14.422186944798469</v>
      </c>
      <c r="Q302" s="370">
        <f t="shared" si="148"/>
        <v>20.066569473666021</v>
      </c>
      <c r="R302" s="371"/>
    </row>
    <row r="303" spans="1:18" x14ac:dyDescent="0.25">
      <c r="A303" s="26" t="s">
        <v>8</v>
      </c>
      <c r="B303" s="205">
        <v>60.28</v>
      </c>
      <c r="C303" s="205">
        <v>63.72</v>
      </c>
      <c r="D303" s="205">
        <v>73.19</v>
      </c>
      <c r="E303" s="227">
        <f t="shared" si="141"/>
        <v>0.14861895794099178</v>
      </c>
      <c r="F303" s="227">
        <f t="shared" si="142"/>
        <v>0.21416721964167218</v>
      </c>
      <c r="G303" s="230">
        <f t="shared" si="145"/>
        <v>9.4699999999999989</v>
      </c>
      <c r="H303" s="380">
        <f t="shared" si="146"/>
        <v>12.909999999999997</v>
      </c>
      <c r="I303" s="381"/>
      <c r="J303" s="158"/>
      <c r="K303" s="205">
        <v>54.706884125374764</v>
      </c>
      <c r="L303" s="205">
        <v>55.227079903542638</v>
      </c>
      <c r="M303" s="205">
        <v>63.496945419386563</v>
      </c>
      <c r="N303" s="227">
        <f t="shared" si="143"/>
        <v>0.1497429436842892</v>
      </c>
      <c r="O303" s="227">
        <f t="shared" si="144"/>
        <v>0.16067559749641624</v>
      </c>
      <c r="P303" s="217">
        <f t="shared" si="147"/>
        <v>8.2698655158439252</v>
      </c>
      <c r="Q303" s="370">
        <f t="shared" si="148"/>
        <v>8.7900612940117995</v>
      </c>
      <c r="R303" s="371"/>
    </row>
    <row r="304" spans="1:18" x14ac:dyDescent="0.25">
      <c r="A304" s="26" t="s">
        <v>9</v>
      </c>
      <c r="B304" s="205">
        <v>38.630000000000003</v>
      </c>
      <c r="C304" s="205">
        <v>42.7</v>
      </c>
      <c r="D304" s="205">
        <v>51.24</v>
      </c>
      <c r="E304" s="227">
        <f t="shared" si="141"/>
        <v>0.19999999999999996</v>
      </c>
      <c r="F304" s="227">
        <f t="shared" si="142"/>
        <v>0.32643023556821116</v>
      </c>
      <c r="G304" s="230">
        <f t="shared" si="145"/>
        <v>8.5399999999999991</v>
      </c>
      <c r="H304" s="380">
        <f t="shared" si="146"/>
        <v>12.61</v>
      </c>
      <c r="I304" s="381"/>
      <c r="J304" s="158"/>
      <c r="K304" s="205">
        <v>36.289761613914145</v>
      </c>
      <c r="L304" s="205">
        <v>35.107886091009988</v>
      </c>
      <c r="M304" s="205">
        <v>41.758554067978615</v>
      </c>
      <c r="N304" s="227">
        <f t="shared" si="143"/>
        <v>0.18943515880529338</v>
      </c>
      <c r="O304" s="227">
        <f t="shared" si="144"/>
        <v>0.15069794374090462</v>
      </c>
      <c r="P304" s="217">
        <f t="shared" si="147"/>
        <v>6.6506679769686272</v>
      </c>
      <c r="Q304" s="370">
        <f t="shared" si="148"/>
        <v>5.4687924540644701</v>
      </c>
      <c r="R304" s="371"/>
    </row>
    <row r="305" spans="1:18" x14ac:dyDescent="0.25">
      <c r="A305" s="27" t="s">
        <v>10</v>
      </c>
      <c r="B305" s="218">
        <v>55.55</v>
      </c>
      <c r="C305" s="218">
        <v>62.86</v>
      </c>
      <c r="D305" s="218">
        <v>47.42</v>
      </c>
      <c r="E305" s="231">
        <f t="shared" si="141"/>
        <v>-0.24562519885459744</v>
      </c>
      <c r="F305" s="231">
        <f t="shared" si="142"/>
        <v>-0.14635463546354632</v>
      </c>
      <c r="G305" s="232">
        <f t="shared" si="145"/>
        <v>-15.439999999999998</v>
      </c>
      <c r="H305" s="385">
        <f t="shared" si="146"/>
        <v>-8.1299999999999955</v>
      </c>
      <c r="I305" s="386"/>
      <c r="J305" s="233"/>
      <c r="K305" s="218">
        <v>52.499545323581131</v>
      </c>
      <c r="L305" s="218">
        <v>55.027112967735455</v>
      </c>
      <c r="M305" s="218">
        <v>54.950173645069469</v>
      </c>
      <c r="N305" s="231">
        <f t="shared" si="143"/>
        <v>-1.3982075111063086E-3</v>
      </c>
      <c r="O305" s="231">
        <f t="shared" si="144"/>
        <v>4.6679038958983066E-2</v>
      </c>
      <c r="P305" s="234">
        <f t="shared" si="147"/>
        <v>-7.6939322665985799E-2</v>
      </c>
      <c r="Q305" s="387">
        <f t="shared" si="148"/>
        <v>2.4506283214883382</v>
      </c>
      <c r="R305" s="388"/>
    </row>
    <row r="306" spans="1:18" x14ac:dyDescent="0.25">
      <c r="A306" s="382" t="s">
        <v>13</v>
      </c>
      <c r="B306" s="383"/>
      <c r="C306" s="383"/>
      <c r="D306" s="383"/>
      <c r="E306" s="383"/>
      <c r="F306" s="383"/>
      <c r="G306" s="383"/>
      <c r="H306" s="383"/>
      <c r="I306" s="383"/>
      <c r="J306" s="383"/>
      <c r="K306" s="383"/>
      <c r="L306" s="383"/>
      <c r="M306" s="383"/>
      <c r="N306" s="383"/>
      <c r="O306" s="383"/>
      <c r="P306" s="383"/>
      <c r="Q306" s="383"/>
      <c r="R306" s="384"/>
    </row>
    <row r="307" spans="1:18" ht="21" x14ac:dyDescent="0.35">
      <c r="A307" s="351" t="s">
        <v>84</v>
      </c>
      <c r="B307" s="351"/>
      <c r="C307" s="351"/>
      <c r="D307" s="351"/>
      <c r="E307" s="351"/>
      <c r="F307" s="351"/>
      <c r="G307" s="351"/>
      <c r="H307" s="351"/>
      <c r="I307" s="351"/>
      <c r="J307" s="351"/>
      <c r="K307" s="351"/>
      <c r="L307" s="351"/>
      <c r="M307" s="351"/>
      <c r="N307" s="351"/>
      <c r="O307" s="351"/>
      <c r="P307" s="351"/>
      <c r="Q307" s="351"/>
      <c r="R307" s="351"/>
    </row>
    <row r="308" spans="1:18" x14ac:dyDescent="0.25">
      <c r="A308" s="54"/>
      <c r="B308" s="298" t="s">
        <v>117</v>
      </c>
      <c r="C308" s="299"/>
      <c r="D308" s="299"/>
      <c r="E308" s="299"/>
      <c r="F308" s="299"/>
      <c r="G308" s="299"/>
      <c r="H308" s="299"/>
      <c r="I308" s="300"/>
      <c r="J308" s="157"/>
      <c r="K308" s="298" t="str">
        <f>K$5</f>
        <v>acumulado noviembre</v>
      </c>
      <c r="L308" s="299"/>
      <c r="M308" s="299"/>
      <c r="N308" s="299"/>
      <c r="O308" s="299"/>
      <c r="P308" s="299"/>
      <c r="Q308" s="299"/>
      <c r="R308" s="300"/>
    </row>
    <row r="309" spans="1:18" x14ac:dyDescent="0.25">
      <c r="A309" s="4"/>
      <c r="B309" s="5">
        <f>B$6</f>
        <v>2019</v>
      </c>
      <c r="C309" s="5">
        <f>C$6</f>
        <v>2022</v>
      </c>
      <c r="D309" s="5">
        <f>D$6</f>
        <v>2023</v>
      </c>
      <c r="E309" s="5" t="str">
        <f>CONCATENATE("var ",RIGHT(D309,2),"/",RIGHT(C309,2))</f>
        <v>var 23/22</v>
      </c>
      <c r="F309" s="5" t="str">
        <f>CONCATENATE("var ",RIGHT(D309,2),"/",RIGHT(B309,2))</f>
        <v>var 23/19</v>
      </c>
      <c r="G309" s="5" t="str">
        <f>CONCATENATE("dif ",RIGHT(D309,2),"-",RIGHT(C309,2))</f>
        <v>dif 23-22</v>
      </c>
      <c r="H309" s="308" t="str">
        <f>CONCATENATE("dif ",RIGHT(D309,2),"-",RIGHT(B309,2))</f>
        <v>dif 23-19</v>
      </c>
      <c r="I309" s="309"/>
      <c r="J309" s="158"/>
      <c r="K309" s="5">
        <f>K$6</f>
        <v>2019</v>
      </c>
      <c r="L309" s="5">
        <f>L$6</f>
        <v>2022</v>
      </c>
      <c r="M309" s="5">
        <f>M$6</f>
        <v>2023</v>
      </c>
      <c r="N309" s="5" t="str">
        <f>CONCATENATE("var ",RIGHT(M309,2),"/",RIGHT(L309,2))</f>
        <v>var 23/22</v>
      </c>
      <c r="O309" s="5" t="str">
        <f>CONCATENATE("var ",RIGHT(M309,2),"/",RIGHT(K309,2))</f>
        <v>var 23/19</v>
      </c>
      <c r="P309" s="5" t="str">
        <f>CONCATENATE("dif ",RIGHT(M309,2),"-",RIGHT(L309,2))</f>
        <v>dif 23-22</v>
      </c>
      <c r="Q309" s="308" t="str">
        <f>CONCATENATE("dif ",RIGHT(M309,2),"-",RIGHT(K309,2))</f>
        <v>dif 23-19</v>
      </c>
      <c r="R309" s="309"/>
    </row>
    <row r="310" spans="1:18" x14ac:dyDescent="0.25">
      <c r="A310" s="159" t="s">
        <v>48</v>
      </c>
      <c r="B310" s="194">
        <v>75</v>
      </c>
      <c r="C310" s="194">
        <v>92.53</v>
      </c>
      <c r="D310" s="194">
        <v>109.54</v>
      </c>
      <c r="E310" s="221">
        <f t="shared" ref="E310:E318" si="149">D310/C310-1</f>
        <v>0.18383227061493579</v>
      </c>
      <c r="F310" s="221">
        <f t="shared" ref="F310:F318" si="150">D310/B310-1</f>
        <v>0.46053333333333346</v>
      </c>
      <c r="G310" s="228">
        <f>D310-C310</f>
        <v>17.010000000000005</v>
      </c>
      <c r="H310" s="376">
        <f>D310-B310</f>
        <v>34.540000000000006</v>
      </c>
      <c r="I310" s="377"/>
      <c r="J310" s="197"/>
      <c r="K310" s="194">
        <v>69.880590061382236</v>
      </c>
      <c r="L310" s="194">
        <v>78.948605319852987</v>
      </c>
      <c r="M310" s="194">
        <v>91.2806641879274</v>
      </c>
      <c r="N310" s="221">
        <f t="shared" ref="N310:N318" si="151">M310/L310-1</f>
        <v>0.15620363169320362</v>
      </c>
      <c r="O310" s="221">
        <f t="shared" ref="O310:O318" si="152">M310/K310-1</f>
        <v>0.30623774223640088</v>
      </c>
      <c r="P310" s="228">
        <f>M310-L310</f>
        <v>12.332058868074412</v>
      </c>
      <c r="Q310" s="376">
        <f>M310-K310</f>
        <v>21.400074126545164</v>
      </c>
      <c r="R310" s="377"/>
    </row>
    <row r="311" spans="1:18" x14ac:dyDescent="0.25">
      <c r="A311" s="76" t="s">
        <v>49</v>
      </c>
      <c r="B311" s="223">
        <v>94.31</v>
      </c>
      <c r="C311" s="223">
        <v>121.6</v>
      </c>
      <c r="D311" s="223">
        <v>136.94999999999999</v>
      </c>
      <c r="E311" s="235">
        <f t="shared" si="149"/>
        <v>0.12623355263157898</v>
      </c>
      <c r="F311" s="235">
        <f t="shared" si="150"/>
        <v>0.45212596755381185</v>
      </c>
      <c r="G311" s="236">
        <f t="shared" ref="G311:G318" si="153">D311-C311</f>
        <v>15.349999999999994</v>
      </c>
      <c r="H311" s="391">
        <f t="shared" ref="H311:H318" si="154">D311-B311</f>
        <v>42.639999999999986</v>
      </c>
      <c r="I311" s="392"/>
      <c r="J311" s="158"/>
      <c r="K311" s="223">
        <v>89.444849069632653</v>
      </c>
      <c r="L311" s="223">
        <v>105.61870343088057</v>
      </c>
      <c r="M311" s="223">
        <v>116.64238780828246</v>
      </c>
      <c r="N311" s="235">
        <f>M311/L311-1</f>
        <v>0.10437246452865279</v>
      </c>
      <c r="O311" s="235">
        <f t="shared" si="152"/>
        <v>0.30407048613248344</v>
      </c>
      <c r="P311" s="236">
        <f t="shared" ref="P311:P318" si="155">M311-L311</f>
        <v>11.023684377401892</v>
      </c>
      <c r="Q311" s="391">
        <f t="shared" ref="Q311:Q318" si="156">M311-K311</f>
        <v>27.197538738649811</v>
      </c>
      <c r="R311" s="392"/>
    </row>
    <row r="312" spans="1:18" x14ac:dyDescent="0.25">
      <c r="A312" s="79" t="s">
        <v>50</v>
      </c>
      <c r="B312" s="205">
        <v>74.08</v>
      </c>
      <c r="C312" s="205">
        <v>83.12</v>
      </c>
      <c r="D312" s="205">
        <v>98.91</v>
      </c>
      <c r="E312" s="227">
        <f t="shared" si="149"/>
        <v>0.1899663137632337</v>
      </c>
      <c r="F312" s="227">
        <f t="shared" si="150"/>
        <v>0.33517818574514036</v>
      </c>
      <c r="G312" s="237">
        <f t="shared" si="153"/>
        <v>15.789999999999992</v>
      </c>
      <c r="H312" s="389">
        <f t="shared" si="154"/>
        <v>24.83</v>
      </c>
      <c r="I312" s="390"/>
      <c r="J312" s="158"/>
      <c r="K312" s="205">
        <v>67.848630378631881</v>
      </c>
      <c r="L312" s="205">
        <v>69.84325551176326</v>
      </c>
      <c r="M312" s="205">
        <v>82.312310810503618</v>
      </c>
      <c r="N312" s="227">
        <f t="shared" si="151"/>
        <v>0.17852912507264596</v>
      </c>
      <c r="O312" s="227">
        <f t="shared" si="152"/>
        <v>0.21317571705068494</v>
      </c>
      <c r="P312" s="237">
        <f t="shared" si="155"/>
        <v>12.469055298740358</v>
      </c>
      <c r="Q312" s="389">
        <f t="shared" si="156"/>
        <v>14.463680431871737</v>
      </c>
      <c r="R312" s="390"/>
    </row>
    <row r="313" spans="1:18" x14ac:dyDescent="0.25">
      <c r="A313" s="79" t="s">
        <v>51</v>
      </c>
      <c r="B313" s="205">
        <v>50.82</v>
      </c>
      <c r="C313" s="205">
        <v>58.99</v>
      </c>
      <c r="D313" s="205">
        <v>83.19</v>
      </c>
      <c r="E313" s="227">
        <f t="shared" si="149"/>
        <v>0.41023902356331576</v>
      </c>
      <c r="F313" s="227">
        <f t="shared" si="150"/>
        <v>0.63695395513577324</v>
      </c>
      <c r="G313" s="237">
        <f t="shared" si="153"/>
        <v>24.199999999999996</v>
      </c>
      <c r="H313" s="389">
        <f t="shared" si="154"/>
        <v>32.369999999999997</v>
      </c>
      <c r="I313" s="390"/>
      <c r="J313" s="158"/>
      <c r="K313" s="205">
        <v>47.116585456334349</v>
      </c>
      <c r="L313" s="205">
        <v>50.884724657424201</v>
      </c>
      <c r="M313" s="205">
        <v>52.527075133658968</v>
      </c>
      <c r="N313" s="227">
        <f t="shared" si="151"/>
        <v>3.2275903766635583E-2</v>
      </c>
      <c r="O313" s="227">
        <f t="shared" si="152"/>
        <v>0.1148319561980744</v>
      </c>
      <c r="P313" s="237">
        <f t="shared" si="155"/>
        <v>1.6423504762347676</v>
      </c>
      <c r="Q313" s="389">
        <f t="shared" si="156"/>
        <v>5.4104896773246196</v>
      </c>
      <c r="R313" s="390"/>
    </row>
    <row r="314" spans="1:18" x14ac:dyDescent="0.25">
      <c r="A314" s="79" t="s">
        <v>52</v>
      </c>
      <c r="B314" s="205">
        <v>43.88</v>
      </c>
      <c r="C314" s="205">
        <v>50.82</v>
      </c>
      <c r="D314" s="205">
        <v>61.88</v>
      </c>
      <c r="E314" s="227">
        <f t="shared" si="149"/>
        <v>0.21763085399449045</v>
      </c>
      <c r="F314" s="227">
        <f t="shared" si="150"/>
        <v>0.4102096627164995</v>
      </c>
      <c r="G314" s="237">
        <f t="shared" si="153"/>
        <v>11.060000000000002</v>
      </c>
      <c r="H314" s="389">
        <f t="shared" si="154"/>
        <v>18</v>
      </c>
      <c r="I314" s="390"/>
      <c r="J314" s="158"/>
      <c r="K314" s="205">
        <v>40.837947578593784</v>
      </c>
      <c r="L314" s="205">
        <v>40.600693942416498</v>
      </c>
      <c r="M314" s="205">
        <v>51.291929297337788</v>
      </c>
      <c r="N314" s="227">
        <f t="shared" si="151"/>
        <v>0.26332641924998978</v>
      </c>
      <c r="O314" s="227">
        <f t="shared" si="152"/>
        <v>0.2559869518081197</v>
      </c>
      <c r="P314" s="237">
        <f t="shared" si="155"/>
        <v>10.69123535492129</v>
      </c>
      <c r="Q314" s="389">
        <f t="shared" si="156"/>
        <v>10.453981718744004</v>
      </c>
      <c r="R314" s="390"/>
    </row>
    <row r="315" spans="1:18" x14ac:dyDescent="0.25">
      <c r="A315" s="79" t="s">
        <v>53</v>
      </c>
      <c r="B315" s="205">
        <v>70.430000000000007</v>
      </c>
      <c r="C315" s="205">
        <v>112.23</v>
      </c>
      <c r="D315" s="205">
        <v>131.36000000000001</v>
      </c>
      <c r="E315" s="227">
        <f>D315/C315-1</f>
        <v>0.17045353292346088</v>
      </c>
      <c r="F315" s="227">
        <f>D315/B315-1</f>
        <v>0.86511429788442418</v>
      </c>
      <c r="G315" s="237">
        <f>D315-C315</f>
        <v>19.13000000000001</v>
      </c>
      <c r="H315" s="389">
        <f>D315-B315</f>
        <v>60.930000000000007</v>
      </c>
      <c r="I315" s="390"/>
      <c r="J315" s="158"/>
      <c r="K315" s="205">
        <v>67.431236848948842</v>
      </c>
      <c r="L315" s="205">
        <v>94.765816423433947</v>
      </c>
      <c r="M315" s="205">
        <v>120.72973832282976</v>
      </c>
      <c r="N315" s="227">
        <f>M315/L315-1</f>
        <v>0.27397982605229143</v>
      </c>
      <c r="O315" s="227">
        <f>M315/K315-1</f>
        <v>0.79041263314320731</v>
      </c>
      <c r="P315" s="237">
        <f>M315-L315</f>
        <v>25.963921899395814</v>
      </c>
      <c r="Q315" s="389">
        <f>M315-K315</f>
        <v>53.298501473880918</v>
      </c>
      <c r="R315" s="390"/>
    </row>
    <row r="316" spans="1:18" x14ac:dyDescent="0.25">
      <c r="A316" s="79" t="s">
        <v>54</v>
      </c>
      <c r="B316" s="205">
        <v>52.36</v>
      </c>
      <c r="C316" s="205">
        <v>63.63</v>
      </c>
      <c r="D316" s="205">
        <v>76.900000000000006</v>
      </c>
      <c r="E316" s="227">
        <f t="shared" si="149"/>
        <v>0.20854942637120866</v>
      </c>
      <c r="F316" s="227">
        <f t="shared" si="150"/>
        <v>0.46867838044308652</v>
      </c>
      <c r="G316" s="237">
        <f t="shared" si="153"/>
        <v>13.270000000000003</v>
      </c>
      <c r="H316" s="389">
        <f t="shared" si="154"/>
        <v>24.540000000000006</v>
      </c>
      <c r="I316" s="390"/>
      <c r="J316" s="158"/>
      <c r="K316" s="205">
        <v>42.917087731519054</v>
      </c>
      <c r="L316" s="205">
        <v>52.408241682549821</v>
      </c>
      <c r="M316" s="205">
        <v>60.988637169136659</v>
      </c>
      <c r="N316" s="227">
        <f t="shared" si="151"/>
        <v>0.16372225457515821</v>
      </c>
      <c r="O316" s="227">
        <f t="shared" si="152"/>
        <v>0.42108051577659933</v>
      </c>
      <c r="P316" s="237">
        <f t="shared" si="155"/>
        <v>8.5803954865868377</v>
      </c>
      <c r="Q316" s="389">
        <f t="shared" si="156"/>
        <v>18.071549437617605</v>
      </c>
      <c r="R316" s="390"/>
    </row>
    <row r="317" spans="1:18" x14ac:dyDescent="0.25">
      <c r="A317" s="79" t="s">
        <v>55</v>
      </c>
      <c r="B317" s="205">
        <v>66.8</v>
      </c>
      <c r="C317" s="205">
        <v>81.010000000000005</v>
      </c>
      <c r="D317" s="205">
        <v>105.7</v>
      </c>
      <c r="E317" s="227">
        <f>D317/C317-1</f>
        <v>0.30477718800148135</v>
      </c>
      <c r="F317" s="227">
        <f>D317/B317-1</f>
        <v>0.58233532934131738</v>
      </c>
      <c r="G317" s="237">
        <f>D317-C317</f>
        <v>24.689999999999998</v>
      </c>
      <c r="H317" s="389">
        <f>D317-B317</f>
        <v>38.900000000000006</v>
      </c>
      <c r="I317" s="390"/>
      <c r="J317" s="158"/>
      <c r="K317" s="205">
        <v>51.176911189686138</v>
      </c>
      <c r="L317" s="205">
        <v>63.930435750186014</v>
      </c>
      <c r="M317" s="205">
        <v>72.253723204298041</v>
      </c>
      <c r="N317" s="227">
        <f>M317/L317-1</f>
        <v>0.13019287850056305</v>
      </c>
      <c r="O317" s="227">
        <f>M317/K317-1</f>
        <v>0.41184220627327717</v>
      </c>
      <c r="P317" s="237">
        <f>M317-L317</f>
        <v>8.3232874541120268</v>
      </c>
      <c r="Q317" s="389">
        <f>M317-K317</f>
        <v>21.076812014611903</v>
      </c>
      <c r="R317" s="390"/>
    </row>
    <row r="318" spans="1:18" x14ac:dyDescent="0.25">
      <c r="A318" s="79" t="s">
        <v>56</v>
      </c>
      <c r="B318" s="205">
        <v>74.430000000000007</v>
      </c>
      <c r="C318" s="205">
        <v>98.38</v>
      </c>
      <c r="D318" s="205">
        <v>119.93</v>
      </c>
      <c r="E318" s="227">
        <f t="shared" si="149"/>
        <v>0.21904858711120156</v>
      </c>
      <c r="F318" s="227">
        <f t="shared" si="150"/>
        <v>0.61131264275157871</v>
      </c>
      <c r="G318" s="237">
        <f t="shared" si="153"/>
        <v>21.550000000000011</v>
      </c>
      <c r="H318" s="389">
        <f t="shared" si="154"/>
        <v>45.5</v>
      </c>
      <c r="I318" s="390"/>
      <c r="J318" s="158"/>
      <c r="K318" s="205">
        <v>70.832295650830943</v>
      </c>
      <c r="L318" s="205">
        <v>87.134749361810961</v>
      </c>
      <c r="M318" s="205">
        <v>108.02256496644317</v>
      </c>
      <c r="N318" s="227">
        <f t="shared" si="151"/>
        <v>0.23971854808349091</v>
      </c>
      <c r="O318" s="227">
        <f t="shared" si="152"/>
        <v>0.52504678796438164</v>
      </c>
      <c r="P318" s="237">
        <f t="shared" si="155"/>
        <v>20.887815604632209</v>
      </c>
      <c r="Q318" s="394">
        <f t="shared" si="156"/>
        <v>37.190269315612227</v>
      </c>
      <c r="R318" s="395"/>
    </row>
    <row r="319" spans="1:18" x14ac:dyDescent="0.25">
      <c r="A319" s="79" t="s">
        <v>57</v>
      </c>
      <c r="B319" s="205">
        <v>110.1</v>
      </c>
      <c r="C319" s="205">
        <v>91.77</v>
      </c>
      <c r="D319" s="205">
        <v>176.29</v>
      </c>
      <c r="E319" s="227">
        <f>D319/C319-1</f>
        <v>0.92099814754276998</v>
      </c>
      <c r="F319" s="227">
        <f>D319/B319-1</f>
        <v>0.60118074477747507</v>
      </c>
      <c r="G319" s="237">
        <f>D319-C319</f>
        <v>84.52</v>
      </c>
      <c r="H319" s="389">
        <f>D319-B319</f>
        <v>66.19</v>
      </c>
      <c r="I319" s="390"/>
      <c r="J319" s="158"/>
      <c r="K319" s="205">
        <v>104.50635485176183</v>
      </c>
      <c r="L319" s="205">
        <v>94.907352089072404</v>
      </c>
      <c r="M319" s="205">
        <v>107.03050725852944</v>
      </c>
      <c r="N319" s="227">
        <f>M319/L319-1</f>
        <v>0.12773673379991912</v>
      </c>
      <c r="O319" s="227">
        <f>M319/K319-1</f>
        <v>2.4153099688033475E-2</v>
      </c>
      <c r="P319" s="237">
        <f>M319-L319</f>
        <v>12.123155169457036</v>
      </c>
      <c r="Q319" s="389">
        <f>M319-K319</f>
        <v>2.5241524067676124</v>
      </c>
      <c r="R319" s="390"/>
    </row>
    <row r="320" spans="1:18" x14ac:dyDescent="0.25">
      <c r="A320" s="79" t="s">
        <v>82</v>
      </c>
      <c r="B320" s="218">
        <v>48.11</v>
      </c>
      <c r="C320" s="218">
        <v>63.07</v>
      </c>
      <c r="D320" s="218">
        <v>69.09</v>
      </c>
      <c r="E320" s="227">
        <f>D320/C320-1</f>
        <v>9.5449500554938949E-2</v>
      </c>
      <c r="F320" s="227">
        <f>D320/B320-1</f>
        <v>0.43608397422573275</v>
      </c>
      <c r="G320" s="237">
        <f>D320-C320</f>
        <v>6.0200000000000031</v>
      </c>
      <c r="H320" s="389">
        <f>D320-B320</f>
        <v>20.980000000000004</v>
      </c>
      <c r="I320" s="390"/>
      <c r="J320" s="158"/>
      <c r="K320" s="218">
        <v>39.484878406131649</v>
      </c>
      <c r="L320" s="218">
        <v>41.799626259250026</v>
      </c>
      <c r="M320" s="218">
        <v>52.956064418796082</v>
      </c>
      <c r="N320" s="227">
        <f>M320/L320-1</f>
        <v>0.26690282086139949</v>
      </c>
      <c r="O320" s="227">
        <f>M320/K320-1</f>
        <v>0.34117329358604476</v>
      </c>
      <c r="P320" s="237">
        <f>M320-L320</f>
        <v>11.156438159546056</v>
      </c>
      <c r="Q320" s="389">
        <f>M320-K320</f>
        <v>13.471186012664432</v>
      </c>
      <c r="R320" s="390"/>
    </row>
    <row r="321" spans="1:18" x14ac:dyDescent="0.25">
      <c r="A321" s="302" t="s">
        <v>13</v>
      </c>
      <c r="B321" s="303"/>
      <c r="C321" s="303"/>
      <c r="D321" s="303"/>
      <c r="E321" s="303"/>
      <c r="F321" s="303"/>
      <c r="G321" s="303"/>
      <c r="H321" s="303"/>
      <c r="I321" s="303"/>
      <c r="J321" s="303"/>
      <c r="K321" s="303"/>
      <c r="L321" s="303"/>
      <c r="M321" s="303"/>
      <c r="N321" s="303"/>
      <c r="O321" s="303"/>
      <c r="P321" s="303"/>
      <c r="Q321" s="303"/>
      <c r="R321" s="304"/>
    </row>
    <row r="322" spans="1:18" ht="23.25" x14ac:dyDescent="0.35">
      <c r="A322" s="393" t="s">
        <v>85</v>
      </c>
      <c r="B322" s="393"/>
      <c r="C322" s="393"/>
      <c r="D322" s="393"/>
      <c r="E322" s="393"/>
      <c r="F322" s="393"/>
      <c r="G322" s="393"/>
      <c r="H322" s="393"/>
      <c r="I322" s="393"/>
      <c r="J322" s="393"/>
      <c r="K322" s="393"/>
      <c r="L322" s="393"/>
      <c r="M322" s="393"/>
      <c r="N322" s="393"/>
      <c r="O322" s="393"/>
      <c r="P322" s="393"/>
      <c r="Q322" s="393"/>
      <c r="R322" s="393"/>
    </row>
    <row r="323" spans="1:18" ht="21" x14ac:dyDescent="0.35">
      <c r="A323" s="396" t="s">
        <v>86</v>
      </c>
      <c r="B323" s="396"/>
      <c r="C323" s="396"/>
      <c r="D323" s="396"/>
      <c r="E323" s="396"/>
      <c r="F323" s="396"/>
      <c r="G323" s="396"/>
      <c r="H323" s="396"/>
      <c r="I323" s="396"/>
      <c r="J323" s="396"/>
      <c r="K323" s="396"/>
      <c r="L323" s="396"/>
      <c r="M323" s="396"/>
      <c r="N323" s="396"/>
      <c r="O323" s="396"/>
      <c r="P323" s="396"/>
      <c r="Q323" s="396"/>
      <c r="R323" s="396"/>
    </row>
    <row r="324" spans="1:18" x14ac:dyDescent="0.25">
      <c r="A324" s="54"/>
      <c r="B324" s="298" t="s">
        <v>117</v>
      </c>
      <c r="C324" s="299"/>
      <c r="D324" s="299"/>
      <c r="E324" s="299"/>
      <c r="F324" s="299"/>
      <c r="G324" s="299"/>
      <c r="H324" s="299"/>
      <c r="I324" s="299"/>
      <c r="J324" s="299"/>
      <c r="K324" s="299"/>
      <c r="L324" s="299"/>
      <c r="M324" s="299"/>
      <c r="N324" s="299"/>
      <c r="O324" s="299"/>
      <c r="P324" s="299"/>
      <c r="Q324" s="299"/>
      <c r="R324" s="300"/>
    </row>
    <row r="325" spans="1:18" x14ac:dyDescent="0.25">
      <c r="A325" s="4"/>
      <c r="B325" s="308">
        <f>B$6</f>
        <v>2019</v>
      </c>
      <c r="C325" s="309"/>
      <c r="D325" s="308">
        <f>C$6</f>
        <v>2022</v>
      </c>
      <c r="E325" s="309"/>
      <c r="F325" s="308">
        <f>D$6</f>
        <v>2023</v>
      </c>
      <c r="G325" s="309"/>
      <c r="H325" s="308" t="str">
        <f>CONCATENATE("var ",RIGHT(F325,2),"/",RIGHT(D325,2))</f>
        <v>var 23/22</v>
      </c>
      <c r="I325" s="309"/>
      <c r="J325" s="5"/>
      <c r="K325" s="308" t="str">
        <f>CONCATENATE("var ",RIGHT(F325,2),"/",RIGHT(B325,2))</f>
        <v>var 23/19</v>
      </c>
      <c r="L325" s="309"/>
      <c r="M325" s="308" t="str">
        <f>CONCATENATE("dif ",RIGHT(F325,2),"-",RIGHT(D325,2))</f>
        <v>dif 23-22</v>
      </c>
      <c r="N325" s="309"/>
      <c r="O325" s="308" t="str">
        <f>CONCATENATE("dif ",RIGHT(F325,2),"-",RIGHT(B325,2))</f>
        <v>dif 23-19</v>
      </c>
      <c r="P325" s="309"/>
      <c r="Q325" s="308" t="str">
        <f>CONCATENATE("cuota ",RIGHT(F325,2))</f>
        <v>cuota 23</v>
      </c>
      <c r="R325" s="309"/>
    </row>
    <row r="326" spans="1:18" x14ac:dyDescent="0.25">
      <c r="A326" s="238" t="s">
        <v>4</v>
      </c>
      <c r="B326" s="407">
        <v>392</v>
      </c>
      <c r="C326" s="408"/>
      <c r="D326" s="407">
        <v>302</v>
      </c>
      <c r="E326" s="408"/>
      <c r="F326" s="407">
        <v>315</v>
      </c>
      <c r="G326" s="408"/>
      <c r="H326" s="399">
        <f>F326/D326-1</f>
        <v>4.3046357615894149E-2</v>
      </c>
      <c r="I326" s="400"/>
      <c r="J326" s="239"/>
      <c r="K326" s="399">
        <f>F326/B326-1</f>
        <v>-0.1964285714285714</v>
      </c>
      <c r="L326" s="400"/>
      <c r="M326" s="397">
        <f>F326-D326</f>
        <v>13</v>
      </c>
      <c r="N326" s="398"/>
      <c r="O326" s="397">
        <f>F326-B326</f>
        <v>-77</v>
      </c>
      <c r="P326" s="398"/>
      <c r="Q326" s="399">
        <f>F326/$F$326</f>
        <v>1</v>
      </c>
      <c r="R326" s="400"/>
    </row>
    <row r="327" spans="1:18" x14ac:dyDescent="0.25">
      <c r="A327" s="240" t="s">
        <v>5</v>
      </c>
      <c r="B327" s="401">
        <v>233</v>
      </c>
      <c r="C327" s="402"/>
      <c r="D327" s="401">
        <v>198</v>
      </c>
      <c r="E327" s="402"/>
      <c r="F327" s="401">
        <v>206</v>
      </c>
      <c r="G327" s="402"/>
      <c r="H327" s="403">
        <f t="shared" ref="H327:H337" si="157">F327/D327-1</f>
        <v>4.0404040404040442E-2</v>
      </c>
      <c r="I327" s="404"/>
      <c r="J327" s="241"/>
      <c r="K327" s="403">
        <f t="shared" ref="K327:K337" si="158">F327/B327-1</f>
        <v>-0.11587982832618027</v>
      </c>
      <c r="L327" s="404"/>
      <c r="M327" s="405">
        <f t="shared" ref="M327:M337" si="159">F327-D327</f>
        <v>8</v>
      </c>
      <c r="N327" s="406"/>
      <c r="O327" s="405">
        <f t="shared" ref="O327:O337" si="160">F327-B327</f>
        <v>-27</v>
      </c>
      <c r="P327" s="406"/>
      <c r="Q327" s="403">
        <f t="shared" ref="Q327:Q337" si="161">F327/$F$326</f>
        <v>0.65396825396825398</v>
      </c>
      <c r="R327" s="404"/>
    </row>
    <row r="328" spans="1:18" x14ac:dyDescent="0.25">
      <c r="A328" s="242" t="s">
        <v>6</v>
      </c>
      <c r="B328" s="419">
        <v>26</v>
      </c>
      <c r="C328" s="420"/>
      <c r="D328" s="419">
        <v>29</v>
      </c>
      <c r="E328" s="420"/>
      <c r="F328" s="419">
        <v>30</v>
      </c>
      <c r="G328" s="420"/>
      <c r="H328" s="411">
        <f t="shared" si="157"/>
        <v>3.4482758620689724E-2</v>
      </c>
      <c r="I328" s="412"/>
      <c r="J328" s="243"/>
      <c r="K328" s="411">
        <f t="shared" si="158"/>
        <v>0.15384615384615374</v>
      </c>
      <c r="L328" s="412"/>
      <c r="M328" s="409">
        <f t="shared" si="159"/>
        <v>1</v>
      </c>
      <c r="N328" s="410"/>
      <c r="O328" s="409">
        <f t="shared" si="160"/>
        <v>4</v>
      </c>
      <c r="P328" s="410"/>
      <c r="Q328" s="411">
        <f t="shared" si="161"/>
        <v>9.5238095238095233E-2</v>
      </c>
      <c r="R328" s="412"/>
    </row>
    <row r="329" spans="1:18" x14ac:dyDescent="0.25">
      <c r="A329" s="26" t="s">
        <v>7</v>
      </c>
      <c r="B329" s="413">
        <v>100</v>
      </c>
      <c r="C329" s="414"/>
      <c r="D329" s="413">
        <v>100</v>
      </c>
      <c r="E329" s="414"/>
      <c r="F329" s="413">
        <v>104</v>
      </c>
      <c r="G329" s="414"/>
      <c r="H329" s="415">
        <f t="shared" si="157"/>
        <v>4.0000000000000036E-2</v>
      </c>
      <c r="I329" s="416"/>
      <c r="J329" s="244"/>
      <c r="K329" s="415">
        <f t="shared" si="158"/>
        <v>4.0000000000000036E-2</v>
      </c>
      <c r="L329" s="416"/>
      <c r="M329" s="417">
        <f t="shared" si="159"/>
        <v>4</v>
      </c>
      <c r="N329" s="418"/>
      <c r="O329" s="417">
        <f t="shared" si="160"/>
        <v>4</v>
      </c>
      <c r="P329" s="418"/>
      <c r="Q329" s="415">
        <f t="shared" si="161"/>
        <v>0.33015873015873015</v>
      </c>
      <c r="R329" s="416"/>
    </row>
    <row r="330" spans="1:18" x14ac:dyDescent="0.25">
      <c r="A330" s="26" t="s">
        <v>8</v>
      </c>
      <c r="B330" s="413">
        <v>53</v>
      </c>
      <c r="C330" s="414"/>
      <c r="D330" s="413">
        <v>44</v>
      </c>
      <c r="E330" s="414"/>
      <c r="F330" s="413">
        <v>44</v>
      </c>
      <c r="G330" s="414"/>
      <c r="H330" s="415">
        <f t="shared" si="157"/>
        <v>0</v>
      </c>
      <c r="I330" s="416"/>
      <c r="J330" s="244"/>
      <c r="K330" s="415">
        <f t="shared" si="158"/>
        <v>-0.16981132075471694</v>
      </c>
      <c r="L330" s="416"/>
      <c r="M330" s="417">
        <f t="shared" si="159"/>
        <v>0</v>
      </c>
      <c r="N330" s="418"/>
      <c r="O330" s="417">
        <f t="shared" si="160"/>
        <v>-9</v>
      </c>
      <c r="P330" s="418"/>
      <c r="Q330" s="415">
        <f t="shared" si="161"/>
        <v>0.13968253968253969</v>
      </c>
      <c r="R330" s="416"/>
    </row>
    <row r="331" spans="1:18" x14ac:dyDescent="0.25">
      <c r="A331" s="26" t="s">
        <v>9</v>
      </c>
      <c r="B331" s="413">
        <v>22</v>
      </c>
      <c r="C331" s="414"/>
      <c r="D331" s="413">
        <v>15</v>
      </c>
      <c r="E331" s="414"/>
      <c r="F331" s="413">
        <v>15</v>
      </c>
      <c r="G331" s="414"/>
      <c r="H331" s="415">
        <f t="shared" si="157"/>
        <v>0</v>
      </c>
      <c r="I331" s="416"/>
      <c r="J331" s="244"/>
      <c r="K331" s="415">
        <f t="shared" si="158"/>
        <v>-0.31818181818181823</v>
      </c>
      <c r="L331" s="416"/>
      <c r="M331" s="417">
        <f t="shared" si="159"/>
        <v>0</v>
      </c>
      <c r="N331" s="418"/>
      <c r="O331" s="417">
        <f t="shared" si="160"/>
        <v>-7</v>
      </c>
      <c r="P331" s="418"/>
      <c r="Q331" s="415">
        <f t="shared" si="161"/>
        <v>4.7619047619047616E-2</v>
      </c>
      <c r="R331" s="416"/>
    </row>
    <row r="332" spans="1:18" x14ac:dyDescent="0.25">
      <c r="A332" s="245" t="s">
        <v>10</v>
      </c>
      <c r="B332" s="425">
        <v>32</v>
      </c>
      <c r="C332" s="426"/>
      <c r="D332" s="425">
        <v>10</v>
      </c>
      <c r="E332" s="426"/>
      <c r="F332" s="425">
        <v>13</v>
      </c>
      <c r="G332" s="426"/>
      <c r="H332" s="423">
        <f t="shared" si="157"/>
        <v>0.30000000000000004</v>
      </c>
      <c r="I332" s="424"/>
      <c r="J332" s="246"/>
      <c r="K332" s="423">
        <f t="shared" si="158"/>
        <v>-0.59375</v>
      </c>
      <c r="L332" s="424"/>
      <c r="M332" s="421">
        <f t="shared" si="159"/>
        <v>3</v>
      </c>
      <c r="N332" s="422"/>
      <c r="O332" s="421">
        <f t="shared" si="160"/>
        <v>-19</v>
      </c>
      <c r="P332" s="422"/>
      <c r="Q332" s="423">
        <f t="shared" si="161"/>
        <v>4.1269841269841269E-2</v>
      </c>
      <c r="R332" s="424"/>
    </row>
    <row r="333" spans="1:18" x14ac:dyDescent="0.25">
      <c r="A333" s="247" t="s">
        <v>11</v>
      </c>
      <c r="B333" s="401">
        <v>159</v>
      </c>
      <c r="C333" s="402"/>
      <c r="D333" s="401">
        <v>104</v>
      </c>
      <c r="E333" s="402"/>
      <c r="F333" s="401">
        <v>109</v>
      </c>
      <c r="G333" s="402"/>
      <c r="H333" s="403">
        <f t="shared" si="157"/>
        <v>4.8076923076923128E-2</v>
      </c>
      <c r="I333" s="404"/>
      <c r="J333" s="241"/>
      <c r="K333" s="403">
        <f t="shared" si="158"/>
        <v>-0.31446540880503149</v>
      </c>
      <c r="L333" s="404"/>
      <c r="M333" s="405">
        <f t="shared" si="159"/>
        <v>5</v>
      </c>
      <c r="N333" s="406"/>
      <c r="O333" s="405">
        <f t="shared" si="160"/>
        <v>-50</v>
      </c>
      <c r="P333" s="406"/>
      <c r="Q333" s="403">
        <f t="shared" si="161"/>
        <v>0.34603174603174602</v>
      </c>
      <c r="R333" s="404"/>
    </row>
    <row r="334" spans="1:18" x14ac:dyDescent="0.25">
      <c r="A334" s="242" t="s">
        <v>12</v>
      </c>
      <c r="B334" s="413">
        <v>5</v>
      </c>
      <c r="C334" s="414"/>
      <c r="D334" s="413">
        <v>5</v>
      </c>
      <c r="E334" s="414"/>
      <c r="F334" s="419">
        <v>5</v>
      </c>
      <c r="G334" s="420"/>
      <c r="H334" s="411">
        <f t="shared" si="157"/>
        <v>0</v>
      </c>
      <c r="I334" s="412"/>
      <c r="J334" s="243"/>
      <c r="K334" s="411">
        <f t="shared" si="158"/>
        <v>0</v>
      </c>
      <c r="L334" s="412"/>
      <c r="M334" s="409">
        <f t="shared" si="159"/>
        <v>0</v>
      </c>
      <c r="N334" s="410"/>
      <c r="O334" s="409">
        <f t="shared" si="160"/>
        <v>0</v>
      </c>
      <c r="P334" s="410"/>
      <c r="Q334" s="411">
        <f t="shared" si="161"/>
        <v>1.5873015873015872E-2</v>
      </c>
      <c r="R334" s="412"/>
    </row>
    <row r="335" spans="1:18" x14ac:dyDescent="0.25">
      <c r="A335" s="26" t="s">
        <v>8</v>
      </c>
      <c r="B335" s="413">
        <v>62</v>
      </c>
      <c r="C335" s="414"/>
      <c r="D335" s="413">
        <v>50</v>
      </c>
      <c r="E335" s="414"/>
      <c r="F335" s="413">
        <v>53</v>
      </c>
      <c r="G335" s="414"/>
      <c r="H335" s="415">
        <f t="shared" si="157"/>
        <v>6.0000000000000053E-2</v>
      </c>
      <c r="I335" s="416"/>
      <c r="J335" s="244"/>
      <c r="K335" s="415">
        <f t="shared" si="158"/>
        <v>-0.14516129032258063</v>
      </c>
      <c r="L335" s="416"/>
      <c r="M335" s="417">
        <f t="shared" si="159"/>
        <v>3</v>
      </c>
      <c r="N335" s="418"/>
      <c r="O335" s="417">
        <f t="shared" si="160"/>
        <v>-9</v>
      </c>
      <c r="P335" s="418"/>
      <c r="Q335" s="415">
        <f t="shared" si="161"/>
        <v>0.16825396825396827</v>
      </c>
      <c r="R335" s="416"/>
    </row>
    <row r="336" spans="1:18" x14ac:dyDescent="0.25">
      <c r="A336" s="26" t="s">
        <v>9</v>
      </c>
      <c r="B336" s="413">
        <v>53</v>
      </c>
      <c r="C336" s="414"/>
      <c r="D336" s="413">
        <v>32</v>
      </c>
      <c r="E336" s="414"/>
      <c r="F336" s="413">
        <v>32</v>
      </c>
      <c r="G336" s="414"/>
      <c r="H336" s="415">
        <f t="shared" si="157"/>
        <v>0</v>
      </c>
      <c r="I336" s="416"/>
      <c r="J336" s="244"/>
      <c r="K336" s="415">
        <f t="shared" si="158"/>
        <v>-0.39622641509433965</v>
      </c>
      <c r="L336" s="416"/>
      <c r="M336" s="417">
        <f t="shared" si="159"/>
        <v>0</v>
      </c>
      <c r="N336" s="418"/>
      <c r="O336" s="417">
        <f t="shared" si="160"/>
        <v>-21</v>
      </c>
      <c r="P336" s="418"/>
      <c r="Q336" s="415">
        <f t="shared" si="161"/>
        <v>0.10158730158730159</v>
      </c>
      <c r="R336" s="416"/>
    </row>
    <row r="337" spans="1:18" x14ac:dyDescent="0.25">
      <c r="A337" s="248" t="s">
        <v>10</v>
      </c>
      <c r="B337" s="425">
        <v>39</v>
      </c>
      <c r="C337" s="426"/>
      <c r="D337" s="425">
        <v>17</v>
      </c>
      <c r="E337" s="426"/>
      <c r="F337" s="425">
        <v>19</v>
      </c>
      <c r="G337" s="426"/>
      <c r="H337" s="427">
        <f t="shared" si="157"/>
        <v>0.11764705882352944</v>
      </c>
      <c r="I337" s="428"/>
      <c r="J337" s="249"/>
      <c r="K337" s="427">
        <f t="shared" si="158"/>
        <v>-0.51282051282051277</v>
      </c>
      <c r="L337" s="428"/>
      <c r="M337" s="429">
        <f t="shared" si="159"/>
        <v>2</v>
      </c>
      <c r="N337" s="430"/>
      <c r="O337" s="429">
        <f t="shared" si="160"/>
        <v>-20</v>
      </c>
      <c r="P337" s="430"/>
      <c r="Q337" s="427">
        <f t="shared" si="161"/>
        <v>6.0317460317460318E-2</v>
      </c>
      <c r="R337" s="428"/>
    </row>
    <row r="338" spans="1:18" ht="21" x14ac:dyDescent="0.35">
      <c r="A338" s="396" t="s">
        <v>87</v>
      </c>
      <c r="B338" s="396"/>
      <c r="C338" s="396"/>
      <c r="D338" s="396"/>
      <c r="E338" s="396"/>
      <c r="F338" s="396"/>
      <c r="G338" s="396"/>
      <c r="H338" s="396"/>
      <c r="I338" s="396"/>
      <c r="J338" s="396"/>
      <c r="K338" s="396"/>
      <c r="L338" s="396"/>
      <c r="M338" s="396"/>
      <c r="N338" s="396"/>
      <c r="O338" s="396"/>
      <c r="P338" s="396"/>
      <c r="Q338" s="396"/>
      <c r="R338" s="396"/>
    </row>
    <row r="339" spans="1:18" x14ac:dyDescent="0.25">
      <c r="A339" s="54"/>
      <c r="B339" s="298" t="s">
        <v>117</v>
      </c>
      <c r="C339" s="299"/>
      <c r="D339" s="299"/>
      <c r="E339" s="299"/>
      <c r="F339" s="299"/>
      <c r="G339" s="299"/>
      <c r="H339" s="299"/>
      <c r="I339" s="299"/>
      <c r="J339" s="299"/>
      <c r="K339" s="299"/>
      <c r="L339" s="299"/>
      <c r="M339" s="299"/>
      <c r="N339" s="299"/>
      <c r="O339" s="299"/>
      <c r="P339" s="299"/>
      <c r="Q339" s="299"/>
      <c r="R339" s="300"/>
    </row>
    <row r="340" spans="1:18" x14ac:dyDescent="0.25">
      <c r="A340" s="4"/>
      <c r="B340" s="308">
        <f>B$6</f>
        <v>2019</v>
      </c>
      <c r="C340" s="309"/>
      <c r="D340" s="308">
        <f>C$6</f>
        <v>2022</v>
      </c>
      <c r="E340" s="309"/>
      <c r="F340" s="308">
        <f>D$6</f>
        <v>2023</v>
      </c>
      <c r="G340" s="309"/>
      <c r="H340" s="308" t="str">
        <f>CONCATENATE("var ",RIGHT(F340,2),"/",RIGHT(D340,2))</f>
        <v>var 23/22</v>
      </c>
      <c r="I340" s="309"/>
      <c r="J340" s="5"/>
      <c r="K340" s="308" t="str">
        <f>CONCATENATE("var ",RIGHT(F340,2),"/",RIGHT(B340,2))</f>
        <v>var 23/19</v>
      </c>
      <c r="L340" s="309"/>
      <c r="M340" s="308" t="str">
        <f>CONCATENATE("dif ",RIGHT(F340,2),"-",RIGHT(D340,2))</f>
        <v>dif 23-22</v>
      </c>
      <c r="N340" s="309"/>
      <c r="O340" s="308" t="str">
        <f>CONCATENATE("dif ",RIGHT(F340,2),"-",RIGHT(B340,2))</f>
        <v>dif 23-19</v>
      </c>
      <c r="P340" s="309"/>
      <c r="Q340" s="308" t="str">
        <f>CONCATENATE("cuota ",RIGHT(F340,2))</f>
        <v>cuota 23</v>
      </c>
      <c r="R340" s="309"/>
    </row>
    <row r="341" spans="1:18" x14ac:dyDescent="0.25">
      <c r="A341" s="238" t="s">
        <v>48</v>
      </c>
      <c r="B341" s="407">
        <v>392</v>
      </c>
      <c r="C341" s="408"/>
      <c r="D341" s="407">
        <v>302</v>
      </c>
      <c r="E341" s="408"/>
      <c r="F341" s="407">
        <v>315</v>
      </c>
      <c r="G341" s="408"/>
      <c r="H341" s="399">
        <f>F341/D341-1</f>
        <v>4.3046357615894149E-2</v>
      </c>
      <c r="I341" s="400"/>
      <c r="J341" s="239"/>
      <c r="K341" s="399">
        <f>F341/B341-1</f>
        <v>-0.1964285714285714</v>
      </c>
      <c r="L341" s="400"/>
      <c r="M341" s="397">
        <f>F341-D341</f>
        <v>13</v>
      </c>
      <c r="N341" s="398"/>
      <c r="O341" s="397">
        <f>F341-B341</f>
        <v>-77</v>
      </c>
      <c r="P341" s="398"/>
      <c r="Q341" s="399">
        <f>F341/$F$341</f>
        <v>1</v>
      </c>
      <c r="R341" s="400"/>
    </row>
    <row r="342" spans="1:18" x14ac:dyDescent="0.25">
      <c r="A342" s="76" t="s">
        <v>49</v>
      </c>
      <c r="B342" s="413">
        <v>101</v>
      </c>
      <c r="C342" s="414"/>
      <c r="D342" s="413">
        <v>85</v>
      </c>
      <c r="E342" s="414"/>
      <c r="F342" s="413">
        <v>91</v>
      </c>
      <c r="G342" s="414"/>
      <c r="H342" s="415">
        <f t="shared" ref="H342:H351" si="162">F342/D342-1</f>
        <v>7.0588235294117618E-2</v>
      </c>
      <c r="I342" s="416"/>
      <c r="J342" s="244"/>
      <c r="K342" s="415">
        <f t="shared" ref="K342:K351" si="163">F342/B342-1</f>
        <v>-9.9009900990098987E-2</v>
      </c>
      <c r="L342" s="416"/>
      <c r="M342" s="417">
        <f t="shared" ref="M342:M351" si="164">F342-D342</f>
        <v>6</v>
      </c>
      <c r="N342" s="418"/>
      <c r="O342" s="417">
        <f t="shared" ref="O342:O351" si="165">F342-B342</f>
        <v>-10</v>
      </c>
      <c r="P342" s="418"/>
      <c r="Q342" s="415">
        <f t="shared" ref="Q342:Q351" si="166">F342/$F$341</f>
        <v>0.28888888888888886</v>
      </c>
      <c r="R342" s="416"/>
    </row>
    <row r="343" spans="1:18" x14ac:dyDescent="0.25">
      <c r="A343" s="79" t="s">
        <v>50</v>
      </c>
      <c r="B343" s="413">
        <v>105</v>
      </c>
      <c r="C343" s="414"/>
      <c r="D343" s="413">
        <v>80</v>
      </c>
      <c r="E343" s="414"/>
      <c r="F343" s="413">
        <v>81</v>
      </c>
      <c r="G343" s="414"/>
      <c r="H343" s="415">
        <f t="shared" si="162"/>
        <v>1.2499999999999956E-2</v>
      </c>
      <c r="I343" s="416"/>
      <c r="J343" s="244"/>
      <c r="K343" s="415">
        <f t="shared" si="163"/>
        <v>-0.22857142857142854</v>
      </c>
      <c r="L343" s="416"/>
      <c r="M343" s="417">
        <f t="shared" si="164"/>
        <v>1</v>
      </c>
      <c r="N343" s="418"/>
      <c r="O343" s="417">
        <f t="shared" si="165"/>
        <v>-24</v>
      </c>
      <c r="P343" s="418"/>
      <c r="Q343" s="415">
        <f t="shared" si="166"/>
        <v>0.25714285714285712</v>
      </c>
      <c r="R343" s="416"/>
    </row>
    <row r="344" spans="1:18" x14ac:dyDescent="0.25">
      <c r="A344" s="79" t="s">
        <v>52</v>
      </c>
      <c r="B344" s="413">
        <v>79</v>
      </c>
      <c r="C344" s="414"/>
      <c r="D344" s="413">
        <v>59</v>
      </c>
      <c r="E344" s="414"/>
      <c r="F344" s="413">
        <v>62</v>
      </c>
      <c r="G344" s="414"/>
      <c r="H344" s="415">
        <f t="shared" si="162"/>
        <v>5.0847457627118731E-2</v>
      </c>
      <c r="I344" s="416"/>
      <c r="J344" s="244"/>
      <c r="K344" s="415">
        <f t="shared" si="163"/>
        <v>-0.21518987341772156</v>
      </c>
      <c r="L344" s="416"/>
      <c r="M344" s="417">
        <f t="shared" si="164"/>
        <v>3</v>
      </c>
      <c r="N344" s="418"/>
      <c r="O344" s="417">
        <f t="shared" si="165"/>
        <v>-17</v>
      </c>
      <c r="P344" s="418"/>
      <c r="Q344" s="415">
        <f t="shared" si="166"/>
        <v>0.19682539682539682</v>
      </c>
      <c r="R344" s="416"/>
    </row>
    <row r="345" spans="1:18" x14ac:dyDescent="0.25">
      <c r="A345" s="79" t="s">
        <v>53</v>
      </c>
      <c r="B345" s="413">
        <v>15</v>
      </c>
      <c r="C345" s="414"/>
      <c r="D345" s="413">
        <v>12</v>
      </c>
      <c r="E345" s="414"/>
      <c r="F345" s="413">
        <v>12</v>
      </c>
      <c r="G345" s="414"/>
      <c r="H345" s="415">
        <f>F345/D345-1</f>
        <v>0</v>
      </c>
      <c r="I345" s="416"/>
      <c r="J345" s="244"/>
      <c r="K345" s="415">
        <f>F345/B345-1</f>
        <v>-0.19999999999999996</v>
      </c>
      <c r="L345" s="416"/>
      <c r="M345" s="417">
        <f>F345-D345</f>
        <v>0</v>
      </c>
      <c r="N345" s="418"/>
      <c r="O345" s="417">
        <f>F345-B345</f>
        <v>-3</v>
      </c>
      <c r="P345" s="418"/>
      <c r="Q345" s="415">
        <f>F345/$F$341</f>
        <v>3.8095238095238099E-2</v>
      </c>
      <c r="R345" s="416"/>
    </row>
    <row r="346" spans="1:18" x14ac:dyDescent="0.25">
      <c r="A346" s="79" t="s">
        <v>54</v>
      </c>
      <c r="B346" s="413">
        <v>23</v>
      </c>
      <c r="C346" s="414"/>
      <c r="D346" s="413">
        <v>19</v>
      </c>
      <c r="E346" s="414"/>
      <c r="F346" s="413">
        <v>20</v>
      </c>
      <c r="G346" s="414"/>
      <c r="H346" s="415">
        <f t="shared" si="162"/>
        <v>5.2631578947368363E-2</v>
      </c>
      <c r="I346" s="416"/>
      <c r="J346" s="244"/>
      <c r="K346" s="415">
        <f t="shared" si="163"/>
        <v>-0.13043478260869568</v>
      </c>
      <c r="L346" s="416"/>
      <c r="M346" s="417">
        <f t="shared" si="164"/>
        <v>1</v>
      </c>
      <c r="N346" s="418"/>
      <c r="O346" s="417">
        <f t="shared" si="165"/>
        <v>-3</v>
      </c>
      <c r="P346" s="418"/>
      <c r="Q346" s="415">
        <f t="shared" si="166"/>
        <v>6.3492063492063489E-2</v>
      </c>
      <c r="R346" s="416"/>
    </row>
    <row r="347" spans="1:18" x14ac:dyDescent="0.25">
      <c r="A347" s="79" t="s">
        <v>55</v>
      </c>
      <c r="B347" s="413">
        <v>9</v>
      </c>
      <c r="C347" s="414"/>
      <c r="D347" s="413">
        <v>5</v>
      </c>
      <c r="E347" s="414"/>
      <c r="F347" s="413">
        <v>6</v>
      </c>
      <c r="G347" s="414"/>
      <c r="H347" s="415">
        <f>F347/D347-1</f>
        <v>0.19999999999999996</v>
      </c>
      <c r="I347" s="416"/>
      <c r="J347" s="244"/>
      <c r="K347" s="415">
        <f>F347/B347-1</f>
        <v>-0.33333333333333337</v>
      </c>
      <c r="L347" s="416"/>
      <c r="M347" s="417">
        <f>F347-D347</f>
        <v>1</v>
      </c>
      <c r="N347" s="418"/>
      <c r="O347" s="417">
        <f>F347-B347</f>
        <v>-3</v>
      </c>
      <c r="P347" s="418"/>
      <c r="Q347" s="415">
        <f>F347/$F$341</f>
        <v>1.9047619047619049E-2</v>
      </c>
      <c r="R347" s="416"/>
    </row>
    <row r="348" spans="1:18" x14ac:dyDescent="0.25">
      <c r="A348" s="79" t="s">
        <v>56</v>
      </c>
      <c r="B348" s="413">
        <v>19</v>
      </c>
      <c r="C348" s="414"/>
      <c r="D348" s="413">
        <v>14</v>
      </c>
      <c r="E348" s="414"/>
      <c r="F348" s="413">
        <v>14</v>
      </c>
      <c r="G348" s="414"/>
      <c r="H348" s="415">
        <f t="shared" si="162"/>
        <v>0</v>
      </c>
      <c r="I348" s="416"/>
      <c r="J348" s="244"/>
      <c r="K348" s="415">
        <f t="shared" si="163"/>
        <v>-0.26315789473684215</v>
      </c>
      <c r="L348" s="416"/>
      <c r="M348" s="417">
        <f t="shared" si="164"/>
        <v>0</v>
      </c>
      <c r="N348" s="418"/>
      <c r="O348" s="417">
        <f t="shared" si="165"/>
        <v>-5</v>
      </c>
      <c r="P348" s="418"/>
      <c r="Q348" s="415">
        <f t="shared" si="166"/>
        <v>4.4444444444444446E-2</v>
      </c>
      <c r="R348" s="416"/>
    </row>
    <row r="349" spans="1:18" x14ac:dyDescent="0.25">
      <c r="A349" s="79" t="s">
        <v>51</v>
      </c>
      <c r="B349" s="413">
        <v>13</v>
      </c>
      <c r="C349" s="414"/>
      <c r="D349" s="413">
        <v>7</v>
      </c>
      <c r="E349" s="414"/>
      <c r="F349" s="413">
        <v>7</v>
      </c>
      <c r="G349" s="414"/>
      <c r="H349" s="415">
        <f t="shared" si="162"/>
        <v>0</v>
      </c>
      <c r="I349" s="416"/>
      <c r="J349" s="244"/>
      <c r="K349" s="415">
        <f t="shared" si="163"/>
        <v>-0.46153846153846156</v>
      </c>
      <c r="L349" s="416"/>
      <c r="M349" s="417">
        <f t="shared" si="164"/>
        <v>0</v>
      </c>
      <c r="N349" s="418"/>
      <c r="O349" s="417">
        <f t="shared" si="165"/>
        <v>-6</v>
      </c>
      <c r="P349" s="418"/>
      <c r="Q349" s="415">
        <f t="shared" si="166"/>
        <v>2.2222222222222223E-2</v>
      </c>
      <c r="R349" s="416"/>
    </row>
    <row r="350" spans="1:18" x14ac:dyDescent="0.25">
      <c r="A350" s="80" t="s">
        <v>57</v>
      </c>
      <c r="B350" s="413">
        <v>6</v>
      </c>
      <c r="C350" s="414"/>
      <c r="D350" s="413">
        <v>5</v>
      </c>
      <c r="E350" s="414"/>
      <c r="F350" s="413">
        <v>4</v>
      </c>
      <c r="G350" s="414"/>
      <c r="H350" s="415">
        <f t="shared" si="162"/>
        <v>-0.19999999999999996</v>
      </c>
      <c r="I350" s="416"/>
      <c r="J350" s="244"/>
      <c r="K350" s="415">
        <f t="shared" si="163"/>
        <v>-0.33333333333333337</v>
      </c>
      <c r="L350" s="416"/>
      <c r="M350" s="417">
        <f t="shared" si="164"/>
        <v>-1</v>
      </c>
      <c r="N350" s="418"/>
      <c r="O350" s="417">
        <f t="shared" si="165"/>
        <v>-2</v>
      </c>
      <c r="P350" s="418"/>
      <c r="Q350" s="415">
        <f t="shared" si="166"/>
        <v>1.2698412698412698E-2</v>
      </c>
      <c r="R350" s="416"/>
    </row>
    <row r="351" spans="1:18" x14ac:dyDescent="0.25">
      <c r="A351" s="81" t="s">
        <v>58</v>
      </c>
      <c r="B351" s="413">
        <v>22</v>
      </c>
      <c r="C351" s="414"/>
      <c r="D351" s="413">
        <v>16</v>
      </c>
      <c r="E351" s="414"/>
      <c r="F351" s="413">
        <v>18</v>
      </c>
      <c r="G351" s="414"/>
      <c r="H351" s="415">
        <f t="shared" si="162"/>
        <v>0.125</v>
      </c>
      <c r="I351" s="416"/>
      <c r="J351" s="244"/>
      <c r="K351" s="415">
        <f t="shared" si="163"/>
        <v>-0.18181818181818177</v>
      </c>
      <c r="L351" s="416"/>
      <c r="M351" s="417">
        <f t="shared" si="164"/>
        <v>2</v>
      </c>
      <c r="N351" s="418"/>
      <c r="O351" s="417">
        <f t="shared" si="165"/>
        <v>-4</v>
      </c>
      <c r="P351" s="418"/>
      <c r="Q351" s="415">
        <f t="shared" si="166"/>
        <v>5.7142857142857141E-2</v>
      </c>
      <c r="R351" s="416"/>
    </row>
    <row r="352" spans="1:18" ht="21" x14ac:dyDescent="0.35">
      <c r="A352" s="396" t="s">
        <v>88</v>
      </c>
      <c r="B352" s="396"/>
      <c r="C352" s="396"/>
      <c r="D352" s="396"/>
      <c r="E352" s="396"/>
      <c r="F352" s="396"/>
      <c r="G352" s="396"/>
      <c r="H352" s="396"/>
      <c r="I352" s="396"/>
      <c r="J352" s="396"/>
      <c r="K352" s="396"/>
      <c r="L352" s="396"/>
      <c r="M352" s="396"/>
      <c r="N352" s="396"/>
      <c r="O352" s="396"/>
      <c r="P352" s="396"/>
      <c r="Q352" s="396"/>
      <c r="R352" s="396"/>
    </row>
    <row r="353" spans="1:18" x14ac:dyDescent="0.25">
      <c r="A353" s="54"/>
      <c r="B353" s="298" t="s">
        <v>117</v>
      </c>
      <c r="C353" s="299"/>
      <c r="D353" s="299"/>
      <c r="E353" s="299"/>
      <c r="F353" s="299"/>
      <c r="G353" s="299"/>
      <c r="H353" s="299"/>
      <c r="I353" s="299"/>
      <c r="J353" s="299"/>
      <c r="K353" s="299"/>
      <c r="L353" s="299"/>
      <c r="M353" s="299"/>
      <c r="N353" s="299"/>
      <c r="O353" s="299"/>
      <c r="P353" s="299"/>
      <c r="Q353" s="299"/>
      <c r="R353" s="300"/>
    </row>
    <row r="354" spans="1:18" x14ac:dyDescent="0.25">
      <c r="A354" s="4"/>
      <c r="B354" s="308">
        <f>B$6</f>
        <v>2019</v>
      </c>
      <c r="C354" s="309"/>
      <c r="D354" s="308">
        <f>C$6</f>
        <v>2022</v>
      </c>
      <c r="E354" s="309"/>
      <c r="F354" s="308">
        <f>D$6</f>
        <v>2023</v>
      </c>
      <c r="G354" s="309"/>
      <c r="H354" s="308" t="str">
        <f>CONCATENATE("var ",RIGHT(F354,2),"/",RIGHT(D354,2))</f>
        <v>var 23/22</v>
      </c>
      <c r="I354" s="309"/>
      <c r="J354" s="5"/>
      <c r="K354" s="308" t="str">
        <f>CONCATENATE("var ",RIGHT(F354,2),"/",RIGHT(B354,2))</f>
        <v>var 23/19</v>
      </c>
      <c r="L354" s="309"/>
      <c r="M354" s="308" t="str">
        <f>CONCATENATE("dif ",RIGHT(F354,2),"-",RIGHT(D354,2))</f>
        <v>dif 23-22</v>
      </c>
      <c r="N354" s="309"/>
      <c r="O354" s="308" t="str">
        <f>CONCATENATE("dif ",RIGHT(F354,2),"-",RIGHT(B354,2))</f>
        <v>dif 23-19</v>
      </c>
      <c r="P354" s="309"/>
      <c r="Q354" s="308" t="str">
        <f>CONCATENATE("cuota ",RIGHT(F354,2))</f>
        <v>cuota 23</v>
      </c>
      <c r="R354" s="309"/>
    </row>
    <row r="355" spans="1:18" x14ac:dyDescent="0.25">
      <c r="A355" s="238" t="s">
        <v>4</v>
      </c>
      <c r="B355" s="431">
        <v>133189</v>
      </c>
      <c r="C355" s="432"/>
      <c r="D355" s="431">
        <v>125073</v>
      </c>
      <c r="E355" s="432"/>
      <c r="F355" s="431">
        <v>127059</v>
      </c>
      <c r="G355" s="432"/>
      <c r="H355" s="399">
        <f>F355/D355-1</f>
        <v>1.5878726823534972E-2</v>
      </c>
      <c r="I355" s="400"/>
      <c r="J355" s="239"/>
      <c r="K355" s="399">
        <f>F355/B355-1</f>
        <v>-4.6024821869673938E-2</v>
      </c>
      <c r="L355" s="400"/>
      <c r="M355" s="433">
        <f>F355-D355</f>
        <v>1986</v>
      </c>
      <c r="N355" s="434"/>
      <c r="O355" s="433">
        <f>F355-B355</f>
        <v>-6130</v>
      </c>
      <c r="P355" s="434"/>
      <c r="Q355" s="399">
        <f>F355/$F$355</f>
        <v>1</v>
      </c>
      <c r="R355" s="400"/>
    </row>
    <row r="356" spans="1:18" x14ac:dyDescent="0.25">
      <c r="A356" s="240" t="s">
        <v>5</v>
      </c>
      <c r="B356" s="441">
        <v>90076</v>
      </c>
      <c r="C356" s="442"/>
      <c r="D356" s="441">
        <v>90020</v>
      </c>
      <c r="E356" s="442"/>
      <c r="F356" s="441">
        <v>90975</v>
      </c>
      <c r="G356" s="442"/>
      <c r="H356" s="403">
        <f t="shared" ref="H356:H366" si="167">F356/D356-1</f>
        <v>1.0608753610308774E-2</v>
      </c>
      <c r="I356" s="404"/>
      <c r="J356" s="241"/>
      <c r="K356" s="403">
        <f t="shared" ref="K356:K366" si="168">F356/B356-1</f>
        <v>9.9804609440916625E-3</v>
      </c>
      <c r="L356" s="404"/>
      <c r="M356" s="435">
        <f t="shared" ref="M356:M366" si="169">F356-D356</f>
        <v>955</v>
      </c>
      <c r="N356" s="436"/>
      <c r="O356" s="435">
        <f t="shared" ref="O356:O366" si="170">F356-B356</f>
        <v>899</v>
      </c>
      <c r="P356" s="436"/>
      <c r="Q356" s="403">
        <f t="shared" ref="Q356:Q366" si="171">F356/$F$355</f>
        <v>0.71600594999173617</v>
      </c>
      <c r="R356" s="404"/>
    </row>
    <row r="357" spans="1:18" x14ac:dyDescent="0.25">
      <c r="A357" s="242" t="s">
        <v>6</v>
      </c>
      <c r="B357" s="437">
        <v>15722</v>
      </c>
      <c r="C357" s="438"/>
      <c r="D357" s="437">
        <v>17598</v>
      </c>
      <c r="E357" s="438"/>
      <c r="F357" s="437">
        <v>17518</v>
      </c>
      <c r="G357" s="438"/>
      <c r="H357" s="411">
        <f t="shared" si="167"/>
        <v>-4.5459711330833041E-3</v>
      </c>
      <c r="I357" s="412"/>
      <c r="J357" s="243"/>
      <c r="K357" s="411">
        <f t="shared" si="168"/>
        <v>0.11423483017427816</v>
      </c>
      <c r="L357" s="412"/>
      <c r="M357" s="439">
        <f t="shared" si="169"/>
        <v>-80</v>
      </c>
      <c r="N357" s="440"/>
      <c r="O357" s="439">
        <f t="shared" si="170"/>
        <v>1796</v>
      </c>
      <c r="P357" s="440"/>
      <c r="Q357" s="411">
        <f t="shared" si="171"/>
        <v>0.13787295665793056</v>
      </c>
      <c r="R357" s="412"/>
    </row>
    <row r="358" spans="1:18" x14ac:dyDescent="0.25">
      <c r="A358" s="26" t="s">
        <v>7</v>
      </c>
      <c r="B358" s="445">
        <v>54304</v>
      </c>
      <c r="C358" s="446"/>
      <c r="D358" s="445">
        <v>54129</v>
      </c>
      <c r="E358" s="446"/>
      <c r="F358" s="445">
        <v>56479</v>
      </c>
      <c r="G358" s="446"/>
      <c r="H358" s="415">
        <f t="shared" si="167"/>
        <v>4.3414805372351317E-2</v>
      </c>
      <c r="I358" s="416"/>
      <c r="J358" s="244"/>
      <c r="K358" s="415">
        <f t="shared" si="168"/>
        <v>4.0052298173246959E-2</v>
      </c>
      <c r="L358" s="416"/>
      <c r="M358" s="443">
        <f t="shared" si="169"/>
        <v>2350</v>
      </c>
      <c r="N358" s="444"/>
      <c r="O358" s="443">
        <f t="shared" si="170"/>
        <v>2175</v>
      </c>
      <c r="P358" s="444"/>
      <c r="Q358" s="415">
        <f t="shared" si="171"/>
        <v>0.44451003077310541</v>
      </c>
      <c r="R358" s="416"/>
    </row>
    <row r="359" spans="1:18" x14ac:dyDescent="0.25">
      <c r="A359" s="26" t="s">
        <v>8</v>
      </c>
      <c r="B359" s="445">
        <v>16635</v>
      </c>
      <c r="C359" s="446"/>
      <c r="D359" s="445">
        <v>15495</v>
      </c>
      <c r="E359" s="446"/>
      <c r="F359" s="445">
        <v>14276</v>
      </c>
      <c r="G359" s="446"/>
      <c r="H359" s="415">
        <f t="shared" si="167"/>
        <v>-7.8670538883510832E-2</v>
      </c>
      <c r="I359" s="416"/>
      <c r="J359" s="244"/>
      <c r="K359" s="415">
        <f t="shared" si="168"/>
        <v>-0.1418094379320709</v>
      </c>
      <c r="L359" s="416"/>
      <c r="M359" s="443">
        <f t="shared" si="169"/>
        <v>-1219</v>
      </c>
      <c r="N359" s="444"/>
      <c r="O359" s="443">
        <f t="shared" si="170"/>
        <v>-2359</v>
      </c>
      <c r="P359" s="444"/>
      <c r="Q359" s="415">
        <f t="shared" si="171"/>
        <v>0.11235725135566942</v>
      </c>
      <c r="R359" s="416"/>
    </row>
    <row r="360" spans="1:18" x14ac:dyDescent="0.25">
      <c r="A360" s="26" t="s">
        <v>9</v>
      </c>
      <c r="B360" s="445">
        <v>2410</v>
      </c>
      <c r="C360" s="446"/>
      <c r="D360" s="445">
        <v>2213</v>
      </c>
      <c r="E360" s="446"/>
      <c r="F360" s="445">
        <v>2064</v>
      </c>
      <c r="G360" s="446"/>
      <c r="H360" s="415">
        <f t="shared" si="167"/>
        <v>-6.732941708088569E-2</v>
      </c>
      <c r="I360" s="416"/>
      <c r="J360" s="244"/>
      <c r="K360" s="415">
        <f t="shared" si="168"/>
        <v>-0.1435684647302905</v>
      </c>
      <c r="L360" s="416"/>
      <c r="M360" s="443">
        <f t="shared" si="169"/>
        <v>-149</v>
      </c>
      <c r="N360" s="444"/>
      <c r="O360" s="443">
        <f t="shared" si="170"/>
        <v>-346</v>
      </c>
      <c r="P360" s="444"/>
      <c r="Q360" s="415">
        <f t="shared" si="171"/>
        <v>1.6244421882747384E-2</v>
      </c>
      <c r="R360" s="416"/>
    </row>
    <row r="361" spans="1:18" x14ac:dyDescent="0.25">
      <c r="A361" s="245" t="s">
        <v>10</v>
      </c>
      <c r="B361" s="447">
        <v>1005</v>
      </c>
      <c r="C361" s="448"/>
      <c r="D361" s="447">
        <v>585</v>
      </c>
      <c r="E361" s="448"/>
      <c r="F361" s="447">
        <v>638</v>
      </c>
      <c r="G361" s="448"/>
      <c r="H361" s="423">
        <f t="shared" si="167"/>
        <v>9.0598290598290498E-2</v>
      </c>
      <c r="I361" s="424"/>
      <c r="J361" s="246"/>
      <c r="K361" s="423">
        <f t="shared" si="168"/>
        <v>-0.36517412935323379</v>
      </c>
      <c r="L361" s="424"/>
      <c r="M361" s="449">
        <f t="shared" si="169"/>
        <v>53</v>
      </c>
      <c r="N361" s="450"/>
      <c r="O361" s="449">
        <f t="shared" si="170"/>
        <v>-367</v>
      </c>
      <c r="P361" s="450"/>
      <c r="Q361" s="423">
        <f t="shared" si="171"/>
        <v>5.0212893222833484E-3</v>
      </c>
      <c r="R361" s="424"/>
    </row>
    <row r="362" spans="1:18" x14ac:dyDescent="0.25">
      <c r="A362" s="247" t="s">
        <v>11</v>
      </c>
      <c r="B362" s="441">
        <v>43113</v>
      </c>
      <c r="C362" s="442"/>
      <c r="D362" s="441">
        <v>35053</v>
      </c>
      <c r="E362" s="442"/>
      <c r="F362" s="441">
        <v>36084</v>
      </c>
      <c r="G362" s="442"/>
      <c r="H362" s="403">
        <f t="shared" si="167"/>
        <v>2.9412603771431733E-2</v>
      </c>
      <c r="I362" s="404"/>
      <c r="J362" s="241"/>
      <c r="K362" s="403">
        <f>F362/B362-1</f>
        <v>-0.16303667107369002</v>
      </c>
      <c r="L362" s="404"/>
      <c r="M362" s="435">
        <f t="shared" si="169"/>
        <v>1031</v>
      </c>
      <c r="N362" s="436"/>
      <c r="O362" s="435">
        <f t="shared" si="170"/>
        <v>-7029</v>
      </c>
      <c r="P362" s="436"/>
      <c r="Q362" s="403">
        <f t="shared" si="171"/>
        <v>0.28399405000826389</v>
      </c>
      <c r="R362" s="404"/>
    </row>
    <row r="363" spans="1:18" x14ac:dyDescent="0.25">
      <c r="A363" s="242" t="s">
        <v>12</v>
      </c>
      <c r="B363" s="445">
        <v>1933</v>
      </c>
      <c r="C363" s="446"/>
      <c r="D363" s="445">
        <v>2230</v>
      </c>
      <c r="E363" s="446"/>
      <c r="F363" s="445">
        <v>2117</v>
      </c>
      <c r="G363" s="446"/>
      <c r="H363" s="411">
        <f t="shared" si="167"/>
        <v>-5.067264573991026E-2</v>
      </c>
      <c r="I363" s="412"/>
      <c r="J363" s="243"/>
      <c r="K363" s="411">
        <f t="shared" si="168"/>
        <v>9.5188825659596521E-2</v>
      </c>
      <c r="L363" s="412"/>
      <c r="M363" s="439">
        <f t="shared" si="169"/>
        <v>-113</v>
      </c>
      <c r="N363" s="440"/>
      <c r="O363" s="439">
        <f t="shared" si="170"/>
        <v>184</v>
      </c>
      <c r="P363" s="440"/>
      <c r="Q363" s="411">
        <f t="shared" si="171"/>
        <v>1.6661550933031111E-2</v>
      </c>
      <c r="R363" s="412"/>
    </row>
    <row r="364" spans="1:18" x14ac:dyDescent="0.25">
      <c r="A364" s="26" t="s">
        <v>8</v>
      </c>
      <c r="B364" s="445">
        <v>23581</v>
      </c>
      <c r="C364" s="446"/>
      <c r="D364" s="445">
        <v>20579</v>
      </c>
      <c r="E364" s="446"/>
      <c r="F364" s="445">
        <v>21406</v>
      </c>
      <c r="G364" s="446"/>
      <c r="H364" s="415">
        <f t="shared" si="167"/>
        <v>4.0186597988240536E-2</v>
      </c>
      <c r="I364" s="416"/>
      <c r="J364" s="244"/>
      <c r="K364" s="415">
        <f t="shared" si="168"/>
        <v>-9.2235274161401093E-2</v>
      </c>
      <c r="L364" s="416"/>
      <c r="M364" s="443">
        <f t="shared" si="169"/>
        <v>827</v>
      </c>
      <c r="N364" s="444"/>
      <c r="O364" s="443">
        <f t="shared" si="170"/>
        <v>-2175</v>
      </c>
      <c r="P364" s="444"/>
      <c r="Q364" s="415">
        <f t="shared" si="171"/>
        <v>0.1684729141579896</v>
      </c>
      <c r="R364" s="416"/>
    </row>
    <row r="365" spans="1:18" x14ac:dyDescent="0.25">
      <c r="A365" s="26" t="s">
        <v>9</v>
      </c>
      <c r="B365" s="445">
        <v>12397</v>
      </c>
      <c r="C365" s="446"/>
      <c r="D365" s="445">
        <v>9232</v>
      </c>
      <c r="E365" s="446"/>
      <c r="F365" s="445">
        <v>9303</v>
      </c>
      <c r="G365" s="446"/>
      <c r="H365" s="415">
        <f t="shared" si="167"/>
        <v>7.6906412478336961E-3</v>
      </c>
      <c r="I365" s="416"/>
      <c r="J365" s="244"/>
      <c r="K365" s="415">
        <f t="shared" si="168"/>
        <v>-0.24957651044607565</v>
      </c>
      <c r="L365" s="416"/>
      <c r="M365" s="443">
        <f t="shared" si="169"/>
        <v>71</v>
      </c>
      <c r="N365" s="444"/>
      <c r="O365" s="443">
        <f t="shared" si="170"/>
        <v>-3094</v>
      </c>
      <c r="P365" s="444"/>
      <c r="Q365" s="415">
        <f t="shared" si="171"/>
        <v>7.3217953863952967E-2</v>
      </c>
      <c r="R365" s="416"/>
    </row>
    <row r="366" spans="1:18" x14ac:dyDescent="0.25">
      <c r="A366" s="248" t="s">
        <v>10</v>
      </c>
      <c r="B366" s="447">
        <v>5202</v>
      </c>
      <c r="C366" s="448"/>
      <c r="D366" s="447">
        <v>3012</v>
      </c>
      <c r="E366" s="448"/>
      <c r="F366" s="447">
        <v>3258</v>
      </c>
      <c r="G366" s="448"/>
      <c r="H366" s="427">
        <f t="shared" si="167"/>
        <v>8.1673306772908294E-2</v>
      </c>
      <c r="I366" s="428"/>
      <c r="J366" s="249"/>
      <c r="K366" s="427">
        <f t="shared" si="168"/>
        <v>-0.37370242214532867</v>
      </c>
      <c r="L366" s="428"/>
      <c r="M366" s="451">
        <f t="shared" si="169"/>
        <v>246</v>
      </c>
      <c r="N366" s="452"/>
      <c r="O366" s="451">
        <f t="shared" si="170"/>
        <v>-1944</v>
      </c>
      <c r="P366" s="452"/>
      <c r="Q366" s="427">
        <f t="shared" si="171"/>
        <v>2.5641631053290204E-2</v>
      </c>
      <c r="R366" s="428"/>
    </row>
    <row r="367" spans="1:18" ht="21" x14ac:dyDescent="0.35">
      <c r="A367" s="396" t="s">
        <v>89</v>
      </c>
      <c r="B367" s="396"/>
      <c r="C367" s="396"/>
      <c r="D367" s="396"/>
      <c r="E367" s="396"/>
      <c r="F367" s="396"/>
      <c r="G367" s="396"/>
      <c r="H367" s="396"/>
      <c r="I367" s="396"/>
      <c r="J367" s="396"/>
      <c r="K367" s="396"/>
      <c r="L367" s="396"/>
      <c r="M367" s="396"/>
      <c r="N367" s="396"/>
      <c r="O367" s="396"/>
      <c r="P367" s="396"/>
      <c r="Q367" s="396"/>
      <c r="R367" s="396"/>
    </row>
    <row r="368" spans="1:18" x14ac:dyDescent="0.25">
      <c r="A368" s="54"/>
      <c r="B368" s="298" t="s">
        <v>117</v>
      </c>
      <c r="C368" s="299"/>
      <c r="D368" s="299"/>
      <c r="E368" s="299"/>
      <c r="F368" s="299"/>
      <c r="G368" s="299"/>
      <c r="H368" s="299"/>
      <c r="I368" s="299"/>
      <c r="J368" s="299"/>
      <c r="K368" s="299"/>
      <c r="L368" s="299"/>
      <c r="M368" s="299"/>
      <c r="N368" s="299"/>
      <c r="O368" s="299"/>
      <c r="P368" s="299"/>
      <c r="Q368" s="299"/>
      <c r="R368" s="300"/>
    </row>
    <row r="369" spans="1:18" x14ac:dyDescent="0.25">
      <c r="A369" s="4"/>
      <c r="B369" s="308">
        <f>B$6</f>
        <v>2019</v>
      </c>
      <c r="C369" s="309"/>
      <c r="D369" s="308">
        <f>C$6</f>
        <v>2022</v>
      </c>
      <c r="E369" s="309"/>
      <c r="F369" s="308">
        <f>D$6</f>
        <v>2023</v>
      </c>
      <c r="G369" s="309"/>
      <c r="H369" s="308" t="str">
        <f>CONCATENATE("var ",RIGHT(F369,2),"/",RIGHT(D369,2))</f>
        <v>var 23/22</v>
      </c>
      <c r="I369" s="309"/>
      <c r="J369" s="5"/>
      <c r="K369" s="308" t="str">
        <f>CONCATENATE("var ",RIGHT(F369,2),"/",RIGHT(B369,2))</f>
        <v>var 23/19</v>
      </c>
      <c r="L369" s="309"/>
      <c r="M369" s="308" t="str">
        <f>CONCATENATE("dif ",RIGHT(F369,2),"-",RIGHT(D369,2))</f>
        <v>dif 23-22</v>
      </c>
      <c r="N369" s="309"/>
      <c r="O369" s="308" t="str">
        <f>CONCATENATE("dif ",RIGHT(F369,2),"-",RIGHT(B369,2))</f>
        <v>dif 23-19</v>
      </c>
      <c r="P369" s="309"/>
      <c r="Q369" s="308" t="str">
        <f>CONCATENATE("cuota ",RIGHT(F369,2))</f>
        <v>cuota 23</v>
      </c>
      <c r="R369" s="309"/>
    </row>
    <row r="370" spans="1:18" x14ac:dyDescent="0.25">
      <c r="A370" s="238" t="s">
        <v>48</v>
      </c>
      <c r="B370" s="431">
        <v>133189</v>
      </c>
      <c r="C370" s="432"/>
      <c r="D370" s="431">
        <v>125073</v>
      </c>
      <c r="E370" s="432"/>
      <c r="F370" s="431">
        <v>127059</v>
      </c>
      <c r="G370" s="432"/>
      <c r="H370" s="399">
        <f>F370/D370-1</f>
        <v>1.5878726823534972E-2</v>
      </c>
      <c r="I370" s="400"/>
      <c r="J370" s="239"/>
      <c r="K370" s="399">
        <f>F370/B370-1</f>
        <v>-4.6024821869673938E-2</v>
      </c>
      <c r="L370" s="400"/>
      <c r="M370" s="433">
        <f>F370-D370</f>
        <v>1986</v>
      </c>
      <c r="N370" s="434"/>
      <c r="O370" s="433">
        <f>F370-B370</f>
        <v>-6130</v>
      </c>
      <c r="P370" s="434"/>
      <c r="Q370" s="399">
        <f>F370/$F$370</f>
        <v>1</v>
      </c>
      <c r="R370" s="400"/>
    </row>
    <row r="371" spans="1:18" x14ac:dyDescent="0.25">
      <c r="A371" s="76" t="s">
        <v>49</v>
      </c>
      <c r="B371" s="445">
        <v>47242</v>
      </c>
      <c r="C371" s="446"/>
      <c r="D371" s="445">
        <v>44623</v>
      </c>
      <c r="E371" s="446"/>
      <c r="F371" s="445">
        <v>46483</v>
      </c>
      <c r="G371" s="446"/>
      <c r="H371" s="415">
        <f t="shared" ref="H371:H380" si="172">F371/D371-1</f>
        <v>4.1682540393967127E-2</v>
      </c>
      <c r="I371" s="416"/>
      <c r="J371" s="244"/>
      <c r="K371" s="415">
        <f t="shared" ref="K371:K380" si="173">F371/B371-1</f>
        <v>-1.606621226874394E-2</v>
      </c>
      <c r="L371" s="416"/>
      <c r="M371" s="443">
        <f t="shared" ref="M371:M380" si="174">F371-D371</f>
        <v>1860</v>
      </c>
      <c r="N371" s="444"/>
      <c r="O371" s="443">
        <f t="shared" ref="O371:O380" si="175">F371-B371</f>
        <v>-759</v>
      </c>
      <c r="P371" s="444"/>
      <c r="Q371" s="415">
        <f t="shared" ref="Q371:Q380" si="176">F371/$F$370</f>
        <v>0.36583791781770675</v>
      </c>
      <c r="R371" s="416"/>
    </row>
    <row r="372" spans="1:18" x14ac:dyDescent="0.25">
      <c r="A372" s="79" t="s">
        <v>50</v>
      </c>
      <c r="B372" s="445">
        <v>41433</v>
      </c>
      <c r="C372" s="446"/>
      <c r="D372" s="445">
        <v>39121</v>
      </c>
      <c r="E372" s="446"/>
      <c r="F372" s="445">
        <v>38205</v>
      </c>
      <c r="G372" s="446"/>
      <c r="H372" s="415">
        <f t="shared" si="172"/>
        <v>-2.3414534393292552E-2</v>
      </c>
      <c r="I372" s="416"/>
      <c r="J372" s="244"/>
      <c r="K372" s="415">
        <f t="shared" si="173"/>
        <v>-7.7908913185142259E-2</v>
      </c>
      <c r="L372" s="416"/>
      <c r="M372" s="443">
        <f t="shared" si="174"/>
        <v>-916</v>
      </c>
      <c r="N372" s="444"/>
      <c r="O372" s="443">
        <f t="shared" si="175"/>
        <v>-3228</v>
      </c>
      <c r="P372" s="444"/>
      <c r="Q372" s="415">
        <f t="shared" si="176"/>
        <v>0.30068708237905223</v>
      </c>
      <c r="R372" s="416"/>
    </row>
    <row r="373" spans="1:18" x14ac:dyDescent="0.25">
      <c r="A373" s="79" t="s">
        <v>52</v>
      </c>
      <c r="B373" s="445">
        <v>21418</v>
      </c>
      <c r="C373" s="446"/>
      <c r="D373" s="445">
        <v>18073</v>
      </c>
      <c r="E373" s="446"/>
      <c r="F373" s="445">
        <v>19434</v>
      </c>
      <c r="G373" s="446"/>
      <c r="H373" s="415">
        <f t="shared" si="172"/>
        <v>7.5305704642284033E-2</v>
      </c>
      <c r="I373" s="416"/>
      <c r="J373" s="244"/>
      <c r="K373" s="415">
        <f t="shared" si="173"/>
        <v>-9.2632365300214792E-2</v>
      </c>
      <c r="L373" s="416"/>
      <c r="M373" s="443">
        <f t="shared" si="174"/>
        <v>1361</v>
      </c>
      <c r="N373" s="444"/>
      <c r="O373" s="443">
        <f t="shared" si="175"/>
        <v>-1984</v>
      </c>
      <c r="P373" s="444"/>
      <c r="Q373" s="415">
        <f t="shared" si="176"/>
        <v>0.15295256534365925</v>
      </c>
      <c r="R373" s="416"/>
    </row>
    <row r="374" spans="1:18" x14ac:dyDescent="0.25">
      <c r="A374" s="79" t="s">
        <v>53</v>
      </c>
      <c r="B374" s="445">
        <v>4141</v>
      </c>
      <c r="C374" s="446"/>
      <c r="D374" s="445">
        <v>4791</v>
      </c>
      <c r="E374" s="446"/>
      <c r="F374" s="445">
        <v>4797</v>
      </c>
      <c r="G374" s="446"/>
      <c r="H374" s="415">
        <f>F374/D374-1</f>
        <v>1.2523481527864089E-3</v>
      </c>
      <c r="I374" s="416"/>
      <c r="J374" s="244"/>
      <c r="K374" s="415">
        <f>F374/B374-1</f>
        <v>0.15841584158415833</v>
      </c>
      <c r="L374" s="416"/>
      <c r="M374" s="443">
        <f>F374-D374</f>
        <v>6</v>
      </c>
      <c r="N374" s="444"/>
      <c r="O374" s="443">
        <f>F374-B374</f>
        <v>656</v>
      </c>
      <c r="P374" s="444"/>
      <c r="Q374" s="415">
        <f>F374/$F$370</f>
        <v>3.7754114230396901E-2</v>
      </c>
      <c r="R374" s="416"/>
    </row>
    <row r="375" spans="1:18" x14ac:dyDescent="0.25">
      <c r="A375" s="79" t="s">
        <v>54</v>
      </c>
      <c r="B375" s="445">
        <v>2708</v>
      </c>
      <c r="C375" s="446"/>
      <c r="D375" s="445">
        <v>2832</v>
      </c>
      <c r="E375" s="446"/>
      <c r="F375" s="445">
        <v>2758</v>
      </c>
      <c r="G375" s="446"/>
      <c r="H375" s="415">
        <f t="shared" si="172"/>
        <v>-2.6129943502824826E-2</v>
      </c>
      <c r="I375" s="416"/>
      <c r="J375" s="244"/>
      <c r="K375" s="415">
        <f t="shared" si="173"/>
        <v>1.8463810930576141E-2</v>
      </c>
      <c r="L375" s="416"/>
      <c r="M375" s="443">
        <f t="shared" si="174"/>
        <v>-74</v>
      </c>
      <c r="N375" s="444"/>
      <c r="O375" s="443">
        <f t="shared" si="175"/>
        <v>50</v>
      </c>
      <c r="P375" s="444"/>
      <c r="Q375" s="415">
        <f t="shared" si="176"/>
        <v>2.1706451333632408E-2</v>
      </c>
      <c r="R375" s="416"/>
    </row>
    <row r="376" spans="1:18" x14ac:dyDescent="0.25">
      <c r="A376" s="79" t="s">
        <v>55</v>
      </c>
      <c r="B376" s="445">
        <v>778</v>
      </c>
      <c r="C376" s="446"/>
      <c r="D376" s="445">
        <v>663</v>
      </c>
      <c r="E376" s="446"/>
      <c r="F376" s="445">
        <v>673</v>
      </c>
      <c r="G376" s="446"/>
      <c r="H376" s="415">
        <f>F376/D376-1</f>
        <v>1.5082956259426794E-2</v>
      </c>
      <c r="I376" s="416"/>
      <c r="J376" s="244"/>
      <c r="K376" s="415">
        <f>F376/B376-1</f>
        <v>-0.13496143958868889</v>
      </c>
      <c r="L376" s="416"/>
      <c r="M376" s="443">
        <f>F376-D376</f>
        <v>10</v>
      </c>
      <c r="N376" s="444"/>
      <c r="O376" s="443">
        <f>F376-B376</f>
        <v>-105</v>
      </c>
      <c r="P376" s="444"/>
      <c r="Q376" s="415">
        <f>F376/$F$370</f>
        <v>5.2967519026593949E-3</v>
      </c>
      <c r="R376" s="416"/>
    </row>
    <row r="377" spans="1:18" x14ac:dyDescent="0.25">
      <c r="A377" s="79" t="s">
        <v>56</v>
      </c>
      <c r="B377" s="445">
        <v>6890</v>
      </c>
      <c r="C377" s="446"/>
      <c r="D377" s="445">
        <v>6415</v>
      </c>
      <c r="E377" s="446"/>
      <c r="F377" s="445">
        <v>6415</v>
      </c>
      <c r="G377" s="446"/>
      <c r="H377" s="415">
        <f t="shared" si="172"/>
        <v>0</v>
      </c>
      <c r="I377" s="416"/>
      <c r="J377" s="244"/>
      <c r="K377" s="415">
        <f t="shared" si="173"/>
        <v>-6.8940493468795383E-2</v>
      </c>
      <c r="L377" s="416"/>
      <c r="M377" s="443">
        <f t="shared" si="174"/>
        <v>0</v>
      </c>
      <c r="N377" s="444"/>
      <c r="O377" s="443">
        <f t="shared" si="175"/>
        <v>-475</v>
      </c>
      <c r="P377" s="444"/>
      <c r="Q377" s="415">
        <f t="shared" si="176"/>
        <v>5.0488355803209532E-2</v>
      </c>
      <c r="R377" s="416"/>
    </row>
    <row r="378" spans="1:18" x14ac:dyDescent="0.25">
      <c r="A378" s="79" t="s">
        <v>51</v>
      </c>
      <c r="B378" s="445">
        <v>1127</v>
      </c>
      <c r="C378" s="446"/>
      <c r="D378" s="445">
        <v>912</v>
      </c>
      <c r="E378" s="446"/>
      <c r="F378" s="445">
        <v>912</v>
      </c>
      <c r="G378" s="446"/>
      <c r="H378" s="415">
        <f t="shared" si="172"/>
        <v>0</v>
      </c>
      <c r="I378" s="416"/>
      <c r="J378" s="244"/>
      <c r="K378" s="415">
        <f t="shared" si="173"/>
        <v>-0.1907719609582964</v>
      </c>
      <c r="L378" s="416"/>
      <c r="M378" s="443">
        <f t="shared" si="174"/>
        <v>0</v>
      </c>
      <c r="N378" s="444"/>
      <c r="O378" s="443">
        <f t="shared" si="175"/>
        <v>-215</v>
      </c>
      <c r="P378" s="444"/>
      <c r="Q378" s="415">
        <f t="shared" si="176"/>
        <v>7.177767808655821E-3</v>
      </c>
      <c r="R378" s="416"/>
    </row>
    <row r="379" spans="1:18" x14ac:dyDescent="0.25">
      <c r="A379" s="80" t="s">
        <v>57</v>
      </c>
      <c r="B379" s="445">
        <v>4070</v>
      </c>
      <c r="C379" s="446"/>
      <c r="D379" s="445">
        <v>4562</v>
      </c>
      <c r="E379" s="446"/>
      <c r="F379" s="445">
        <v>4276</v>
      </c>
      <c r="G379" s="446"/>
      <c r="H379" s="415">
        <f t="shared" si="172"/>
        <v>-6.2691801841297634E-2</v>
      </c>
      <c r="I379" s="416"/>
      <c r="J379" s="244"/>
      <c r="K379" s="415">
        <f t="shared" si="173"/>
        <v>5.0614250614250622E-2</v>
      </c>
      <c r="L379" s="416"/>
      <c r="M379" s="443">
        <f t="shared" si="174"/>
        <v>-286</v>
      </c>
      <c r="N379" s="444"/>
      <c r="O379" s="443">
        <f t="shared" si="175"/>
        <v>206</v>
      </c>
      <c r="P379" s="444"/>
      <c r="Q379" s="415">
        <f t="shared" si="176"/>
        <v>3.3653656962513476E-2</v>
      </c>
      <c r="R379" s="416"/>
    </row>
    <row r="380" spans="1:18" x14ac:dyDescent="0.25">
      <c r="A380" s="81" t="s">
        <v>58</v>
      </c>
      <c r="B380" s="445">
        <v>3382</v>
      </c>
      <c r="C380" s="446"/>
      <c r="D380" s="445">
        <v>3081</v>
      </c>
      <c r="E380" s="446"/>
      <c r="F380" s="445">
        <v>3106</v>
      </c>
      <c r="G380" s="446"/>
      <c r="H380" s="415">
        <f t="shared" si="172"/>
        <v>8.1142486205776354E-3</v>
      </c>
      <c r="I380" s="416"/>
      <c r="J380" s="244"/>
      <c r="K380" s="415">
        <f t="shared" si="173"/>
        <v>-8.1608515671200421E-2</v>
      </c>
      <c r="L380" s="416"/>
      <c r="M380" s="443">
        <f t="shared" si="174"/>
        <v>25</v>
      </c>
      <c r="N380" s="444"/>
      <c r="O380" s="443">
        <f t="shared" si="175"/>
        <v>-276</v>
      </c>
      <c r="P380" s="444"/>
      <c r="Q380" s="415">
        <f t="shared" si="176"/>
        <v>2.4445336418514235E-2</v>
      </c>
      <c r="R380" s="416"/>
    </row>
    <row r="381" spans="1:18" ht="21" x14ac:dyDescent="0.35">
      <c r="A381" s="396" t="s">
        <v>90</v>
      </c>
      <c r="B381" s="396"/>
      <c r="C381" s="396"/>
      <c r="D381" s="396"/>
      <c r="E381" s="396"/>
      <c r="F381" s="396"/>
      <c r="G381" s="396"/>
      <c r="H381" s="396"/>
      <c r="I381" s="396"/>
      <c r="J381" s="396"/>
      <c r="K381" s="396"/>
      <c r="L381" s="396"/>
      <c r="M381" s="396"/>
      <c r="N381" s="396"/>
      <c r="O381" s="396"/>
      <c r="P381" s="396"/>
      <c r="Q381" s="396"/>
      <c r="R381" s="396"/>
    </row>
  </sheetData>
  <mergeCells count="971">
    <mergeCell ref="A381:R381"/>
    <mergeCell ref="O379:P379"/>
    <mergeCell ref="Q379:R379"/>
    <mergeCell ref="B380:C380"/>
    <mergeCell ref="D380:E380"/>
    <mergeCell ref="F380:G380"/>
    <mergeCell ref="H380:I380"/>
    <mergeCell ref="K380:L380"/>
    <mergeCell ref="M380:N380"/>
    <mergeCell ref="O380:P380"/>
    <mergeCell ref="Q380:R380"/>
    <mergeCell ref="B379:C379"/>
    <mergeCell ref="D379:E379"/>
    <mergeCell ref="F379:G379"/>
    <mergeCell ref="H379:I379"/>
    <mergeCell ref="K379:L379"/>
    <mergeCell ref="M379:N379"/>
    <mergeCell ref="O377:P377"/>
    <mergeCell ref="Q377:R377"/>
    <mergeCell ref="B378:C378"/>
    <mergeCell ref="D378:E378"/>
    <mergeCell ref="F378:G378"/>
    <mergeCell ref="H378:I378"/>
    <mergeCell ref="K378:L378"/>
    <mergeCell ref="M378:N378"/>
    <mergeCell ref="O378:P378"/>
    <mergeCell ref="Q378:R378"/>
    <mergeCell ref="B377:C377"/>
    <mergeCell ref="D377:E377"/>
    <mergeCell ref="F377:G377"/>
    <mergeCell ref="H377:I377"/>
    <mergeCell ref="K377:L377"/>
    <mergeCell ref="M377:N377"/>
    <mergeCell ref="O375:P375"/>
    <mergeCell ref="Q375:R375"/>
    <mergeCell ref="B376:C376"/>
    <mergeCell ref="D376:E376"/>
    <mergeCell ref="F376:G376"/>
    <mergeCell ref="H376:I376"/>
    <mergeCell ref="K376:L376"/>
    <mergeCell ref="M376:N376"/>
    <mergeCell ref="O376:P376"/>
    <mergeCell ref="Q376:R376"/>
    <mergeCell ref="B375:C375"/>
    <mergeCell ref="D375:E375"/>
    <mergeCell ref="F375:G375"/>
    <mergeCell ref="H375:I375"/>
    <mergeCell ref="K375:L375"/>
    <mergeCell ref="M375:N375"/>
    <mergeCell ref="O373:P373"/>
    <mergeCell ref="Q373:R373"/>
    <mergeCell ref="B374:C374"/>
    <mergeCell ref="D374:E374"/>
    <mergeCell ref="F374:G374"/>
    <mergeCell ref="H374:I374"/>
    <mergeCell ref="K374:L374"/>
    <mergeCell ref="M374:N374"/>
    <mergeCell ref="O374:P374"/>
    <mergeCell ref="Q374:R374"/>
    <mergeCell ref="B373:C373"/>
    <mergeCell ref="D373:E373"/>
    <mergeCell ref="F373:G373"/>
    <mergeCell ref="H373:I373"/>
    <mergeCell ref="K373:L373"/>
    <mergeCell ref="M373:N373"/>
    <mergeCell ref="B372:C372"/>
    <mergeCell ref="D372:E372"/>
    <mergeCell ref="F372:G372"/>
    <mergeCell ref="H372:I372"/>
    <mergeCell ref="K372:L372"/>
    <mergeCell ref="M372:N372"/>
    <mergeCell ref="O372:P372"/>
    <mergeCell ref="Q372:R372"/>
    <mergeCell ref="B371:C371"/>
    <mergeCell ref="D371:E371"/>
    <mergeCell ref="F371:G371"/>
    <mergeCell ref="H371:I371"/>
    <mergeCell ref="K371:L371"/>
    <mergeCell ref="M371:N371"/>
    <mergeCell ref="B370:C370"/>
    <mergeCell ref="D370:E370"/>
    <mergeCell ref="F370:G370"/>
    <mergeCell ref="H370:I370"/>
    <mergeCell ref="K370:L370"/>
    <mergeCell ref="M370:N370"/>
    <mergeCell ref="O370:P370"/>
    <mergeCell ref="Q370:R370"/>
    <mergeCell ref="O371:P371"/>
    <mergeCell ref="Q371:R371"/>
    <mergeCell ref="O366:P366"/>
    <mergeCell ref="Q366:R366"/>
    <mergeCell ref="A367:R367"/>
    <mergeCell ref="B368:R368"/>
    <mergeCell ref="B369:C369"/>
    <mergeCell ref="D369:E369"/>
    <mergeCell ref="F369:G369"/>
    <mergeCell ref="H369:I369"/>
    <mergeCell ref="K369:L369"/>
    <mergeCell ref="M369:N369"/>
    <mergeCell ref="B366:C366"/>
    <mergeCell ref="D366:E366"/>
    <mergeCell ref="F366:G366"/>
    <mergeCell ref="H366:I366"/>
    <mergeCell ref="K366:L366"/>
    <mergeCell ref="M366:N366"/>
    <mergeCell ref="O369:P369"/>
    <mergeCell ref="Q369:R369"/>
    <mergeCell ref="O364:P364"/>
    <mergeCell ref="Q364:R364"/>
    <mergeCell ref="B365:C365"/>
    <mergeCell ref="D365:E365"/>
    <mergeCell ref="F365:G365"/>
    <mergeCell ref="H365:I365"/>
    <mergeCell ref="K365:L365"/>
    <mergeCell ref="M365:N365"/>
    <mergeCell ref="O365:P365"/>
    <mergeCell ref="Q365:R365"/>
    <mergeCell ref="B364:C364"/>
    <mergeCell ref="D364:E364"/>
    <mergeCell ref="F364:G364"/>
    <mergeCell ref="H364:I364"/>
    <mergeCell ref="K364:L364"/>
    <mergeCell ref="M364:N364"/>
    <mergeCell ref="O362:P362"/>
    <mergeCell ref="Q362:R362"/>
    <mergeCell ref="B363:C363"/>
    <mergeCell ref="D363:E363"/>
    <mergeCell ref="F363:G363"/>
    <mergeCell ref="H363:I363"/>
    <mergeCell ref="K363:L363"/>
    <mergeCell ref="M363:N363"/>
    <mergeCell ref="O363:P363"/>
    <mergeCell ref="Q363:R363"/>
    <mergeCell ref="B362:C362"/>
    <mergeCell ref="D362:E362"/>
    <mergeCell ref="F362:G362"/>
    <mergeCell ref="H362:I362"/>
    <mergeCell ref="K362:L362"/>
    <mergeCell ref="M362:N362"/>
    <mergeCell ref="O360:P360"/>
    <mergeCell ref="Q360:R360"/>
    <mergeCell ref="B361:C361"/>
    <mergeCell ref="D361:E361"/>
    <mergeCell ref="F361:G361"/>
    <mergeCell ref="H361:I361"/>
    <mergeCell ref="K361:L361"/>
    <mergeCell ref="M361:N361"/>
    <mergeCell ref="O361:P361"/>
    <mergeCell ref="Q361:R361"/>
    <mergeCell ref="B360:C360"/>
    <mergeCell ref="D360:E360"/>
    <mergeCell ref="F360:G360"/>
    <mergeCell ref="H360:I360"/>
    <mergeCell ref="K360:L360"/>
    <mergeCell ref="M360:N360"/>
    <mergeCell ref="O358:P358"/>
    <mergeCell ref="Q358:R358"/>
    <mergeCell ref="B359:C359"/>
    <mergeCell ref="D359:E359"/>
    <mergeCell ref="F359:G359"/>
    <mergeCell ref="H359:I359"/>
    <mergeCell ref="K359:L359"/>
    <mergeCell ref="M359:N359"/>
    <mergeCell ref="O359:P359"/>
    <mergeCell ref="Q359:R359"/>
    <mergeCell ref="B358:C358"/>
    <mergeCell ref="D358:E358"/>
    <mergeCell ref="F358:G358"/>
    <mergeCell ref="H358:I358"/>
    <mergeCell ref="K358:L358"/>
    <mergeCell ref="M358:N358"/>
    <mergeCell ref="B357:C357"/>
    <mergeCell ref="D357:E357"/>
    <mergeCell ref="F357:G357"/>
    <mergeCell ref="H357:I357"/>
    <mergeCell ref="K357:L357"/>
    <mergeCell ref="M357:N357"/>
    <mergeCell ref="O357:P357"/>
    <mergeCell ref="Q357:R357"/>
    <mergeCell ref="B356:C356"/>
    <mergeCell ref="D356:E356"/>
    <mergeCell ref="F356:G356"/>
    <mergeCell ref="H356:I356"/>
    <mergeCell ref="K356:L356"/>
    <mergeCell ref="M356:N356"/>
    <mergeCell ref="B355:C355"/>
    <mergeCell ref="D355:E355"/>
    <mergeCell ref="F355:G355"/>
    <mergeCell ref="H355:I355"/>
    <mergeCell ref="K355:L355"/>
    <mergeCell ref="M355:N355"/>
    <mergeCell ref="O355:P355"/>
    <mergeCell ref="Q355:R355"/>
    <mergeCell ref="O356:P356"/>
    <mergeCell ref="Q356:R356"/>
    <mergeCell ref="O351:P351"/>
    <mergeCell ref="Q351:R351"/>
    <mergeCell ref="A352:R352"/>
    <mergeCell ref="B353:R353"/>
    <mergeCell ref="B354:C354"/>
    <mergeCell ref="D354:E354"/>
    <mergeCell ref="F354:G354"/>
    <mergeCell ref="H354:I354"/>
    <mergeCell ref="K354:L354"/>
    <mergeCell ref="M354:N354"/>
    <mergeCell ref="B351:C351"/>
    <mergeCell ref="D351:E351"/>
    <mergeCell ref="F351:G351"/>
    <mergeCell ref="H351:I351"/>
    <mergeCell ref="K351:L351"/>
    <mergeCell ref="M351:N351"/>
    <mergeCell ref="O354:P354"/>
    <mergeCell ref="Q354:R354"/>
    <mergeCell ref="O349:P349"/>
    <mergeCell ref="Q349:R349"/>
    <mergeCell ref="B350:C350"/>
    <mergeCell ref="D350:E350"/>
    <mergeCell ref="F350:G350"/>
    <mergeCell ref="H350:I350"/>
    <mergeCell ref="K350:L350"/>
    <mergeCell ref="M350:N350"/>
    <mergeCell ref="O350:P350"/>
    <mergeCell ref="Q350:R350"/>
    <mergeCell ref="B349:C349"/>
    <mergeCell ref="D349:E349"/>
    <mergeCell ref="F349:G349"/>
    <mergeCell ref="H349:I349"/>
    <mergeCell ref="K349:L349"/>
    <mergeCell ref="M349:N349"/>
    <mergeCell ref="O347:P347"/>
    <mergeCell ref="Q347:R347"/>
    <mergeCell ref="B348:C348"/>
    <mergeCell ref="D348:E348"/>
    <mergeCell ref="F348:G348"/>
    <mergeCell ref="H348:I348"/>
    <mergeCell ref="K348:L348"/>
    <mergeCell ref="M348:N348"/>
    <mergeCell ref="O348:P348"/>
    <mergeCell ref="Q348:R348"/>
    <mergeCell ref="B347:C347"/>
    <mergeCell ref="D347:E347"/>
    <mergeCell ref="F347:G347"/>
    <mergeCell ref="H347:I347"/>
    <mergeCell ref="K347:L347"/>
    <mergeCell ref="M347:N347"/>
    <mergeCell ref="O345:P345"/>
    <mergeCell ref="Q345:R345"/>
    <mergeCell ref="B346:C346"/>
    <mergeCell ref="D346:E346"/>
    <mergeCell ref="F346:G346"/>
    <mergeCell ref="H346:I346"/>
    <mergeCell ref="K346:L346"/>
    <mergeCell ref="M346:N346"/>
    <mergeCell ref="O346:P346"/>
    <mergeCell ref="Q346:R346"/>
    <mergeCell ref="B345:C345"/>
    <mergeCell ref="D345:E345"/>
    <mergeCell ref="F345:G345"/>
    <mergeCell ref="H345:I345"/>
    <mergeCell ref="K345:L345"/>
    <mergeCell ref="M345:N345"/>
    <mergeCell ref="O343:P343"/>
    <mergeCell ref="Q343:R343"/>
    <mergeCell ref="B344:C344"/>
    <mergeCell ref="D344:E344"/>
    <mergeCell ref="F344:G344"/>
    <mergeCell ref="H344:I344"/>
    <mergeCell ref="K344:L344"/>
    <mergeCell ref="M344:N344"/>
    <mergeCell ref="O344:P344"/>
    <mergeCell ref="Q344:R344"/>
    <mergeCell ref="B343:C343"/>
    <mergeCell ref="D343:E343"/>
    <mergeCell ref="F343:G343"/>
    <mergeCell ref="H343:I343"/>
    <mergeCell ref="K343:L343"/>
    <mergeCell ref="M343:N343"/>
    <mergeCell ref="O341:P341"/>
    <mergeCell ref="Q341:R341"/>
    <mergeCell ref="B342:C342"/>
    <mergeCell ref="D342:E342"/>
    <mergeCell ref="F342:G342"/>
    <mergeCell ref="H342:I342"/>
    <mergeCell ref="K342:L342"/>
    <mergeCell ref="M342:N342"/>
    <mergeCell ref="O342:P342"/>
    <mergeCell ref="Q342:R342"/>
    <mergeCell ref="B341:C341"/>
    <mergeCell ref="D341:E341"/>
    <mergeCell ref="F341:G341"/>
    <mergeCell ref="H341:I341"/>
    <mergeCell ref="K341:L341"/>
    <mergeCell ref="M341:N341"/>
    <mergeCell ref="A338:R338"/>
    <mergeCell ref="B339:R339"/>
    <mergeCell ref="B340:C340"/>
    <mergeCell ref="D340:E340"/>
    <mergeCell ref="F340:G340"/>
    <mergeCell ref="H340:I340"/>
    <mergeCell ref="K340:L340"/>
    <mergeCell ref="M340:N340"/>
    <mergeCell ref="O340:P340"/>
    <mergeCell ref="Q340:R340"/>
    <mergeCell ref="O336:P336"/>
    <mergeCell ref="Q336:R336"/>
    <mergeCell ref="B337:C337"/>
    <mergeCell ref="D337:E337"/>
    <mergeCell ref="F337:G337"/>
    <mergeCell ref="H337:I337"/>
    <mergeCell ref="K337:L337"/>
    <mergeCell ref="M337:N337"/>
    <mergeCell ref="O337:P337"/>
    <mergeCell ref="Q337:R337"/>
    <mergeCell ref="B336:C336"/>
    <mergeCell ref="D336:E336"/>
    <mergeCell ref="F336:G336"/>
    <mergeCell ref="H336:I336"/>
    <mergeCell ref="K336:L336"/>
    <mergeCell ref="M336:N336"/>
    <mergeCell ref="O334:P334"/>
    <mergeCell ref="Q334:R334"/>
    <mergeCell ref="B335:C335"/>
    <mergeCell ref="D335:E335"/>
    <mergeCell ref="F335:G335"/>
    <mergeCell ref="H335:I335"/>
    <mergeCell ref="K335:L335"/>
    <mergeCell ref="M335:N335"/>
    <mergeCell ref="O335:P335"/>
    <mergeCell ref="Q335:R335"/>
    <mergeCell ref="B334:C334"/>
    <mergeCell ref="D334:E334"/>
    <mergeCell ref="F334:G334"/>
    <mergeCell ref="H334:I334"/>
    <mergeCell ref="K334:L334"/>
    <mergeCell ref="M334:N334"/>
    <mergeCell ref="O332:P332"/>
    <mergeCell ref="Q332:R332"/>
    <mergeCell ref="B333:C333"/>
    <mergeCell ref="D333:E333"/>
    <mergeCell ref="F333:G333"/>
    <mergeCell ref="H333:I333"/>
    <mergeCell ref="K333:L333"/>
    <mergeCell ref="M333:N333"/>
    <mergeCell ref="O333:P333"/>
    <mergeCell ref="Q333:R333"/>
    <mergeCell ref="B332:C332"/>
    <mergeCell ref="D332:E332"/>
    <mergeCell ref="F332:G332"/>
    <mergeCell ref="H332:I332"/>
    <mergeCell ref="K332:L332"/>
    <mergeCell ref="M332:N332"/>
    <mergeCell ref="O330:P330"/>
    <mergeCell ref="Q330:R330"/>
    <mergeCell ref="B331:C331"/>
    <mergeCell ref="D331:E331"/>
    <mergeCell ref="F331:G331"/>
    <mergeCell ref="H331:I331"/>
    <mergeCell ref="K331:L331"/>
    <mergeCell ref="M331:N331"/>
    <mergeCell ref="O331:P331"/>
    <mergeCell ref="Q331:R331"/>
    <mergeCell ref="B330:C330"/>
    <mergeCell ref="D330:E330"/>
    <mergeCell ref="F330:G330"/>
    <mergeCell ref="H330:I330"/>
    <mergeCell ref="K330:L330"/>
    <mergeCell ref="M330:N330"/>
    <mergeCell ref="O328:P328"/>
    <mergeCell ref="Q328:R328"/>
    <mergeCell ref="B329:C329"/>
    <mergeCell ref="D329:E329"/>
    <mergeCell ref="F329:G329"/>
    <mergeCell ref="H329:I329"/>
    <mergeCell ref="K329:L329"/>
    <mergeCell ref="M329:N329"/>
    <mergeCell ref="O329:P329"/>
    <mergeCell ref="Q329:R329"/>
    <mergeCell ref="B328:C328"/>
    <mergeCell ref="D328:E328"/>
    <mergeCell ref="F328:G328"/>
    <mergeCell ref="H328:I328"/>
    <mergeCell ref="K328:L328"/>
    <mergeCell ref="M328:N328"/>
    <mergeCell ref="O326:P326"/>
    <mergeCell ref="Q326:R326"/>
    <mergeCell ref="B327:C327"/>
    <mergeCell ref="D327:E327"/>
    <mergeCell ref="F327:G327"/>
    <mergeCell ref="H327:I327"/>
    <mergeCell ref="K327:L327"/>
    <mergeCell ref="M327:N327"/>
    <mergeCell ref="O327:P327"/>
    <mergeCell ref="Q327:R327"/>
    <mergeCell ref="B326:C326"/>
    <mergeCell ref="D326:E326"/>
    <mergeCell ref="F326:G326"/>
    <mergeCell ref="H326:I326"/>
    <mergeCell ref="K326:L326"/>
    <mergeCell ref="M326:N326"/>
    <mergeCell ref="A323:R323"/>
    <mergeCell ref="B324:R324"/>
    <mergeCell ref="B325:C325"/>
    <mergeCell ref="D325:E325"/>
    <mergeCell ref="F325:G325"/>
    <mergeCell ref="H325:I325"/>
    <mergeCell ref="K325:L325"/>
    <mergeCell ref="M325:N325"/>
    <mergeCell ref="O325:P325"/>
    <mergeCell ref="Q325:R325"/>
    <mergeCell ref="H319:I319"/>
    <mergeCell ref="Q319:R319"/>
    <mergeCell ref="H320:I320"/>
    <mergeCell ref="Q320:R320"/>
    <mergeCell ref="A321:R321"/>
    <mergeCell ref="A322:R322"/>
    <mergeCell ref="H316:I316"/>
    <mergeCell ref="Q316:R316"/>
    <mergeCell ref="H317:I317"/>
    <mergeCell ref="Q317:R317"/>
    <mergeCell ref="H318:I318"/>
    <mergeCell ref="Q318:R318"/>
    <mergeCell ref="H313:I313"/>
    <mergeCell ref="Q313:R313"/>
    <mergeCell ref="H314:I314"/>
    <mergeCell ref="Q314:R314"/>
    <mergeCell ref="H315:I315"/>
    <mergeCell ref="Q315:R315"/>
    <mergeCell ref="H310:I310"/>
    <mergeCell ref="Q310:R310"/>
    <mergeCell ref="H311:I311"/>
    <mergeCell ref="Q311:R311"/>
    <mergeCell ref="H312:I312"/>
    <mergeCell ref="Q312:R312"/>
    <mergeCell ref="A306:R306"/>
    <mergeCell ref="A307:R307"/>
    <mergeCell ref="B308:I308"/>
    <mergeCell ref="K308:R308"/>
    <mergeCell ref="H309:I309"/>
    <mergeCell ref="Q309:R309"/>
    <mergeCell ref="H303:I303"/>
    <mergeCell ref="Q303:R303"/>
    <mergeCell ref="H304:I304"/>
    <mergeCell ref="Q304:R304"/>
    <mergeCell ref="H305:I305"/>
    <mergeCell ref="Q305:R305"/>
    <mergeCell ref="H300:I300"/>
    <mergeCell ref="Q300:R300"/>
    <mergeCell ref="H301:I301"/>
    <mergeCell ref="Q301:R301"/>
    <mergeCell ref="H302:I302"/>
    <mergeCell ref="Q302:R302"/>
    <mergeCell ref="H297:I297"/>
    <mergeCell ref="Q297:R297"/>
    <mergeCell ref="H298:I298"/>
    <mergeCell ref="Q298:R298"/>
    <mergeCell ref="H299:I299"/>
    <mergeCell ref="Q299:R299"/>
    <mergeCell ref="H294:I294"/>
    <mergeCell ref="Q294:R294"/>
    <mergeCell ref="H295:I295"/>
    <mergeCell ref="Q295:R295"/>
    <mergeCell ref="H296:I296"/>
    <mergeCell ref="Q296:R296"/>
    <mergeCell ref="A290:R290"/>
    <mergeCell ref="A291:R291"/>
    <mergeCell ref="B292:I292"/>
    <mergeCell ref="K292:R292"/>
    <mergeCell ref="H293:I293"/>
    <mergeCell ref="Q293:R293"/>
    <mergeCell ref="H287:I287"/>
    <mergeCell ref="Q287:R287"/>
    <mergeCell ref="H288:I288"/>
    <mergeCell ref="Q288:R288"/>
    <mergeCell ref="H289:I289"/>
    <mergeCell ref="Q289:R289"/>
    <mergeCell ref="H284:I284"/>
    <mergeCell ref="Q284:R284"/>
    <mergeCell ref="H285:I285"/>
    <mergeCell ref="Q285:R285"/>
    <mergeCell ref="H286:I286"/>
    <mergeCell ref="Q286:R286"/>
    <mergeCell ref="H281:I281"/>
    <mergeCell ref="Q281:R281"/>
    <mergeCell ref="H282:I282"/>
    <mergeCell ref="Q282:R282"/>
    <mergeCell ref="H283:I283"/>
    <mergeCell ref="Q283:R283"/>
    <mergeCell ref="H278:I278"/>
    <mergeCell ref="Q278:R278"/>
    <mergeCell ref="H279:I279"/>
    <mergeCell ref="Q279:R279"/>
    <mergeCell ref="H280:I280"/>
    <mergeCell ref="Q280:R280"/>
    <mergeCell ref="H274:I274"/>
    <mergeCell ref="Q274:R274"/>
    <mergeCell ref="A275:R275"/>
    <mergeCell ref="A276:R276"/>
    <mergeCell ref="B277:I277"/>
    <mergeCell ref="K277:R277"/>
    <mergeCell ref="H271:I271"/>
    <mergeCell ref="Q271:R271"/>
    <mergeCell ref="H272:I272"/>
    <mergeCell ref="Q272:R272"/>
    <mergeCell ref="H273:I273"/>
    <mergeCell ref="Q273:R273"/>
    <mergeCell ref="H268:I268"/>
    <mergeCell ref="Q268:R268"/>
    <mergeCell ref="H269:I269"/>
    <mergeCell ref="Q269:R269"/>
    <mergeCell ref="H270:I270"/>
    <mergeCell ref="Q270:R270"/>
    <mergeCell ref="H265:I265"/>
    <mergeCell ref="Q265:R265"/>
    <mergeCell ref="H266:I266"/>
    <mergeCell ref="Q266:R266"/>
    <mergeCell ref="H267:I267"/>
    <mergeCell ref="Q267:R267"/>
    <mergeCell ref="H262:I262"/>
    <mergeCell ref="Q262:R262"/>
    <mergeCell ref="H263:I263"/>
    <mergeCell ref="Q263:R263"/>
    <mergeCell ref="H264:I264"/>
    <mergeCell ref="Q264:R264"/>
    <mergeCell ref="A245:R245"/>
    <mergeCell ref="A246:R246"/>
    <mergeCell ref="B247:I247"/>
    <mergeCell ref="K247:R247"/>
    <mergeCell ref="A260:R260"/>
    <mergeCell ref="B261:I261"/>
    <mergeCell ref="K261:R261"/>
    <mergeCell ref="H228:I228"/>
    <mergeCell ref="Q228:R228"/>
    <mergeCell ref="A229:R229"/>
    <mergeCell ref="A230:R230"/>
    <mergeCell ref="B231:I231"/>
    <mergeCell ref="K231:R231"/>
    <mergeCell ref="H225:I225"/>
    <mergeCell ref="Q225:R225"/>
    <mergeCell ref="H226:I226"/>
    <mergeCell ref="Q226:R226"/>
    <mergeCell ref="H227:I227"/>
    <mergeCell ref="Q227:R227"/>
    <mergeCell ref="H222:I222"/>
    <mergeCell ref="Q222:R222"/>
    <mergeCell ref="H223:I223"/>
    <mergeCell ref="Q223:R223"/>
    <mergeCell ref="H224:I224"/>
    <mergeCell ref="Q224:R224"/>
    <mergeCell ref="H219:I219"/>
    <mergeCell ref="Q219:R219"/>
    <mergeCell ref="H220:I220"/>
    <mergeCell ref="Q220:R220"/>
    <mergeCell ref="H221:I221"/>
    <mergeCell ref="Q221:R221"/>
    <mergeCell ref="B216:I216"/>
    <mergeCell ref="K216:R216"/>
    <mergeCell ref="H217:I217"/>
    <mergeCell ref="Q217:R217"/>
    <mergeCell ref="H218:I218"/>
    <mergeCell ref="Q218:R218"/>
    <mergeCell ref="H212:I212"/>
    <mergeCell ref="Q212:R212"/>
    <mergeCell ref="H213:I213"/>
    <mergeCell ref="Q213:R213"/>
    <mergeCell ref="A214:R214"/>
    <mergeCell ref="A215:R215"/>
    <mergeCell ref="H209:I209"/>
    <mergeCell ref="Q209:R209"/>
    <mergeCell ref="H210:I210"/>
    <mergeCell ref="Q210:R210"/>
    <mergeCell ref="H211:I211"/>
    <mergeCell ref="Q211:R211"/>
    <mergeCell ref="H206:I206"/>
    <mergeCell ref="Q206:R206"/>
    <mergeCell ref="H207:I207"/>
    <mergeCell ref="Q207:R207"/>
    <mergeCell ref="H208:I208"/>
    <mergeCell ref="Q208:R208"/>
    <mergeCell ref="H203:I203"/>
    <mergeCell ref="Q203:R203"/>
    <mergeCell ref="H204:I204"/>
    <mergeCell ref="Q204:R204"/>
    <mergeCell ref="H205:I205"/>
    <mergeCell ref="Q205:R205"/>
    <mergeCell ref="A199:R199"/>
    <mergeCell ref="B200:I200"/>
    <mergeCell ref="K200:R200"/>
    <mergeCell ref="H201:I201"/>
    <mergeCell ref="Q201:R201"/>
    <mergeCell ref="H202:I202"/>
    <mergeCell ref="Q202:R202"/>
    <mergeCell ref="C198:D198"/>
    <mergeCell ref="F198:G198"/>
    <mergeCell ref="H198:I198"/>
    <mergeCell ref="L198:M198"/>
    <mergeCell ref="O198:P198"/>
    <mergeCell ref="Q198:R198"/>
    <mergeCell ref="C197:D197"/>
    <mergeCell ref="F197:G197"/>
    <mergeCell ref="H197:I197"/>
    <mergeCell ref="L197:M197"/>
    <mergeCell ref="O197:P197"/>
    <mergeCell ref="Q197:R197"/>
    <mergeCell ref="C196:D196"/>
    <mergeCell ref="F196:G196"/>
    <mergeCell ref="H196:I196"/>
    <mergeCell ref="L196:M196"/>
    <mergeCell ref="O196:P196"/>
    <mergeCell ref="Q196:R196"/>
    <mergeCell ref="C195:D195"/>
    <mergeCell ref="F195:G195"/>
    <mergeCell ref="H195:I195"/>
    <mergeCell ref="L195:M195"/>
    <mergeCell ref="O195:P195"/>
    <mergeCell ref="Q195:R195"/>
    <mergeCell ref="C194:D194"/>
    <mergeCell ref="F194:G194"/>
    <mergeCell ref="H194:I194"/>
    <mergeCell ref="L194:M194"/>
    <mergeCell ref="O194:P194"/>
    <mergeCell ref="Q194:R194"/>
    <mergeCell ref="C193:D193"/>
    <mergeCell ref="F193:G193"/>
    <mergeCell ref="H193:I193"/>
    <mergeCell ref="L193:M193"/>
    <mergeCell ref="O193:P193"/>
    <mergeCell ref="Q193:R193"/>
    <mergeCell ref="C192:D192"/>
    <mergeCell ref="F192:G192"/>
    <mergeCell ref="H192:I192"/>
    <mergeCell ref="L192:M192"/>
    <mergeCell ref="O192:P192"/>
    <mergeCell ref="Q192:R192"/>
    <mergeCell ref="C191:D191"/>
    <mergeCell ref="F191:G191"/>
    <mergeCell ref="H191:I191"/>
    <mergeCell ref="L191:M191"/>
    <mergeCell ref="O191:P191"/>
    <mergeCell ref="Q191:R191"/>
    <mergeCell ref="C190:D190"/>
    <mergeCell ref="F190:G190"/>
    <mergeCell ref="H190:I190"/>
    <mergeCell ref="L190:M190"/>
    <mergeCell ref="O190:P190"/>
    <mergeCell ref="Q190:R190"/>
    <mergeCell ref="C189:D189"/>
    <mergeCell ref="F189:G189"/>
    <mergeCell ref="H189:I189"/>
    <mergeCell ref="L189:M189"/>
    <mergeCell ref="O189:P189"/>
    <mergeCell ref="Q189:R189"/>
    <mergeCell ref="C188:D188"/>
    <mergeCell ref="F188:G188"/>
    <mergeCell ref="H188:I188"/>
    <mergeCell ref="L188:M188"/>
    <mergeCell ref="O188:P188"/>
    <mergeCell ref="Q188:R188"/>
    <mergeCell ref="A185:R185"/>
    <mergeCell ref="B186:I186"/>
    <mergeCell ref="K186:R186"/>
    <mergeCell ref="C187:D187"/>
    <mergeCell ref="F187:G187"/>
    <mergeCell ref="H187:I187"/>
    <mergeCell ref="L187:M187"/>
    <mergeCell ref="O187:P187"/>
    <mergeCell ref="Q187:R187"/>
    <mergeCell ref="C184:D184"/>
    <mergeCell ref="F184:G184"/>
    <mergeCell ref="H184:I184"/>
    <mergeCell ref="L184:M184"/>
    <mergeCell ref="O184:P184"/>
    <mergeCell ref="Q184:R184"/>
    <mergeCell ref="C183:D183"/>
    <mergeCell ref="F183:G183"/>
    <mergeCell ref="H183:I183"/>
    <mergeCell ref="L183:M183"/>
    <mergeCell ref="O183:P183"/>
    <mergeCell ref="Q183:R183"/>
    <mergeCell ref="C182:D182"/>
    <mergeCell ref="F182:G182"/>
    <mergeCell ref="H182:I182"/>
    <mergeCell ref="L182:M182"/>
    <mergeCell ref="O182:P182"/>
    <mergeCell ref="Q182:R182"/>
    <mergeCell ref="C181:D181"/>
    <mergeCell ref="F181:G181"/>
    <mergeCell ref="H181:I181"/>
    <mergeCell ref="L181:M181"/>
    <mergeCell ref="O181:P181"/>
    <mergeCell ref="Q181:R181"/>
    <mergeCell ref="C180:D180"/>
    <mergeCell ref="F180:G180"/>
    <mergeCell ref="H180:I180"/>
    <mergeCell ref="L180:M180"/>
    <mergeCell ref="O180:P180"/>
    <mergeCell ref="Q180:R180"/>
    <mergeCell ref="C179:D179"/>
    <mergeCell ref="F179:G179"/>
    <mergeCell ref="H179:I179"/>
    <mergeCell ref="L179:M179"/>
    <mergeCell ref="O179:P179"/>
    <mergeCell ref="Q179:R179"/>
    <mergeCell ref="C178:D178"/>
    <mergeCell ref="F178:G178"/>
    <mergeCell ref="H178:I178"/>
    <mergeCell ref="L178:M178"/>
    <mergeCell ref="O178:P178"/>
    <mergeCell ref="Q178:R178"/>
    <mergeCell ref="C177:D177"/>
    <mergeCell ref="F177:G177"/>
    <mergeCell ref="H177:I177"/>
    <mergeCell ref="L177:M177"/>
    <mergeCell ref="O177:P177"/>
    <mergeCell ref="Q177:R177"/>
    <mergeCell ref="C176:D176"/>
    <mergeCell ref="F176:G176"/>
    <mergeCell ref="H176:I176"/>
    <mergeCell ref="L176:M176"/>
    <mergeCell ref="O176:P176"/>
    <mergeCell ref="Q176:R176"/>
    <mergeCell ref="C175:D175"/>
    <mergeCell ref="F175:G175"/>
    <mergeCell ref="H175:I175"/>
    <mergeCell ref="L175:M175"/>
    <mergeCell ref="O175:P175"/>
    <mergeCell ref="Q175:R175"/>
    <mergeCell ref="C174:D174"/>
    <mergeCell ref="F174:G174"/>
    <mergeCell ref="H174:I174"/>
    <mergeCell ref="L174:M174"/>
    <mergeCell ref="O174:P174"/>
    <mergeCell ref="Q174:R174"/>
    <mergeCell ref="C173:D173"/>
    <mergeCell ref="F173:G173"/>
    <mergeCell ref="H173:I173"/>
    <mergeCell ref="L173:M173"/>
    <mergeCell ref="O173:P173"/>
    <mergeCell ref="Q173:R173"/>
    <mergeCell ref="C172:D172"/>
    <mergeCell ref="F172:G172"/>
    <mergeCell ref="H172:I172"/>
    <mergeCell ref="L172:M172"/>
    <mergeCell ref="O172:P172"/>
    <mergeCell ref="Q172:R172"/>
    <mergeCell ref="C171:D171"/>
    <mergeCell ref="F171:G171"/>
    <mergeCell ref="H171:I171"/>
    <mergeCell ref="L171:M171"/>
    <mergeCell ref="O171:P171"/>
    <mergeCell ref="Q171:R171"/>
    <mergeCell ref="C170:D170"/>
    <mergeCell ref="F170:G170"/>
    <mergeCell ref="H170:I170"/>
    <mergeCell ref="L170:M170"/>
    <mergeCell ref="O170:P170"/>
    <mergeCell ref="Q170:R170"/>
    <mergeCell ref="C169:D169"/>
    <mergeCell ref="F169:G169"/>
    <mergeCell ref="H169:I169"/>
    <mergeCell ref="L169:M169"/>
    <mergeCell ref="O169:P169"/>
    <mergeCell ref="Q169:R169"/>
    <mergeCell ref="C168:D168"/>
    <mergeCell ref="F168:G168"/>
    <mergeCell ref="H168:I168"/>
    <mergeCell ref="L168:M168"/>
    <mergeCell ref="O168:P168"/>
    <mergeCell ref="Q168:R168"/>
    <mergeCell ref="C167:D167"/>
    <mergeCell ref="F167:G167"/>
    <mergeCell ref="H167:I167"/>
    <mergeCell ref="L167:M167"/>
    <mergeCell ref="O167:P167"/>
    <mergeCell ref="Q167:R167"/>
    <mergeCell ref="C166:D166"/>
    <mergeCell ref="F166:G166"/>
    <mergeCell ref="H166:I166"/>
    <mergeCell ref="L166:M166"/>
    <mergeCell ref="O166:P166"/>
    <mergeCell ref="Q166:R166"/>
    <mergeCell ref="C165:D165"/>
    <mergeCell ref="F165:G165"/>
    <mergeCell ref="H165:I165"/>
    <mergeCell ref="L165:M165"/>
    <mergeCell ref="O165:P165"/>
    <mergeCell ref="Q165:R165"/>
    <mergeCell ref="C164:D164"/>
    <mergeCell ref="F164:G164"/>
    <mergeCell ref="H164:I164"/>
    <mergeCell ref="L164:M164"/>
    <mergeCell ref="O164:P164"/>
    <mergeCell ref="Q164:R164"/>
    <mergeCell ref="C163:D163"/>
    <mergeCell ref="F163:G163"/>
    <mergeCell ref="H163:I163"/>
    <mergeCell ref="L163:M163"/>
    <mergeCell ref="O163:P163"/>
    <mergeCell ref="Q163:R163"/>
    <mergeCell ref="C162:D162"/>
    <mergeCell ref="F162:G162"/>
    <mergeCell ref="H162:I162"/>
    <mergeCell ref="L162:M162"/>
    <mergeCell ref="O162:P162"/>
    <mergeCell ref="Q162:R162"/>
    <mergeCell ref="C161:D161"/>
    <mergeCell ref="F161:G161"/>
    <mergeCell ref="H161:I161"/>
    <mergeCell ref="L161:M161"/>
    <mergeCell ref="O161:P161"/>
    <mergeCell ref="Q161:R161"/>
    <mergeCell ref="C160:D160"/>
    <mergeCell ref="F160:G160"/>
    <mergeCell ref="H160:I160"/>
    <mergeCell ref="L160:M160"/>
    <mergeCell ref="O160:P160"/>
    <mergeCell ref="Q160:R160"/>
    <mergeCell ref="C159:D159"/>
    <mergeCell ref="F159:G159"/>
    <mergeCell ref="H159:I159"/>
    <mergeCell ref="L159:M159"/>
    <mergeCell ref="O159:P159"/>
    <mergeCell ref="Q159:R159"/>
    <mergeCell ref="C158:D158"/>
    <mergeCell ref="F158:G158"/>
    <mergeCell ref="H158:I158"/>
    <mergeCell ref="L158:M158"/>
    <mergeCell ref="O158:P158"/>
    <mergeCell ref="Q158:R158"/>
    <mergeCell ref="C157:D157"/>
    <mergeCell ref="F157:G157"/>
    <mergeCell ref="H157:I157"/>
    <mergeCell ref="L157:M157"/>
    <mergeCell ref="O157:P157"/>
    <mergeCell ref="Q157:R157"/>
    <mergeCell ref="C156:D156"/>
    <mergeCell ref="F156:G156"/>
    <mergeCell ref="H156:I156"/>
    <mergeCell ref="L156:M156"/>
    <mergeCell ref="O156:P156"/>
    <mergeCell ref="Q156:R156"/>
    <mergeCell ref="C155:D155"/>
    <mergeCell ref="F155:G155"/>
    <mergeCell ref="H155:I155"/>
    <mergeCell ref="L155:M155"/>
    <mergeCell ref="O155:P155"/>
    <mergeCell ref="Q155:R155"/>
    <mergeCell ref="C154:D154"/>
    <mergeCell ref="F154:G154"/>
    <mergeCell ref="H154:I154"/>
    <mergeCell ref="L154:M154"/>
    <mergeCell ref="O154:P154"/>
    <mergeCell ref="Q154:R154"/>
    <mergeCell ref="C153:D153"/>
    <mergeCell ref="F153:G153"/>
    <mergeCell ref="H153:I153"/>
    <mergeCell ref="L153:M153"/>
    <mergeCell ref="O153:P153"/>
    <mergeCell ref="Q153:R153"/>
    <mergeCell ref="A149:R149"/>
    <mergeCell ref="A150:R150"/>
    <mergeCell ref="B151:I151"/>
    <mergeCell ref="K151:R151"/>
    <mergeCell ref="C152:D152"/>
    <mergeCell ref="F152:G152"/>
    <mergeCell ref="H152:I152"/>
    <mergeCell ref="L152:M152"/>
    <mergeCell ref="O152:P152"/>
    <mergeCell ref="Q152:R152"/>
    <mergeCell ref="C148:D148"/>
    <mergeCell ref="F148:G148"/>
    <mergeCell ref="H148:I148"/>
    <mergeCell ref="L148:M148"/>
    <mergeCell ref="O148:P148"/>
    <mergeCell ref="Q148:R148"/>
    <mergeCell ref="C147:D147"/>
    <mergeCell ref="F147:G147"/>
    <mergeCell ref="H147:I147"/>
    <mergeCell ref="L147:M147"/>
    <mergeCell ref="O147:P147"/>
    <mergeCell ref="Q147:R147"/>
    <mergeCell ref="C146:D146"/>
    <mergeCell ref="F146:G146"/>
    <mergeCell ref="H146:I146"/>
    <mergeCell ref="L146:M146"/>
    <mergeCell ref="O146:P146"/>
    <mergeCell ref="Q146:R146"/>
    <mergeCell ref="C145:D145"/>
    <mergeCell ref="F145:G145"/>
    <mergeCell ref="H145:I145"/>
    <mergeCell ref="L145:M145"/>
    <mergeCell ref="O145:P145"/>
    <mergeCell ref="Q145:R145"/>
    <mergeCell ref="C144:D144"/>
    <mergeCell ref="F144:G144"/>
    <mergeCell ref="H144:I144"/>
    <mergeCell ref="L144:M144"/>
    <mergeCell ref="O144:P144"/>
    <mergeCell ref="Q144:R144"/>
    <mergeCell ref="C143:D143"/>
    <mergeCell ref="F143:G143"/>
    <mergeCell ref="H143:I143"/>
    <mergeCell ref="L143:M143"/>
    <mergeCell ref="O143:P143"/>
    <mergeCell ref="Q143:R143"/>
    <mergeCell ref="C142:D142"/>
    <mergeCell ref="F142:G142"/>
    <mergeCell ref="H142:I142"/>
    <mergeCell ref="L142:M142"/>
    <mergeCell ref="O142:P142"/>
    <mergeCell ref="Q142:R142"/>
    <mergeCell ref="C141:D141"/>
    <mergeCell ref="F141:G141"/>
    <mergeCell ref="H141:I141"/>
    <mergeCell ref="L141:M141"/>
    <mergeCell ref="O141:P141"/>
    <mergeCell ref="Q141:R141"/>
    <mergeCell ref="C140:D140"/>
    <mergeCell ref="F140:G140"/>
    <mergeCell ref="H140:I140"/>
    <mergeCell ref="L140:M140"/>
    <mergeCell ref="O140:P140"/>
    <mergeCell ref="Q140:R140"/>
    <mergeCell ref="C139:D139"/>
    <mergeCell ref="F139:G139"/>
    <mergeCell ref="H139:I139"/>
    <mergeCell ref="L139:M139"/>
    <mergeCell ref="O139:P139"/>
    <mergeCell ref="Q139:R139"/>
    <mergeCell ref="C138:D138"/>
    <mergeCell ref="F138:G138"/>
    <mergeCell ref="H138:I138"/>
    <mergeCell ref="L138:M138"/>
    <mergeCell ref="O138:P138"/>
    <mergeCell ref="Q138:R138"/>
    <mergeCell ref="C137:D137"/>
    <mergeCell ref="F137:G137"/>
    <mergeCell ref="H137:I137"/>
    <mergeCell ref="L137:M137"/>
    <mergeCell ref="O137:P137"/>
    <mergeCell ref="Q137:R137"/>
    <mergeCell ref="C136:D136"/>
    <mergeCell ref="F136:G136"/>
    <mergeCell ref="H136:I136"/>
    <mergeCell ref="L136:M136"/>
    <mergeCell ref="O136:P136"/>
    <mergeCell ref="Q136:R136"/>
    <mergeCell ref="A120:R120"/>
    <mergeCell ref="B121:I121"/>
    <mergeCell ref="K121:R121"/>
    <mergeCell ref="A134:R134"/>
    <mergeCell ref="B135:I135"/>
    <mergeCell ref="K135:R135"/>
    <mergeCell ref="A84:R84"/>
    <mergeCell ref="A85:R85"/>
    <mergeCell ref="B86:I86"/>
    <mergeCell ref="K86:R86"/>
    <mergeCell ref="A19:R19"/>
    <mergeCell ref="B21:I21"/>
    <mergeCell ref="K21:R21"/>
    <mergeCell ref="A55:R55"/>
    <mergeCell ref="B56:I56"/>
    <mergeCell ref="K56:R56"/>
    <mergeCell ref="A1:R1"/>
    <mergeCell ref="A2:R2"/>
    <mergeCell ref="A3:R3"/>
    <mergeCell ref="A4:R4"/>
    <mergeCell ref="B5:I5"/>
    <mergeCell ref="K5:R5"/>
    <mergeCell ref="A69:R69"/>
    <mergeCell ref="B70:I70"/>
    <mergeCell ref="K70:R7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8DB0-5AF3-4E09-B013-9C5D2BFA7644}">
  <sheetPr codeName="Hoja15"/>
  <dimension ref="A1:X82"/>
  <sheetViews>
    <sheetView workbookViewId="0">
      <selection activeCell="A11" sqref="A1:K1048576"/>
    </sheetView>
  </sheetViews>
  <sheetFormatPr baseColWidth="10" defaultColWidth="0" defaultRowHeight="15" customHeight="1" zeroHeight="1" x14ac:dyDescent="0.25"/>
  <cols>
    <col min="1" max="1" width="29.85546875" bestFit="1" customWidth="1"/>
    <col min="2" max="4" width="11.42578125" style="288" customWidth="1"/>
    <col min="5" max="5" width="12.28515625" style="288" customWidth="1"/>
    <col min="6" max="8" width="12.7109375" style="288" customWidth="1"/>
    <col min="9" max="9" width="11.42578125" style="288" customWidth="1"/>
    <col min="10" max="10" width="1.28515625" style="288" customWidth="1"/>
    <col min="11" max="12" width="12.5703125" style="288" customWidth="1"/>
    <col min="13" max="15" width="11.42578125" style="288" customWidth="1"/>
    <col min="16" max="17" width="14" style="288" customWidth="1"/>
    <col min="18" max="18" width="11.42578125" style="288" customWidth="1"/>
    <col min="19" max="22" width="11.42578125" hidden="1" customWidth="1"/>
    <col min="23" max="23" width="24" hidden="1" customWidth="1"/>
    <col min="24" max="16384" width="11.42578125" hidden="1"/>
  </cols>
  <sheetData>
    <row r="1" spans="1:24" ht="53.25" customHeight="1" x14ac:dyDescent="0.25">
      <c r="A1" s="289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24" ht="21" x14ac:dyDescent="0.35">
      <c r="A2" s="454" t="s">
        <v>91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</row>
    <row r="3" spans="1:24" ht="21" x14ac:dyDescent="0.25">
      <c r="A3" s="292" t="s">
        <v>92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4"/>
    </row>
    <row r="4" spans="1:24" ht="21" x14ac:dyDescent="0.35">
      <c r="A4" s="453" t="s">
        <v>93</v>
      </c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</row>
    <row r="5" spans="1:24" x14ac:dyDescent="0.25">
      <c r="A5" s="54"/>
      <c r="B5" s="298" t="s">
        <v>117</v>
      </c>
      <c r="C5" s="299"/>
      <c r="D5" s="299"/>
      <c r="E5" s="299"/>
      <c r="F5" s="299"/>
      <c r="G5" s="299"/>
      <c r="H5" s="299"/>
      <c r="I5" s="300"/>
      <c r="J5" s="250"/>
      <c r="K5" s="298" t="str">
        <f>CONCATENATE("acumulado ",B5)</f>
        <v>acumulado noviembre</v>
      </c>
      <c r="L5" s="299"/>
      <c r="M5" s="299"/>
      <c r="N5" s="299"/>
      <c r="O5" s="299"/>
      <c r="P5" s="299"/>
      <c r="Q5" s="299"/>
      <c r="R5" s="300"/>
    </row>
    <row r="6" spans="1:24" x14ac:dyDescent="0.25">
      <c r="A6" s="4"/>
      <c r="B6" s="5">
        <v>2019</v>
      </c>
      <c r="C6" s="5">
        <v>2022</v>
      </c>
      <c r="D6" s="5">
        <v>2023</v>
      </c>
      <c r="E6" s="5" t="str">
        <f>CONCATENATE("var ",RIGHT(D6,2),"/",RIGHT(C6,2))</f>
        <v>var 23/22</v>
      </c>
      <c r="F6" s="5" t="str">
        <f>CONCATENATE("var ",RIGHT(D6,2),"/",RIGHT(B6,2))</f>
        <v>var 23/19</v>
      </c>
      <c r="G6" s="5" t="str">
        <f>CONCATENATE("dif ",RIGHT(D6,2),"-",RIGHT(C6,2))</f>
        <v>dif 23-22</v>
      </c>
      <c r="H6" s="5" t="str">
        <f>CONCATENATE("dif ",RIGHT(D6,2),"-",RIGHT(B6,2))</f>
        <v>dif 23-19</v>
      </c>
      <c r="I6" s="5" t="str">
        <f>CONCATENATE("cuota ",RIGHT(D6,2))</f>
        <v>cuota 23</v>
      </c>
      <c r="J6" s="251"/>
      <c r="K6" s="5">
        <v>2019</v>
      </c>
      <c r="L6" s="5">
        <v>2022</v>
      </c>
      <c r="M6" s="5">
        <v>2023</v>
      </c>
      <c r="N6" s="5" t="str">
        <f>CONCATENATE("var ",RIGHT(M6,2),"/",RIGHT(L6,2))</f>
        <v>var 23/22</v>
      </c>
      <c r="O6" s="5" t="str">
        <f>CONCATENATE("var ",RIGHT(M6,2),"/",RIGHT(K6,2))</f>
        <v>var 23/19</v>
      </c>
      <c r="P6" s="5" t="str">
        <f>CONCATENATE("dif ",RIGHT(M6,2),"-",RIGHT(L6,2))</f>
        <v>dif 23-22</v>
      </c>
      <c r="Q6" s="5" t="str">
        <f>CONCATENATE("dif ",RIGHT(M6,2),"-",RIGHT(K6,2))</f>
        <v>dif 23-19</v>
      </c>
      <c r="R6" s="5" t="str">
        <f>CONCATENATE("cuota ",RIGHT(M6,2))</f>
        <v>cuota 23</v>
      </c>
      <c r="X6" s="252"/>
    </row>
    <row r="7" spans="1:24" x14ac:dyDescent="0.25">
      <c r="A7" s="253" t="s">
        <v>94</v>
      </c>
      <c r="B7" s="254">
        <v>721183</v>
      </c>
      <c r="C7" s="254">
        <v>758135</v>
      </c>
      <c r="D7" s="254">
        <v>825918</v>
      </c>
      <c r="E7" s="255">
        <f>IFERROR(D7/C7-1,"-")</f>
        <v>8.9407559339695464E-2</v>
      </c>
      <c r="F7" s="255">
        <f>IFERROR(D7/B7-1,"-")</f>
        <v>0.14522666230346526</v>
      </c>
      <c r="G7" s="254">
        <f>IFERROR(D7-C7,"-")</f>
        <v>67783</v>
      </c>
      <c r="H7" s="254">
        <f>IFERROR(D7-B7,"-")</f>
        <v>104735</v>
      </c>
      <c r="I7" s="255">
        <f>D7/$D$7</f>
        <v>1</v>
      </c>
      <c r="J7" s="256"/>
      <c r="K7" s="254">
        <v>7682477</v>
      </c>
      <c r="L7" s="254">
        <v>7328778</v>
      </c>
      <c r="M7" s="254">
        <v>8281103</v>
      </c>
      <c r="N7" s="255">
        <f>IFERROR(M7/L7-1,"-")</f>
        <v>0.12994321836464406</v>
      </c>
      <c r="O7" s="255">
        <f>IFERROR(M7/K7-1,"-")</f>
        <v>7.7920962210495492E-2</v>
      </c>
      <c r="P7" s="254">
        <f>IFERROR(M7-L7,"-")</f>
        <v>952325</v>
      </c>
      <c r="Q7" s="254">
        <f>IFERROR(M7-K7,"-")</f>
        <v>598626</v>
      </c>
      <c r="R7" s="255">
        <f>M7/$M$7</f>
        <v>1</v>
      </c>
      <c r="X7" s="257"/>
    </row>
    <row r="8" spans="1:24" x14ac:dyDescent="0.25">
      <c r="A8" s="258" t="s">
        <v>95</v>
      </c>
      <c r="B8" s="259">
        <v>630792</v>
      </c>
      <c r="C8" s="259">
        <v>680107</v>
      </c>
      <c r="D8" s="259">
        <v>754265</v>
      </c>
      <c r="E8" s="260">
        <f>IFERROR(D8/C8-1,"-")</f>
        <v>0.10903872478889354</v>
      </c>
      <c r="F8" s="261">
        <f>IFERROR(D8/B8-1,"-")</f>
        <v>0.19574281221068124</v>
      </c>
      <c r="G8" s="259">
        <f>IFERROR(D8-C8,"-")</f>
        <v>74158</v>
      </c>
      <c r="H8" s="259">
        <f>IFERROR(D8-B8,"-")</f>
        <v>123473</v>
      </c>
      <c r="I8" s="260">
        <f>D8/$D$7</f>
        <v>0.9132444140943774</v>
      </c>
      <c r="J8" s="251"/>
      <c r="K8" s="259">
        <v>6912758</v>
      </c>
      <c r="L8" s="259">
        <v>6749786</v>
      </c>
      <c r="M8" s="259">
        <v>7632279</v>
      </c>
      <c r="N8" s="260">
        <f>IFERROR(M8/L8-1,"-")</f>
        <v>0.1307438487679462</v>
      </c>
      <c r="O8" s="260">
        <f>IFERROR(M8/K8-1,"-")</f>
        <v>0.10408595237964358</v>
      </c>
      <c r="P8" s="259">
        <f>IFERROR(M8-L8,"-")</f>
        <v>882493</v>
      </c>
      <c r="Q8" s="259">
        <f>IFERROR(M8-K8,"-")</f>
        <v>719521</v>
      </c>
      <c r="R8" s="260">
        <f>M8/$M$7</f>
        <v>0.92165005072391926</v>
      </c>
    </row>
    <row r="9" spans="1:24" x14ac:dyDescent="0.25">
      <c r="A9" s="258" t="s">
        <v>96</v>
      </c>
      <c r="B9" s="259">
        <v>90391</v>
      </c>
      <c r="C9" s="259">
        <v>78028</v>
      </c>
      <c r="D9" s="259">
        <v>71653</v>
      </c>
      <c r="E9" s="260">
        <f>IFERROR(D9/C9-1,"-")</f>
        <v>-8.170144050853545E-2</v>
      </c>
      <c r="F9" s="261">
        <f>IFERROR(D9/B9-1,"-")</f>
        <v>-0.20729939927647667</v>
      </c>
      <c r="G9" s="259">
        <f>IFERROR(D9-C9,"-")</f>
        <v>-6375</v>
      </c>
      <c r="H9" s="259">
        <f>IFERROR(D9-B9,"-")</f>
        <v>-18738</v>
      </c>
      <c r="I9" s="260">
        <f>D9/$D$7</f>
        <v>8.6755585905622587E-2</v>
      </c>
      <c r="J9" s="251"/>
      <c r="K9" s="259">
        <v>769719</v>
      </c>
      <c r="L9" s="259">
        <v>578992</v>
      </c>
      <c r="M9" s="259">
        <v>648824</v>
      </c>
      <c r="N9" s="260">
        <f>IFERROR(M9/L9-1,"-")</f>
        <v>0.12060961118633773</v>
      </c>
      <c r="O9" s="260">
        <f>IFERROR(M9/K9-1,"-")</f>
        <v>-0.15706381159877825</v>
      </c>
      <c r="P9" s="259">
        <f>IFERROR(M9-L9,"-")</f>
        <v>69832</v>
      </c>
      <c r="Q9" s="259">
        <f>IFERROR(M9-K9,"-")</f>
        <v>-120895</v>
      </c>
      <c r="R9" s="260">
        <f>M9/$M$7</f>
        <v>7.834994927608073E-2</v>
      </c>
    </row>
    <row r="10" spans="1:24" ht="21" x14ac:dyDescent="0.35">
      <c r="A10" s="453" t="s">
        <v>97</v>
      </c>
      <c r="B10" s="453"/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</row>
    <row r="11" spans="1:24" x14ac:dyDescent="0.25">
      <c r="A11" s="54"/>
      <c r="B11" s="298" t="s">
        <v>117</v>
      </c>
      <c r="C11" s="299"/>
      <c r="D11" s="299"/>
      <c r="E11" s="299"/>
      <c r="F11" s="299"/>
      <c r="G11" s="299"/>
      <c r="H11" s="299"/>
      <c r="I11" s="300"/>
      <c r="J11" s="250"/>
      <c r="K11" s="298" t="str">
        <f>CONCATENATE("acumulado ",B11)</f>
        <v>acumulado noviembre</v>
      </c>
      <c r="L11" s="299"/>
      <c r="M11" s="299"/>
      <c r="N11" s="299"/>
      <c r="O11" s="299"/>
      <c r="P11" s="299"/>
      <c r="Q11" s="299"/>
      <c r="R11" s="300"/>
      <c r="W11" s="262"/>
    </row>
    <row r="12" spans="1:24" x14ac:dyDescent="0.25">
      <c r="A12" s="4" t="s">
        <v>98</v>
      </c>
      <c r="B12" s="5">
        <f>B$6</f>
        <v>2019</v>
      </c>
      <c r="C12" s="5">
        <f t="shared" ref="C12:D12" si="0">C$6</f>
        <v>2022</v>
      </c>
      <c r="D12" s="5">
        <f t="shared" si="0"/>
        <v>2023</v>
      </c>
      <c r="E12" s="5" t="str">
        <f>CONCATENATE("var ",RIGHT(D12,2),"/",RIGHT(C12,2))</f>
        <v>var 23/22</v>
      </c>
      <c r="F12" s="5" t="str">
        <f>CONCATENATE("var ",RIGHT(D12,2),"/",RIGHT(B12,2))</f>
        <v>var 23/19</v>
      </c>
      <c r="G12" s="5" t="str">
        <f>CONCATENATE("dif ",RIGHT(D12,2),"-",RIGHT(C12,2))</f>
        <v>dif 23-22</v>
      </c>
      <c r="H12" s="5" t="str">
        <f>CONCATENATE("dif ",RIGHT(D12,2),"-",RIGHT(B12,2))</f>
        <v>dif 23-19</v>
      </c>
      <c r="I12" s="5" t="str">
        <f>CONCATENATE("cuota ",RIGHT(D12,2))</f>
        <v>cuota 23</v>
      </c>
      <c r="J12" s="251"/>
      <c r="K12" s="5">
        <f>K$6</f>
        <v>2019</v>
      </c>
      <c r="L12" s="5">
        <f t="shared" ref="L12:M12" si="1">L$6</f>
        <v>2022</v>
      </c>
      <c r="M12" s="5">
        <f t="shared" si="1"/>
        <v>2023</v>
      </c>
      <c r="N12" s="5" t="str">
        <f>CONCATENATE("var ",RIGHT(M12,2),"/",RIGHT(L12,2))</f>
        <v>var 23/22</v>
      </c>
      <c r="O12" s="5" t="str">
        <f>CONCATENATE("var ",RIGHT(M12,2),"/",RIGHT(K12,2))</f>
        <v>var 23/19</v>
      </c>
      <c r="P12" s="5" t="str">
        <f>CONCATENATE("dif ",RIGHT(M12,2),"-",RIGHT(L12,2))</f>
        <v>dif 23-22</v>
      </c>
      <c r="Q12" s="5" t="str">
        <f>CONCATENATE("dif ",RIGHT(M12,2),"-",RIGHT(K12,2))</f>
        <v>dif 23-19</v>
      </c>
      <c r="R12" s="5" t="str">
        <f>CONCATENATE("cuota ",RIGHT(M12,2))</f>
        <v>cuota 23</v>
      </c>
      <c r="W12" s="263"/>
    </row>
    <row r="13" spans="1:24" x14ac:dyDescent="0.25">
      <c r="A13" s="264" t="s">
        <v>99</v>
      </c>
      <c r="B13" s="265">
        <v>721183</v>
      </c>
      <c r="C13" s="265">
        <v>758135</v>
      </c>
      <c r="D13" s="265">
        <v>825918</v>
      </c>
      <c r="E13" s="266">
        <f>IFERROR(D13/C13-1,"-")</f>
        <v>8.9407559339695464E-2</v>
      </c>
      <c r="F13" s="266">
        <f>IFERROR(D13/B13-1,"-")</f>
        <v>0.14522666230346526</v>
      </c>
      <c r="G13" s="265">
        <f>IFERROR(D13-C13,"-")</f>
        <v>67783</v>
      </c>
      <c r="H13" s="265">
        <f>IFERROR(D13-B13,"-")</f>
        <v>104735</v>
      </c>
      <c r="I13" s="266">
        <f>IFERROR(D13/$D$7,"-")</f>
        <v>1</v>
      </c>
      <c r="J13" s="256"/>
      <c r="K13" s="254">
        <v>7682477</v>
      </c>
      <c r="L13" s="254">
        <v>7328778</v>
      </c>
      <c r="M13" s="254">
        <v>8281103</v>
      </c>
      <c r="N13" s="255">
        <f t="shared" ref="N13:N37" si="2">IFERROR(M13/L13-1,"-")</f>
        <v>0.12994321836464406</v>
      </c>
      <c r="O13" s="255">
        <f t="shared" ref="O13:O37" si="3">IFERROR(M13/K13-1,"-")</f>
        <v>7.7920962210495492E-2</v>
      </c>
      <c r="P13" s="254">
        <f t="shared" ref="P13:P37" si="4">IFERROR(M13-L13,"-")</f>
        <v>952325</v>
      </c>
      <c r="Q13" s="254">
        <f t="shared" ref="Q13:Q37" si="5">IFERROR(M13-K13,"-")</f>
        <v>598626</v>
      </c>
      <c r="R13" s="255">
        <f>M13/$M$13</f>
        <v>1</v>
      </c>
      <c r="W13" s="263"/>
    </row>
    <row r="14" spans="1:24" x14ac:dyDescent="0.25">
      <c r="A14" s="267" t="s">
        <v>100</v>
      </c>
      <c r="B14" s="268">
        <v>269420</v>
      </c>
      <c r="C14" s="268">
        <v>273162</v>
      </c>
      <c r="D14" s="268">
        <v>284219</v>
      </c>
      <c r="E14" s="269">
        <f>IFERROR(D14/C14-1,"-")</f>
        <v>4.0477811701481237E-2</v>
      </c>
      <c r="F14" s="269">
        <f t="shared" ref="F14:F37" si="6">IFERROR(D14/B14-1,"-")</f>
        <v>5.4929106970529329E-2</v>
      </c>
      <c r="G14" s="268">
        <f t="shared" ref="G14:G37" si="7">IFERROR(D14-C14,"-")</f>
        <v>11057</v>
      </c>
      <c r="H14" s="268">
        <f t="shared" ref="H14:H37" si="8">IFERROR(D14-B14,"-")</f>
        <v>14799</v>
      </c>
      <c r="I14" s="269">
        <f t="shared" ref="I14:I20" si="9">IFERROR(D14/$D$7,"-")</f>
        <v>0.34412496155792704</v>
      </c>
      <c r="J14" s="256"/>
      <c r="K14" s="268">
        <v>3129757</v>
      </c>
      <c r="L14" s="268">
        <v>2909193</v>
      </c>
      <c r="M14" s="268">
        <v>3249060</v>
      </c>
      <c r="N14" s="269">
        <f t="shared" si="2"/>
        <v>0.11682518141628973</v>
      </c>
      <c r="O14" s="269">
        <f t="shared" si="3"/>
        <v>3.8118933834160318E-2</v>
      </c>
      <c r="P14" s="268">
        <f t="shared" si="4"/>
        <v>339867</v>
      </c>
      <c r="Q14" s="268">
        <f t="shared" si="5"/>
        <v>119303</v>
      </c>
      <c r="R14" s="269">
        <f t="shared" ref="R14:R37" si="10">M14/$M$13</f>
        <v>0.39234628527141857</v>
      </c>
    </row>
    <row r="15" spans="1:24" x14ac:dyDescent="0.25">
      <c r="A15" s="258" t="s">
        <v>101</v>
      </c>
      <c r="B15" s="259">
        <v>120029</v>
      </c>
      <c r="C15" s="259">
        <v>115974</v>
      </c>
      <c r="D15" s="259">
        <v>122937</v>
      </c>
      <c r="E15" s="260">
        <f>IFERROR(D15/C15-1,"-")</f>
        <v>6.0039319157742188E-2</v>
      </c>
      <c r="F15" s="260">
        <f t="shared" si="6"/>
        <v>2.4227478359396537E-2</v>
      </c>
      <c r="G15" s="259">
        <f t="shared" si="7"/>
        <v>6963</v>
      </c>
      <c r="H15" s="259">
        <f t="shared" si="8"/>
        <v>2908</v>
      </c>
      <c r="I15" s="260">
        <f t="shared" si="9"/>
        <v>0.14884891720485569</v>
      </c>
      <c r="J15" s="251"/>
      <c r="K15" s="259">
        <v>1320594</v>
      </c>
      <c r="L15" s="259">
        <v>1193438</v>
      </c>
      <c r="M15" s="259">
        <v>1337790</v>
      </c>
      <c r="N15" s="260">
        <f t="shared" si="2"/>
        <v>0.12095475424781177</v>
      </c>
      <c r="O15" s="260">
        <f t="shared" si="3"/>
        <v>1.3021413091381495E-2</v>
      </c>
      <c r="P15" s="259">
        <f t="shared" si="4"/>
        <v>144352</v>
      </c>
      <c r="Q15" s="259">
        <f t="shared" si="5"/>
        <v>17196</v>
      </c>
      <c r="R15" s="260">
        <f t="shared" si="10"/>
        <v>0.16154732044752976</v>
      </c>
    </row>
    <row r="16" spans="1:24" x14ac:dyDescent="0.25">
      <c r="A16" s="270" t="s">
        <v>102</v>
      </c>
      <c r="B16" s="271">
        <v>149391</v>
      </c>
      <c r="C16" s="271">
        <v>157188</v>
      </c>
      <c r="D16" s="271">
        <v>161282</v>
      </c>
      <c r="E16" s="272">
        <f t="shared" ref="E16:E37" si="11">IFERROR(D16/C16-1,"-")</f>
        <v>2.6045245184110666E-2</v>
      </c>
      <c r="F16" s="272">
        <f t="shared" si="6"/>
        <v>7.9596495103453346E-2</v>
      </c>
      <c r="G16" s="271">
        <f t="shared" si="7"/>
        <v>4094</v>
      </c>
      <c r="H16" s="271">
        <f t="shared" si="8"/>
        <v>11891</v>
      </c>
      <c r="I16" s="272">
        <f t="shared" si="9"/>
        <v>0.19527604435307136</v>
      </c>
      <c r="J16" s="251"/>
      <c r="K16" s="271">
        <v>1809163</v>
      </c>
      <c r="L16" s="271">
        <v>1715755</v>
      </c>
      <c r="M16" s="271">
        <v>1911270</v>
      </c>
      <c r="N16" s="272">
        <f t="shared" si="2"/>
        <v>0.11395274966414193</v>
      </c>
      <c r="O16" s="272">
        <f t="shared" si="3"/>
        <v>5.643880623249542E-2</v>
      </c>
      <c r="P16" s="271">
        <f t="shared" si="4"/>
        <v>195515</v>
      </c>
      <c r="Q16" s="271">
        <f t="shared" si="5"/>
        <v>102107</v>
      </c>
      <c r="R16" s="272">
        <f t="shared" si="10"/>
        <v>0.23079896482388879</v>
      </c>
    </row>
    <row r="17" spans="1:19" x14ac:dyDescent="0.25">
      <c r="A17" s="267" t="s">
        <v>103</v>
      </c>
      <c r="B17" s="268">
        <v>451763</v>
      </c>
      <c r="C17" s="268">
        <v>484973</v>
      </c>
      <c r="D17" s="268">
        <v>541699</v>
      </c>
      <c r="E17" s="269">
        <f t="shared" si="11"/>
        <v>0.11696733632593981</v>
      </c>
      <c r="F17" s="269">
        <f t="shared" si="6"/>
        <v>0.19907783505953347</v>
      </c>
      <c r="G17" s="268">
        <f t="shared" si="7"/>
        <v>56726</v>
      </c>
      <c r="H17" s="268">
        <f t="shared" si="8"/>
        <v>89936</v>
      </c>
      <c r="I17" s="269">
        <f t="shared" si="9"/>
        <v>0.65587503844207296</v>
      </c>
      <c r="J17" s="256"/>
      <c r="K17" s="268">
        <v>4552720</v>
      </c>
      <c r="L17" s="268">
        <v>4419585</v>
      </c>
      <c r="M17" s="268">
        <v>5032043</v>
      </c>
      <c r="N17" s="269">
        <f t="shared" si="2"/>
        <v>0.13857816966977676</v>
      </c>
      <c r="O17" s="269">
        <f t="shared" si="3"/>
        <v>0.10528277601082436</v>
      </c>
      <c r="P17" s="268">
        <f t="shared" si="4"/>
        <v>612458</v>
      </c>
      <c r="Q17" s="268">
        <f t="shared" si="5"/>
        <v>479323</v>
      </c>
      <c r="R17" s="269">
        <f t="shared" si="10"/>
        <v>0.60765371472858143</v>
      </c>
    </row>
    <row r="18" spans="1:19" x14ac:dyDescent="0.25">
      <c r="A18" s="258" t="s">
        <v>29</v>
      </c>
      <c r="B18" s="259">
        <v>178972</v>
      </c>
      <c r="C18" s="259">
        <v>199427</v>
      </c>
      <c r="D18" s="259">
        <v>220750</v>
      </c>
      <c r="E18" s="260">
        <f t="shared" si="11"/>
        <v>0.10692132960933076</v>
      </c>
      <c r="F18" s="260">
        <f t="shared" si="6"/>
        <v>0.23343316272936554</v>
      </c>
      <c r="G18" s="259">
        <f t="shared" si="7"/>
        <v>21323</v>
      </c>
      <c r="H18" s="259">
        <f t="shared" si="8"/>
        <v>41778</v>
      </c>
      <c r="I18" s="260">
        <f t="shared" si="9"/>
        <v>0.26727834966667391</v>
      </c>
      <c r="J18" s="251"/>
      <c r="K18" s="259">
        <v>2061929</v>
      </c>
      <c r="L18" s="259">
        <v>2082489</v>
      </c>
      <c r="M18" s="259">
        <v>2336698</v>
      </c>
      <c r="N18" s="260">
        <f t="shared" si="2"/>
        <v>0.12206979244548233</v>
      </c>
      <c r="O18" s="260">
        <f t="shared" si="3"/>
        <v>0.13325822567120404</v>
      </c>
      <c r="P18" s="259">
        <f t="shared" si="4"/>
        <v>254209</v>
      </c>
      <c r="Q18" s="259">
        <f t="shared" si="5"/>
        <v>274769</v>
      </c>
      <c r="R18" s="260">
        <f t="shared" si="10"/>
        <v>0.28217231448515978</v>
      </c>
      <c r="S18" s="273"/>
    </row>
    <row r="19" spans="1:19" x14ac:dyDescent="0.25">
      <c r="A19" s="258" t="s">
        <v>22</v>
      </c>
      <c r="B19" s="259">
        <v>77044</v>
      </c>
      <c r="C19" s="259">
        <v>87589</v>
      </c>
      <c r="D19" s="259">
        <v>91404</v>
      </c>
      <c r="E19" s="260">
        <f t="shared" si="11"/>
        <v>4.3555697633264501E-2</v>
      </c>
      <c r="F19" s="260">
        <f t="shared" si="6"/>
        <v>0.18638699963657124</v>
      </c>
      <c r="G19" s="259">
        <f t="shared" si="7"/>
        <v>3815</v>
      </c>
      <c r="H19" s="259">
        <f t="shared" si="8"/>
        <v>14360</v>
      </c>
      <c r="I19" s="260">
        <f t="shared" si="9"/>
        <v>0.1106695822103405</v>
      </c>
      <c r="J19" s="251"/>
      <c r="K19" s="259">
        <v>731989</v>
      </c>
      <c r="L19" s="259">
        <v>580948</v>
      </c>
      <c r="M19" s="259">
        <v>686675</v>
      </c>
      <c r="N19" s="260">
        <f t="shared" si="2"/>
        <v>0.18199047074781216</v>
      </c>
      <c r="O19" s="260">
        <f t="shared" si="3"/>
        <v>-6.1905301855628925E-2</v>
      </c>
      <c r="P19" s="259">
        <f t="shared" si="4"/>
        <v>105727</v>
      </c>
      <c r="Q19" s="259">
        <f t="shared" si="5"/>
        <v>-45314</v>
      </c>
      <c r="R19" s="260">
        <f t="shared" si="10"/>
        <v>8.2920717203976327E-2</v>
      </c>
      <c r="S19" s="273"/>
    </row>
    <row r="20" spans="1:19" x14ac:dyDescent="0.25">
      <c r="A20" s="258" t="s">
        <v>104</v>
      </c>
      <c r="B20" s="259">
        <v>21673</v>
      </c>
      <c r="C20" s="259">
        <v>21960</v>
      </c>
      <c r="D20" s="259">
        <v>23780</v>
      </c>
      <c r="E20" s="260">
        <f t="shared" si="11"/>
        <v>8.287795992714031E-2</v>
      </c>
      <c r="F20" s="260">
        <f t="shared" si="6"/>
        <v>9.7217736353988782E-2</v>
      </c>
      <c r="G20" s="259">
        <f t="shared" si="7"/>
        <v>1820</v>
      </c>
      <c r="H20" s="259">
        <f t="shared" si="8"/>
        <v>2107</v>
      </c>
      <c r="I20" s="260">
        <f t="shared" si="9"/>
        <v>2.8792204552994364E-2</v>
      </c>
      <c r="J20" s="251"/>
      <c r="K20" s="259">
        <v>222857</v>
      </c>
      <c r="L20" s="259">
        <v>222121</v>
      </c>
      <c r="M20" s="259">
        <v>227268</v>
      </c>
      <c r="N20" s="260">
        <f t="shared" si="2"/>
        <v>2.3172054870993719E-2</v>
      </c>
      <c r="O20" s="260">
        <f t="shared" si="3"/>
        <v>1.979296140574438E-2</v>
      </c>
      <c r="P20" s="259">
        <f t="shared" si="4"/>
        <v>5147</v>
      </c>
      <c r="Q20" s="259">
        <f t="shared" si="5"/>
        <v>4411</v>
      </c>
      <c r="R20" s="260">
        <f t="shared" si="10"/>
        <v>2.7444170178779325E-2</v>
      </c>
      <c r="S20" s="273"/>
    </row>
    <row r="21" spans="1:19" x14ac:dyDescent="0.25">
      <c r="A21" s="258" t="s">
        <v>27</v>
      </c>
      <c r="B21" s="259">
        <v>18026</v>
      </c>
      <c r="C21" s="259">
        <v>13347</v>
      </c>
      <c r="D21" s="259">
        <v>13303</v>
      </c>
      <c r="E21" s="260">
        <f t="shared" si="11"/>
        <v>-3.2966209635123533E-3</v>
      </c>
      <c r="F21" s="260">
        <f t="shared" si="6"/>
        <v>-0.2620104293797848</v>
      </c>
      <c r="G21" s="259">
        <f t="shared" si="7"/>
        <v>-44</v>
      </c>
      <c r="H21" s="259">
        <f t="shared" si="8"/>
        <v>-4723</v>
      </c>
      <c r="I21" s="260">
        <f>IFERROR(D21/$D$7,"-")</f>
        <v>1.610692586915408E-2</v>
      </c>
      <c r="J21" s="251"/>
      <c r="K21" s="259">
        <v>86163</v>
      </c>
      <c r="L21" s="259">
        <v>49257</v>
      </c>
      <c r="M21" s="259">
        <v>64066</v>
      </c>
      <c r="N21" s="260">
        <f t="shared" si="2"/>
        <v>0.3006476236880038</v>
      </c>
      <c r="O21" s="260">
        <f t="shared" si="3"/>
        <v>-0.25645578728688645</v>
      </c>
      <c r="P21" s="259">
        <f t="shared" si="4"/>
        <v>14809</v>
      </c>
      <c r="Q21" s="259">
        <f t="shared" si="5"/>
        <v>-22097</v>
      </c>
      <c r="R21" s="260">
        <f t="shared" si="10"/>
        <v>7.7364090266719299E-3</v>
      </c>
      <c r="S21" s="273"/>
    </row>
    <row r="22" spans="1:19" x14ac:dyDescent="0.25">
      <c r="A22" s="258" t="s">
        <v>37</v>
      </c>
      <c r="B22" s="259">
        <v>18489</v>
      </c>
      <c r="C22" s="259">
        <v>11421</v>
      </c>
      <c r="D22" s="259">
        <v>12009</v>
      </c>
      <c r="E22" s="260">
        <f t="shared" si="11"/>
        <v>5.14841082216968E-2</v>
      </c>
      <c r="F22" s="260">
        <f t="shared" si="6"/>
        <v>-0.35047866298880415</v>
      </c>
      <c r="G22" s="259">
        <f t="shared" si="7"/>
        <v>588</v>
      </c>
      <c r="H22" s="259">
        <f t="shared" si="8"/>
        <v>-6480</v>
      </c>
      <c r="I22" s="260">
        <f t="shared" ref="I22:I37" si="12">IFERROR(D22/$D$7,"-")</f>
        <v>1.4540184376657246E-2</v>
      </c>
      <c r="J22" s="251"/>
      <c r="K22" s="259">
        <v>94643</v>
      </c>
      <c r="L22" s="259">
        <v>42431</v>
      </c>
      <c r="M22" s="259">
        <v>58893</v>
      </c>
      <c r="N22" s="260">
        <f t="shared" si="2"/>
        <v>0.38797105889561867</v>
      </c>
      <c r="O22" s="260">
        <f t="shared" si="3"/>
        <v>-0.37773527889014502</v>
      </c>
      <c r="P22" s="259">
        <f t="shared" si="4"/>
        <v>16462</v>
      </c>
      <c r="Q22" s="259">
        <f t="shared" si="5"/>
        <v>-35750</v>
      </c>
      <c r="R22" s="260">
        <f t="shared" si="10"/>
        <v>7.1117337871537158E-3</v>
      </c>
      <c r="S22" s="273"/>
    </row>
    <row r="23" spans="1:19" x14ac:dyDescent="0.25">
      <c r="A23" s="258" t="s">
        <v>30</v>
      </c>
      <c r="B23" s="259">
        <v>14908</v>
      </c>
      <c r="C23" s="259">
        <v>17848</v>
      </c>
      <c r="D23" s="259">
        <v>18879</v>
      </c>
      <c r="E23" s="260">
        <f t="shared" si="11"/>
        <v>5.7765575974899175E-2</v>
      </c>
      <c r="F23" s="260">
        <f t="shared" si="6"/>
        <v>0.26636705124765236</v>
      </c>
      <c r="G23" s="259">
        <f t="shared" si="7"/>
        <v>1031</v>
      </c>
      <c r="H23" s="259">
        <f t="shared" si="8"/>
        <v>3971</v>
      </c>
      <c r="I23" s="260">
        <f t="shared" si="12"/>
        <v>2.2858201419511379E-2</v>
      </c>
      <c r="J23" s="251"/>
      <c r="K23" s="259">
        <v>156590</v>
      </c>
      <c r="L23" s="259">
        <v>187233</v>
      </c>
      <c r="M23" s="259">
        <v>212788</v>
      </c>
      <c r="N23" s="260">
        <f t="shared" si="2"/>
        <v>0.13648769180646569</v>
      </c>
      <c r="O23" s="260">
        <f t="shared" si="3"/>
        <v>0.35888626349064445</v>
      </c>
      <c r="P23" s="259">
        <f t="shared" si="4"/>
        <v>25555</v>
      </c>
      <c r="Q23" s="259">
        <f t="shared" si="5"/>
        <v>56198</v>
      </c>
      <c r="R23" s="260">
        <f t="shared" si="10"/>
        <v>2.5695610838314654E-2</v>
      </c>
      <c r="S23" s="273"/>
    </row>
    <row r="24" spans="1:19" x14ac:dyDescent="0.25">
      <c r="A24" s="258" t="s">
        <v>105</v>
      </c>
      <c r="B24" s="259">
        <v>14207</v>
      </c>
      <c r="C24" s="259">
        <v>18366</v>
      </c>
      <c r="D24" s="259">
        <v>17154</v>
      </c>
      <c r="E24" s="260">
        <f t="shared" si="11"/>
        <v>-6.5991506043776571E-2</v>
      </c>
      <c r="F24" s="260">
        <f t="shared" si="6"/>
        <v>0.20743295558527497</v>
      </c>
      <c r="G24" s="259">
        <f t="shared" si="7"/>
        <v>-1212</v>
      </c>
      <c r="H24" s="259">
        <f t="shared" si="8"/>
        <v>2947</v>
      </c>
      <c r="I24" s="260">
        <f t="shared" si="12"/>
        <v>2.076961635416591E-2</v>
      </c>
      <c r="J24" s="251"/>
      <c r="K24" s="259">
        <v>166497</v>
      </c>
      <c r="L24" s="259">
        <v>187189</v>
      </c>
      <c r="M24" s="259">
        <v>191728</v>
      </c>
      <c r="N24" s="260">
        <f t="shared" si="2"/>
        <v>2.4248219713765229E-2</v>
      </c>
      <c r="O24" s="260">
        <f t="shared" si="3"/>
        <v>0.15154026799281661</v>
      </c>
      <c r="P24" s="259">
        <f t="shared" si="4"/>
        <v>4539</v>
      </c>
      <c r="Q24" s="259">
        <f t="shared" si="5"/>
        <v>25231</v>
      </c>
      <c r="R24" s="260">
        <f t="shared" si="10"/>
        <v>2.3152471355567007E-2</v>
      </c>
      <c r="S24" s="273"/>
    </row>
    <row r="25" spans="1:19" x14ac:dyDescent="0.25">
      <c r="A25" s="258" t="s">
        <v>28</v>
      </c>
      <c r="B25" s="259">
        <v>1484</v>
      </c>
      <c r="C25" s="259">
        <v>1901</v>
      </c>
      <c r="D25" s="259">
        <v>1976</v>
      </c>
      <c r="E25" s="260">
        <f>IFERROR(D25/C25-1,"-")</f>
        <v>3.9452919516044238E-2</v>
      </c>
      <c r="F25" s="260">
        <f>IFERROR(D25/B25-1,"-")</f>
        <v>0.33153638814016162</v>
      </c>
      <c r="G25" s="259">
        <f>IFERROR(D25-C25,"-")</f>
        <v>75</v>
      </c>
      <c r="H25" s="259">
        <f>IFERROR(D25-B25,"-")</f>
        <v>492</v>
      </c>
      <c r="I25" s="260">
        <f>IFERROR(D25/$D$7,"-")</f>
        <v>2.3924893270276227E-3</v>
      </c>
      <c r="J25" s="251"/>
      <c r="K25" s="259">
        <v>16066</v>
      </c>
      <c r="L25" s="259">
        <v>20050</v>
      </c>
      <c r="M25" s="259">
        <v>23400</v>
      </c>
      <c r="N25" s="260">
        <f>IFERROR(M25/L25-1,"-")</f>
        <v>0.16708229426433907</v>
      </c>
      <c r="O25" s="260">
        <f>IFERROR(M25/K25-1,"-")</f>
        <v>0.45649197062118763</v>
      </c>
      <c r="P25" s="259">
        <f>IFERROR(M25-L25,"-")</f>
        <v>3350</v>
      </c>
      <c r="Q25" s="259">
        <f>IFERROR(M25-K25,"-")</f>
        <v>7334</v>
      </c>
      <c r="R25" s="260">
        <f>M25/$M$13</f>
        <v>2.825710536386276E-3</v>
      </c>
      <c r="S25" s="273"/>
    </row>
    <row r="26" spans="1:19" x14ac:dyDescent="0.25">
      <c r="A26" s="258" t="s">
        <v>35</v>
      </c>
      <c r="B26" s="259">
        <v>20000</v>
      </c>
      <c r="C26" s="259">
        <v>27277</v>
      </c>
      <c r="D26" s="259">
        <v>33597</v>
      </c>
      <c r="E26" s="260">
        <f t="shared" si="11"/>
        <v>0.23169703413131937</v>
      </c>
      <c r="F26" s="260">
        <f t="shared" si="6"/>
        <v>0.67985000000000007</v>
      </c>
      <c r="G26" s="259">
        <f t="shared" si="7"/>
        <v>6320</v>
      </c>
      <c r="H26" s="259">
        <f t="shared" si="8"/>
        <v>13597</v>
      </c>
      <c r="I26" s="260">
        <f t="shared" si="12"/>
        <v>4.0678372429224209E-2</v>
      </c>
      <c r="J26" s="251"/>
      <c r="K26" s="259">
        <v>190231</v>
      </c>
      <c r="L26" s="259">
        <v>273164</v>
      </c>
      <c r="M26" s="259">
        <v>293049</v>
      </c>
      <c r="N26" s="260">
        <f t="shared" si="2"/>
        <v>7.2795097450615742E-2</v>
      </c>
      <c r="O26" s="260">
        <f t="shared" si="3"/>
        <v>0.54049024606925267</v>
      </c>
      <c r="P26" s="259">
        <f t="shared" si="4"/>
        <v>19885</v>
      </c>
      <c r="Q26" s="259">
        <f t="shared" si="5"/>
        <v>102818</v>
      </c>
      <c r="R26" s="260">
        <f t="shared" si="10"/>
        <v>3.5387677221259052E-2</v>
      </c>
      <c r="S26" s="273"/>
    </row>
    <row r="27" spans="1:19" x14ac:dyDescent="0.25">
      <c r="A27" s="258" t="s">
        <v>25</v>
      </c>
      <c r="B27" s="259">
        <v>13680</v>
      </c>
      <c r="C27" s="259">
        <v>15005</v>
      </c>
      <c r="D27" s="259">
        <v>12379</v>
      </c>
      <c r="E27" s="260">
        <f t="shared" si="11"/>
        <v>-0.17500833055648113</v>
      </c>
      <c r="F27" s="260">
        <f t="shared" si="6"/>
        <v>-9.5102339181286522E-2</v>
      </c>
      <c r="G27" s="259">
        <f t="shared" si="7"/>
        <v>-2626</v>
      </c>
      <c r="H27" s="259">
        <f t="shared" si="8"/>
        <v>-1301</v>
      </c>
      <c r="I27" s="260">
        <f t="shared" si="12"/>
        <v>1.4988170738499463E-2</v>
      </c>
      <c r="J27" s="251"/>
      <c r="K27" s="259">
        <v>89238</v>
      </c>
      <c r="L27" s="259">
        <v>79079</v>
      </c>
      <c r="M27" s="259">
        <v>84238</v>
      </c>
      <c r="N27" s="260">
        <f t="shared" si="2"/>
        <v>6.5238558909445077E-2</v>
      </c>
      <c r="O27" s="260">
        <f t="shared" si="3"/>
        <v>-5.6029942401219168E-2</v>
      </c>
      <c r="P27" s="259">
        <f t="shared" si="4"/>
        <v>5159</v>
      </c>
      <c r="Q27" s="259">
        <f t="shared" si="5"/>
        <v>-5000</v>
      </c>
      <c r="R27" s="260">
        <f t="shared" si="10"/>
        <v>1.0172316417269536E-2</v>
      </c>
      <c r="S27" s="273"/>
    </row>
    <row r="28" spans="1:19" x14ac:dyDescent="0.25">
      <c r="A28" s="258" t="s">
        <v>43</v>
      </c>
      <c r="B28" s="259">
        <v>9777</v>
      </c>
      <c r="C28" s="259">
        <v>8074</v>
      </c>
      <c r="D28" s="259">
        <v>16704</v>
      </c>
      <c r="E28" s="260">
        <f t="shared" si="11"/>
        <v>1.0688630170918998</v>
      </c>
      <c r="F28" s="260">
        <f t="shared" si="6"/>
        <v>0.70849953973611535</v>
      </c>
      <c r="G28" s="259">
        <f t="shared" si="7"/>
        <v>8630</v>
      </c>
      <c r="H28" s="259">
        <f t="shared" si="8"/>
        <v>6927</v>
      </c>
      <c r="I28" s="260">
        <f t="shared" si="12"/>
        <v>2.0224768076249702E-2</v>
      </c>
      <c r="J28" s="251"/>
      <c r="K28" s="259">
        <v>105008</v>
      </c>
      <c r="L28" s="259">
        <v>110543</v>
      </c>
      <c r="M28" s="259">
        <v>138793</v>
      </c>
      <c r="N28" s="260">
        <f t="shared" si="2"/>
        <v>0.25555666120876031</v>
      </c>
      <c r="O28" s="260">
        <f t="shared" si="3"/>
        <v>0.32173739143684288</v>
      </c>
      <c r="P28" s="259">
        <f t="shared" si="4"/>
        <v>28250</v>
      </c>
      <c r="Q28" s="259">
        <f t="shared" si="5"/>
        <v>33785</v>
      </c>
      <c r="R28" s="260">
        <f t="shared" si="10"/>
        <v>1.6760206943447025E-2</v>
      </c>
      <c r="S28" s="273"/>
    </row>
    <row r="29" spans="1:19" x14ac:dyDescent="0.25">
      <c r="A29" s="258" t="s">
        <v>33</v>
      </c>
      <c r="B29" s="259">
        <v>11857</v>
      </c>
      <c r="C29" s="259">
        <v>13240</v>
      </c>
      <c r="D29" s="259">
        <v>19568</v>
      </c>
      <c r="E29" s="260">
        <f t="shared" si="11"/>
        <v>0.47794561933534752</v>
      </c>
      <c r="F29" s="260">
        <f t="shared" si="6"/>
        <v>0.65033313654381386</v>
      </c>
      <c r="G29" s="259">
        <f t="shared" si="7"/>
        <v>6328</v>
      </c>
      <c r="H29" s="259">
        <f t="shared" si="8"/>
        <v>7711</v>
      </c>
      <c r="I29" s="260">
        <f t="shared" si="12"/>
        <v>2.3692424671698645E-2</v>
      </c>
      <c r="J29" s="251"/>
      <c r="K29" s="259">
        <v>145630</v>
      </c>
      <c r="L29" s="259">
        <v>139860</v>
      </c>
      <c r="M29" s="259">
        <v>164094</v>
      </c>
      <c r="N29" s="260">
        <f t="shared" si="2"/>
        <v>0.17327327327327335</v>
      </c>
      <c r="O29" s="260">
        <f t="shared" si="3"/>
        <v>0.12678706310512933</v>
      </c>
      <c r="P29" s="259">
        <f t="shared" si="4"/>
        <v>24234</v>
      </c>
      <c r="Q29" s="259">
        <f t="shared" si="5"/>
        <v>18464</v>
      </c>
      <c r="R29" s="260">
        <f t="shared" si="10"/>
        <v>1.9815476271699554E-2</v>
      </c>
      <c r="S29" s="273"/>
    </row>
    <row r="30" spans="1:19" x14ac:dyDescent="0.25">
      <c r="A30" s="258" t="s">
        <v>44</v>
      </c>
      <c r="B30" s="259">
        <v>10422</v>
      </c>
      <c r="C30" s="259">
        <v>10270</v>
      </c>
      <c r="D30" s="259">
        <v>10571</v>
      </c>
      <c r="E30" s="260">
        <f t="shared" si="11"/>
        <v>2.9308666017526797E-2</v>
      </c>
      <c r="F30" s="260">
        <f t="shared" si="6"/>
        <v>1.4296680099789016E-2</v>
      </c>
      <c r="G30" s="259">
        <f t="shared" si="7"/>
        <v>301</v>
      </c>
      <c r="H30" s="259">
        <f t="shared" si="8"/>
        <v>149</v>
      </c>
      <c r="I30" s="260">
        <f t="shared" si="12"/>
        <v>1.2799091435227226E-2</v>
      </c>
      <c r="J30" s="251"/>
      <c r="K30" s="259">
        <v>91798</v>
      </c>
      <c r="L30" s="259">
        <v>86049</v>
      </c>
      <c r="M30" s="259">
        <v>102154</v>
      </c>
      <c r="N30" s="260">
        <f t="shared" si="2"/>
        <v>0.1871608037281085</v>
      </c>
      <c r="O30" s="260">
        <f t="shared" si="3"/>
        <v>0.11281291531405913</v>
      </c>
      <c r="P30" s="259">
        <f t="shared" si="4"/>
        <v>16105</v>
      </c>
      <c r="Q30" s="259">
        <f t="shared" si="5"/>
        <v>10356</v>
      </c>
      <c r="R30" s="260">
        <f t="shared" si="10"/>
        <v>1.2335796330512976E-2</v>
      </c>
      <c r="S30" s="273"/>
    </row>
    <row r="31" spans="1:19" x14ac:dyDescent="0.25">
      <c r="A31" s="258" t="s">
        <v>36</v>
      </c>
      <c r="B31" s="259">
        <v>10490</v>
      </c>
      <c r="C31" s="259">
        <v>9399</v>
      </c>
      <c r="D31" s="259">
        <v>10448</v>
      </c>
      <c r="E31" s="260">
        <f t="shared" si="11"/>
        <v>0.11160761783168427</v>
      </c>
      <c r="F31" s="260">
        <f t="shared" si="6"/>
        <v>-4.0038131553861156E-3</v>
      </c>
      <c r="G31" s="259">
        <f t="shared" si="7"/>
        <v>1049</v>
      </c>
      <c r="H31" s="259">
        <f t="shared" si="8"/>
        <v>-42</v>
      </c>
      <c r="I31" s="260">
        <f t="shared" si="12"/>
        <v>1.2650166239263462E-2</v>
      </c>
      <c r="J31" s="251"/>
      <c r="K31" s="259">
        <v>68109</v>
      </c>
      <c r="L31" s="259">
        <v>36012</v>
      </c>
      <c r="M31" s="259">
        <v>58739</v>
      </c>
      <c r="N31" s="260">
        <f t="shared" si="2"/>
        <v>0.63109519049205831</v>
      </c>
      <c r="O31" s="260">
        <f t="shared" si="3"/>
        <v>-0.13757359526641122</v>
      </c>
      <c r="P31" s="259">
        <f t="shared" si="4"/>
        <v>22727</v>
      </c>
      <c r="Q31" s="259">
        <f t="shared" si="5"/>
        <v>-9370</v>
      </c>
      <c r="R31" s="260">
        <f t="shared" si="10"/>
        <v>7.0931372306321993E-3</v>
      </c>
      <c r="S31" s="273"/>
    </row>
    <row r="32" spans="1:19" x14ac:dyDescent="0.25">
      <c r="A32" s="258" t="s">
        <v>23</v>
      </c>
      <c r="B32" s="259">
        <v>6800</v>
      </c>
      <c r="C32" s="259">
        <v>6650</v>
      </c>
      <c r="D32" s="259">
        <v>10221</v>
      </c>
      <c r="E32" s="260">
        <f t="shared" si="11"/>
        <v>0.53699248120300758</v>
      </c>
      <c r="F32" s="260">
        <f t="shared" si="6"/>
        <v>0.50308823529411772</v>
      </c>
      <c r="G32" s="259">
        <f t="shared" si="7"/>
        <v>3571</v>
      </c>
      <c r="H32" s="259">
        <f t="shared" si="8"/>
        <v>3421</v>
      </c>
      <c r="I32" s="260">
        <f t="shared" si="12"/>
        <v>1.2375320552403507E-2</v>
      </c>
      <c r="J32" s="251"/>
      <c r="K32" s="259">
        <v>53455</v>
      </c>
      <c r="L32" s="259">
        <v>63291</v>
      </c>
      <c r="M32" s="259">
        <v>80776</v>
      </c>
      <c r="N32" s="260">
        <f t="shared" si="2"/>
        <v>0.27626360777993719</v>
      </c>
      <c r="O32" s="260">
        <f t="shared" si="3"/>
        <v>0.51110279674492554</v>
      </c>
      <c r="P32" s="259">
        <f t="shared" si="4"/>
        <v>17485</v>
      </c>
      <c r="Q32" s="259">
        <f t="shared" si="5"/>
        <v>27321</v>
      </c>
      <c r="R32" s="260">
        <f t="shared" si="10"/>
        <v>9.7542561661170014E-3</v>
      </c>
      <c r="S32" s="273"/>
    </row>
    <row r="33" spans="1:19" x14ac:dyDescent="0.25">
      <c r="A33" s="258" t="s">
        <v>40</v>
      </c>
      <c r="B33" s="259">
        <v>5672</v>
      </c>
      <c r="C33" s="259">
        <v>5771</v>
      </c>
      <c r="D33" s="259">
        <v>2719</v>
      </c>
      <c r="E33" s="260">
        <f t="shared" si="11"/>
        <v>-0.52885115231329061</v>
      </c>
      <c r="F33" s="260">
        <f t="shared" si="6"/>
        <v>-0.52062764456981658</v>
      </c>
      <c r="G33" s="259">
        <f t="shared" si="7"/>
        <v>-3052</v>
      </c>
      <c r="H33" s="259">
        <f t="shared" si="8"/>
        <v>-2953</v>
      </c>
      <c r="I33" s="260">
        <f t="shared" si="12"/>
        <v>3.2920943725648307E-3</v>
      </c>
      <c r="J33" s="251"/>
      <c r="K33" s="259">
        <v>52577</v>
      </c>
      <c r="L33" s="259">
        <v>59784</v>
      </c>
      <c r="M33" s="259">
        <v>61075</v>
      </c>
      <c r="N33" s="260">
        <f t="shared" si="2"/>
        <v>2.1594406530175192E-2</v>
      </c>
      <c r="O33" s="260">
        <f t="shared" si="3"/>
        <v>0.16162960990547193</v>
      </c>
      <c r="P33" s="259">
        <f t="shared" si="4"/>
        <v>1291</v>
      </c>
      <c r="Q33" s="259">
        <f t="shared" si="5"/>
        <v>8498</v>
      </c>
      <c r="R33" s="260">
        <f t="shared" si="10"/>
        <v>7.3752252568287102E-3</v>
      </c>
      <c r="S33" s="273"/>
    </row>
    <row r="34" spans="1:19" x14ac:dyDescent="0.25">
      <c r="A34" s="258" t="s">
        <v>106</v>
      </c>
      <c r="B34" s="259">
        <v>5738</v>
      </c>
      <c r="C34" s="259">
        <v>0</v>
      </c>
      <c r="D34" s="259">
        <v>0</v>
      </c>
      <c r="E34" s="260" t="str">
        <f>IFERROR(D34/C34-1,"-")</f>
        <v>-</v>
      </c>
      <c r="F34" s="260">
        <f>IFERROR(D34/B34-1,"-")</f>
        <v>-1</v>
      </c>
      <c r="G34" s="259">
        <f>IFERROR(D34-C34,"-")</f>
        <v>0</v>
      </c>
      <c r="H34" s="259">
        <f>IFERROR(D34-B34,"-")</f>
        <v>-5738</v>
      </c>
      <c r="I34" s="260">
        <f>IFERROR(D34/$D$7,"-")</f>
        <v>0</v>
      </c>
      <c r="J34" s="251"/>
      <c r="K34" s="259">
        <v>83541</v>
      </c>
      <c r="L34" s="259">
        <v>779</v>
      </c>
      <c r="M34" s="259">
        <v>0</v>
      </c>
      <c r="N34" s="260">
        <f>IFERROR(M34/L34-1,"-")</f>
        <v>-1</v>
      </c>
      <c r="O34" s="260">
        <f>IFERROR(M34/K34-1,"-")</f>
        <v>-1</v>
      </c>
      <c r="P34" s="259">
        <f>IFERROR(M34-L34,"-")</f>
        <v>-779</v>
      </c>
      <c r="Q34" s="259">
        <f>IFERROR(M34-K34,"-")</f>
        <v>-83541</v>
      </c>
      <c r="R34" s="260">
        <f>M34/$M$13</f>
        <v>0</v>
      </c>
      <c r="S34" s="273"/>
    </row>
    <row r="35" spans="1:19" x14ac:dyDescent="0.25">
      <c r="A35" s="258" t="s">
        <v>41</v>
      </c>
      <c r="B35" s="259">
        <v>1622</v>
      </c>
      <c r="C35" s="259">
        <v>1050</v>
      </c>
      <c r="D35" s="259">
        <v>2414</v>
      </c>
      <c r="E35" s="260">
        <f>IFERROR(D35/C35-1,"-")</f>
        <v>1.2990476190476192</v>
      </c>
      <c r="F35" s="260">
        <f>IFERROR(D35/B35-1,"-")</f>
        <v>0.48828606658446372</v>
      </c>
      <c r="G35" s="259">
        <f>IFERROR(D35-C35,"-")</f>
        <v>1364</v>
      </c>
      <c r="H35" s="259">
        <f>IFERROR(D35-B35,"-")</f>
        <v>792</v>
      </c>
      <c r="I35" s="260">
        <f>IFERROR(D35/$D$7,"-")</f>
        <v>2.9228083175327334E-3</v>
      </c>
      <c r="J35" s="251"/>
      <c r="K35" s="259">
        <v>5041</v>
      </c>
      <c r="L35" s="259">
        <v>9612</v>
      </c>
      <c r="M35" s="259">
        <v>9157</v>
      </c>
      <c r="N35" s="260">
        <f>IFERROR(M35/L35-1,"-")</f>
        <v>-4.7336662505201854E-2</v>
      </c>
      <c r="O35" s="260">
        <f>IFERROR(M35/K35-1,"-")</f>
        <v>0.81650466177345771</v>
      </c>
      <c r="P35" s="259">
        <f>IFERROR(M35-L35,"-")</f>
        <v>-455</v>
      </c>
      <c r="Q35" s="259">
        <f>IFERROR(M35-K35,"-")</f>
        <v>4116</v>
      </c>
      <c r="R35" s="260">
        <f>M35/$M$13</f>
        <v>1.1057705718670568E-3</v>
      </c>
      <c r="S35" s="273"/>
    </row>
    <row r="36" spans="1:19" x14ac:dyDescent="0.25">
      <c r="A36" s="258" t="s">
        <v>107</v>
      </c>
      <c r="B36" s="259">
        <v>1663</v>
      </c>
      <c r="C36" s="259">
        <v>2206</v>
      </c>
      <c r="D36" s="259">
        <v>2839</v>
      </c>
      <c r="E36" s="260">
        <f>IFERROR(D36/C36-1,"-")</f>
        <v>0.28694469628286501</v>
      </c>
      <c r="F36" s="260">
        <f>IFERROR(D36/B36-1,"-")</f>
        <v>0.70715574263379444</v>
      </c>
      <c r="G36" s="259">
        <f>IFERROR(D36-C36,"-")</f>
        <v>633</v>
      </c>
      <c r="H36" s="259">
        <f>IFERROR(D36-B36,"-")</f>
        <v>1176</v>
      </c>
      <c r="I36" s="260">
        <f>IFERROR(D36/$D$7,"-")</f>
        <v>3.43738724667582E-3</v>
      </c>
      <c r="J36" s="251"/>
      <c r="K36" s="259">
        <v>19513</v>
      </c>
      <c r="L36" s="259">
        <v>36675</v>
      </c>
      <c r="M36" s="259">
        <v>37175</v>
      </c>
      <c r="N36" s="260">
        <f>IFERROR(M36/L36-1,"-")</f>
        <v>1.3633265167007469E-2</v>
      </c>
      <c r="O36" s="260">
        <f>IFERROR(M36/K36-1,"-")</f>
        <v>0.9051401629682776</v>
      </c>
      <c r="P36" s="259">
        <f>IFERROR(M36-L36,"-")</f>
        <v>500</v>
      </c>
      <c r="Q36" s="259">
        <f>IFERROR(M36-K36,"-")</f>
        <v>17662</v>
      </c>
      <c r="R36" s="260">
        <f>M36/$M$13</f>
        <v>4.4891362901777702E-3</v>
      </c>
      <c r="S36" s="273"/>
    </row>
    <row r="37" spans="1:19" x14ac:dyDescent="0.25">
      <c r="A37" s="258" t="s">
        <v>108</v>
      </c>
      <c r="B37" s="259">
        <f>IFERROR(B17-SUM(B18:B36),"-")</f>
        <v>9239</v>
      </c>
      <c r="C37" s="259">
        <f>IFERROR(C17-SUM(C18:C36),"-")</f>
        <v>14172</v>
      </c>
      <c r="D37" s="259">
        <f>IFERROR(D17-SUM(D18:D36),"-")</f>
        <v>20984</v>
      </c>
      <c r="E37" s="260">
        <f t="shared" si="11"/>
        <v>0.48066610217329941</v>
      </c>
      <c r="F37" s="260">
        <f t="shared" si="6"/>
        <v>1.2712414763502542</v>
      </c>
      <c r="G37" s="259">
        <f t="shared" si="7"/>
        <v>6812</v>
      </c>
      <c r="H37" s="259">
        <f t="shared" si="8"/>
        <v>11745</v>
      </c>
      <c r="I37" s="260">
        <f t="shared" si="12"/>
        <v>2.5406880586208318E-2</v>
      </c>
      <c r="J37" s="251"/>
      <c r="K37" s="259">
        <f>IFERROR(K17-SUM(K18:K36),"-")</f>
        <v>111845</v>
      </c>
      <c r="L37" s="259">
        <f>IFERROR(L17-SUM(L18:L36),"-")</f>
        <v>153019</v>
      </c>
      <c r="M37" s="259">
        <f>IFERROR(M17-SUM(M18:M36),"-")</f>
        <v>201277</v>
      </c>
      <c r="N37" s="260">
        <f t="shared" si="2"/>
        <v>0.31537260078813745</v>
      </c>
      <c r="O37" s="260">
        <f t="shared" si="3"/>
        <v>0.79960659841745274</v>
      </c>
      <c r="P37" s="259">
        <f t="shared" si="4"/>
        <v>48258</v>
      </c>
      <c r="Q37" s="259">
        <f t="shared" si="5"/>
        <v>89432</v>
      </c>
      <c r="R37" s="260">
        <f t="shared" si="10"/>
        <v>2.430557861676156E-2</v>
      </c>
      <c r="S37" s="273"/>
    </row>
    <row r="38" spans="1:19" ht="21" x14ac:dyDescent="0.35">
      <c r="A38" s="453" t="s">
        <v>109</v>
      </c>
      <c r="B38" s="453"/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453"/>
      <c r="O38" s="453"/>
      <c r="P38" s="453"/>
      <c r="Q38" s="453"/>
      <c r="R38" s="453"/>
      <c r="S38" s="273"/>
    </row>
    <row r="39" spans="1:19" x14ac:dyDescent="0.25">
      <c r="A39" s="54"/>
      <c r="B39" s="298" t="s">
        <v>117</v>
      </c>
      <c r="C39" s="299"/>
      <c r="D39" s="299"/>
      <c r="E39" s="299"/>
      <c r="F39" s="299"/>
      <c r="G39" s="299"/>
      <c r="H39" s="299"/>
      <c r="I39" s="300"/>
      <c r="J39" s="250"/>
      <c r="K39" s="298" t="str">
        <f>CONCATENATE("acumulado ",B39)</f>
        <v>acumulado noviembre</v>
      </c>
      <c r="L39" s="299"/>
      <c r="M39" s="299"/>
      <c r="N39" s="299"/>
      <c r="O39" s="299"/>
      <c r="P39" s="299"/>
      <c r="Q39" s="299"/>
      <c r="R39" s="300"/>
      <c r="S39" s="273"/>
    </row>
    <row r="40" spans="1:19" x14ac:dyDescent="0.25">
      <c r="A40" s="4"/>
      <c r="B40" s="5">
        <f>B$6</f>
        <v>2019</v>
      </c>
      <c r="C40" s="5">
        <f t="shared" ref="C40:D40" si="13">C$6</f>
        <v>2022</v>
      </c>
      <c r="D40" s="5">
        <f t="shared" si="13"/>
        <v>2023</v>
      </c>
      <c r="E40" s="5" t="str">
        <f>CONCATENATE("var ",RIGHT(D40,2),"/",RIGHT(C40,2))</f>
        <v>var 23/22</v>
      </c>
      <c r="F40" s="5" t="str">
        <f>CONCATENATE("var ",RIGHT(D40,2),"/",RIGHT(B40,2))</f>
        <v>var 23/19</v>
      </c>
      <c r="G40" s="5" t="str">
        <f>CONCATENATE("dif ",RIGHT(D40,2),"-",RIGHT(C40,2))</f>
        <v>dif 23-22</v>
      </c>
      <c r="H40" s="5" t="str">
        <f>CONCATENATE("dif ",RIGHT(D40,2),"-",RIGHT(B40,2))</f>
        <v>dif 23-19</v>
      </c>
      <c r="I40" s="5" t="str">
        <f>CONCATENATE("cuota ",RIGHT(D40,2))</f>
        <v>cuota 23</v>
      </c>
      <c r="J40" s="251"/>
      <c r="K40" s="5">
        <f>K$6</f>
        <v>2019</v>
      </c>
      <c r="L40" s="5">
        <f t="shared" ref="L40:M40" si="14">L$6</f>
        <v>2022</v>
      </c>
      <c r="M40" s="5">
        <f t="shared" si="14"/>
        <v>2023</v>
      </c>
      <c r="N40" s="5" t="str">
        <f>CONCATENATE("var ",RIGHT(M40,2),"/",RIGHT(L40,2))</f>
        <v>var 23/22</v>
      </c>
      <c r="O40" s="5" t="str">
        <f>CONCATENATE("var ",RIGHT(M40,2),"/",RIGHT(K40,2))</f>
        <v>var 23/19</v>
      </c>
      <c r="P40" s="5" t="str">
        <f>CONCATENATE("dif ",RIGHT(M40,2),"-",RIGHT(L40,2))</f>
        <v>dif 23-22</v>
      </c>
      <c r="Q40" s="5" t="str">
        <f>CONCATENATE("dif ",RIGHT(M40,2),"-",RIGHT(K40,2))</f>
        <v>dif 23-19</v>
      </c>
      <c r="R40" s="5" t="str">
        <f>CONCATENATE("cuota ",RIGHT(M40,2))</f>
        <v>cuota 23</v>
      </c>
    </row>
    <row r="41" spans="1:19" x14ac:dyDescent="0.25">
      <c r="A41" s="274" t="s">
        <v>94</v>
      </c>
      <c r="B41" s="254">
        <v>721183</v>
      </c>
      <c r="C41" s="254">
        <v>758135</v>
      </c>
      <c r="D41" s="254">
        <v>825918</v>
      </c>
      <c r="E41" s="255">
        <f>IFERROR(D41/C41-1,"-")</f>
        <v>8.9407559339695464E-2</v>
      </c>
      <c r="F41" s="255">
        <f>IFERROR(D41/B41-1,"-")</f>
        <v>0.14522666230346526</v>
      </c>
      <c r="G41" s="254">
        <f>IFERROR(D41-C41,"-")</f>
        <v>67783</v>
      </c>
      <c r="H41" s="254">
        <f>IFERROR(D41-B41,"-")</f>
        <v>104735</v>
      </c>
      <c r="I41" s="255">
        <f>D41/$D$41</f>
        <v>1</v>
      </c>
      <c r="J41" s="256"/>
      <c r="K41" s="254">
        <v>7682477</v>
      </c>
      <c r="L41" s="254">
        <v>7328778</v>
      </c>
      <c r="M41" s="254">
        <v>8281103</v>
      </c>
      <c r="N41" s="255">
        <f>IFERROR(M41/L41-1,"-")</f>
        <v>0.12994321836464406</v>
      </c>
      <c r="O41" s="255">
        <f>IFERROR(M41/K41-1,"-")</f>
        <v>7.7920962210495492E-2</v>
      </c>
      <c r="P41" s="254">
        <f>IFERROR(M41-L41,"-")</f>
        <v>952325</v>
      </c>
      <c r="Q41" s="254">
        <f>IFERROR(M41-K41,"-")</f>
        <v>598626</v>
      </c>
      <c r="R41" s="255">
        <f>M41/$M$41</f>
        <v>1</v>
      </c>
    </row>
    <row r="42" spans="1:19" x14ac:dyDescent="0.25">
      <c r="A42" s="258" t="s">
        <v>110</v>
      </c>
      <c r="B42" s="259">
        <v>235167</v>
      </c>
      <c r="C42" s="259">
        <v>233626</v>
      </c>
      <c r="D42" s="259">
        <v>244072</v>
      </c>
      <c r="E42" s="260">
        <f>IFERROR(D42/C42-1,"-")</f>
        <v>4.4712489192127558E-2</v>
      </c>
      <c r="F42" s="260">
        <f>IFERROR(D42/B42-1,"-")</f>
        <v>3.7866707488720674E-2</v>
      </c>
      <c r="G42" s="259">
        <f>IFERROR(D42-C42,"-")</f>
        <v>10446</v>
      </c>
      <c r="H42" s="259">
        <f>IFERROR(D42-B42,"-")</f>
        <v>8905</v>
      </c>
      <c r="I42" s="260">
        <f>D42/$D$41</f>
        <v>0.29551601975014469</v>
      </c>
      <c r="J42" s="251"/>
      <c r="K42" s="259">
        <v>2663073</v>
      </c>
      <c r="L42" s="259">
        <v>2525820</v>
      </c>
      <c r="M42" s="259">
        <v>2785818</v>
      </c>
      <c r="N42" s="260">
        <f>IFERROR(M42/L42-1,"-")</f>
        <v>0.10293607620495515</v>
      </c>
      <c r="O42" s="260">
        <f>IFERROR(M42/K42-1,"-")</f>
        <v>4.6091489042921374E-2</v>
      </c>
      <c r="P42" s="259">
        <f>IFERROR(M42-L42,"-")</f>
        <v>259998</v>
      </c>
      <c r="Q42" s="259">
        <f>IFERROR(M42-K42,"-")</f>
        <v>122745</v>
      </c>
      <c r="R42" s="260">
        <f>M42/$M$41</f>
        <v>0.33640663568609158</v>
      </c>
    </row>
    <row r="43" spans="1:19" x14ac:dyDescent="0.25">
      <c r="A43" s="258" t="s">
        <v>111</v>
      </c>
      <c r="B43" s="259">
        <v>486016</v>
      </c>
      <c r="C43" s="259">
        <v>524509</v>
      </c>
      <c r="D43" s="259">
        <v>581846</v>
      </c>
      <c r="E43" s="260">
        <f>IFERROR(D43/C43-1,"-")</f>
        <v>0.10931556941825593</v>
      </c>
      <c r="F43" s="260">
        <f>IFERROR(D43/B43-1,"-")</f>
        <v>0.19717457861469589</v>
      </c>
      <c r="G43" s="259">
        <f>IFERROR(D43-C43,"-")</f>
        <v>57337</v>
      </c>
      <c r="H43" s="259">
        <f>IFERROR(D43-B43,"-")</f>
        <v>95830</v>
      </c>
      <c r="I43" s="260">
        <f>D43/$D$41</f>
        <v>0.70448398024985526</v>
      </c>
      <c r="J43" s="251"/>
      <c r="K43" s="259">
        <v>5019404</v>
      </c>
      <c r="L43" s="259">
        <v>4802958</v>
      </c>
      <c r="M43" s="259">
        <v>5495285</v>
      </c>
      <c r="N43" s="260">
        <f>IFERROR(M43/L43-1,"-")</f>
        <v>0.14414596171775806</v>
      </c>
      <c r="O43" s="260">
        <f>IFERROR(M43/K43-1,"-")</f>
        <v>9.480826807326137E-2</v>
      </c>
      <c r="P43" s="259">
        <f>IFERROR(M43-L43,"-")</f>
        <v>692327</v>
      </c>
      <c r="Q43" s="259">
        <f>IFERROR(M43-K43,"-")</f>
        <v>475881</v>
      </c>
      <c r="R43" s="260">
        <f>M43/$M$41</f>
        <v>0.66359336431390847</v>
      </c>
    </row>
    <row r="44" spans="1:19" ht="21" x14ac:dyDescent="0.35">
      <c r="A44" s="396" t="s">
        <v>112</v>
      </c>
      <c r="B44" s="396"/>
      <c r="C44" s="396"/>
      <c r="D44" s="396"/>
      <c r="E44" s="396"/>
      <c r="F44" s="396"/>
      <c r="G44" s="396"/>
      <c r="H44" s="396"/>
      <c r="I44" s="396"/>
      <c r="J44" s="396"/>
      <c r="K44" s="396"/>
      <c r="L44" s="396"/>
      <c r="M44" s="396"/>
      <c r="N44" s="396"/>
      <c r="O44" s="396"/>
      <c r="P44" s="396"/>
      <c r="Q44" s="396"/>
      <c r="R44" s="396"/>
    </row>
    <row r="45" spans="1:19" x14ac:dyDescent="0.25">
      <c r="A45" s="54"/>
      <c r="B45" s="298" t="s">
        <v>117</v>
      </c>
      <c r="C45" s="299"/>
      <c r="D45" s="299"/>
      <c r="E45" s="299"/>
      <c r="F45" s="299"/>
      <c r="G45" s="299"/>
      <c r="H45" s="299"/>
      <c r="I45" s="300"/>
      <c r="J45" s="275"/>
      <c r="K45" s="298" t="str">
        <f>CONCATENATE("acumulado ",B45)</f>
        <v>acumulado noviembre</v>
      </c>
      <c r="L45" s="299"/>
      <c r="M45" s="299"/>
      <c r="N45" s="299"/>
      <c r="O45" s="299"/>
      <c r="P45" s="299"/>
      <c r="Q45" s="299"/>
      <c r="R45" s="300"/>
    </row>
    <row r="46" spans="1:19" x14ac:dyDescent="0.25">
      <c r="A46" s="4"/>
      <c r="B46" s="5">
        <f>B$6</f>
        <v>2019</v>
      </c>
      <c r="C46" s="5">
        <f t="shared" ref="C46:D46" si="15">C$6</f>
        <v>2022</v>
      </c>
      <c r="D46" s="5">
        <f t="shared" si="15"/>
        <v>2023</v>
      </c>
      <c r="E46" s="5" t="str">
        <f>CONCATENATE("var ",RIGHT(D46,2),"/",RIGHT(C46,2))</f>
        <v>var 23/22</v>
      </c>
      <c r="F46" s="5" t="str">
        <f>CONCATENATE("var ",RIGHT(D46,2),"/",RIGHT(B46,2))</f>
        <v>var 23/19</v>
      </c>
      <c r="G46" s="5" t="str">
        <f>CONCATENATE("dif ",RIGHT(D46,2),"-",RIGHT(C46,2))</f>
        <v>dif 23-22</v>
      </c>
      <c r="H46" s="5" t="str">
        <f>CONCATENATE("dif ",RIGHT(D46,2),"-",RIGHT(B46,2))</f>
        <v>dif 23-19</v>
      </c>
      <c r="I46" s="5" t="str">
        <f>CONCATENATE("cuota ",RIGHT(D46,2))</f>
        <v>cuota 23</v>
      </c>
      <c r="J46" s="276"/>
      <c r="K46" s="5">
        <f>K$6</f>
        <v>2019</v>
      </c>
      <c r="L46" s="5">
        <f t="shared" ref="L46:M46" si="16">L$6</f>
        <v>2022</v>
      </c>
      <c r="M46" s="5">
        <f t="shared" si="16"/>
        <v>2023</v>
      </c>
      <c r="N46" s="5" t="str">
        <f>CONCATENATE("var ",RIGHT(M46,2),"/",RIGHT(L46,2))</f>
        <v>var 23/22</v>
      </c>
      <c r="O46" s="5" t="str">
        <f>CONCATENATE("var ",RIGHT(M46,2),"/",RIGHT(K46,2))</f>
        <v>var 23/19</v>
      </c>
      <c r="P46" s="5" t="str">
        <f>CONCATENATE("dif ",RIGHT(M46,2),"-",RIGHT(L46,2))</f>
        <v>dif 23-22</v>
      </c>
      <c r="Q46" s="5" t="str">
        <f>CONCATENATE("dif ",RIGHT(M46,2),"-",RIGHT(K46,2))</f>
        <v>dif 23-19</v>
      </c>
      <c r="R46" s="5" t="str">
        <f>CONCATENATE("cuota ",RIGHT(M46,2))</f>
        <v>cuota 23</v>
      </c>
    </row>
    <row r="47" spans="1:19" x14ac:dyDescent="0.25">
      <c r="A47" s="277" t="s">
        <v>94</v>
      </c>
      <c r="B47" s="278">
        <v>5885</v>
      </c>
      <c r="C47" s="278">
        <v>6267</v>
      </c>
      <c r="D47" s="278">
        <v>6715</v>
      </c>
      <c r="E47" s="279">
        <f>IFERROR(D47/C47-1,"-")</f>
        <v>7.1485559278761768E-2</v>
      </c>
      <c r="F47" s="279">
        <f>IFERROR(D47/B47-1,"-")</f>
        <v>0.14103653355989798</v>
      </c>
      <c r="G47" s="278">
        <f>IFERROR(D47-C47,"-")</f>
        <v>448</v>
      </c>
      <c r="H47" s="278">
        <f>IFERROR(D47-B47,"-")</f>
        <v>830</v>
      </c>
      <c r="I47" s="279">
        <f>D47/$D$47</f>
        <v>1</v>
      </c>
      <c r="J47" s="280"/>
      <c r="K47" s="278">
        <v>62651</v>
      </c>
      <c r="L47" s="278">
        <v>60507</v>
      </c>
      <c r="M47" s="278">
        <v>66316</v>
      </c>
      <c r="N47" s="279">
        <f>IFERROR(M47/L47-1,"-")</f>
        <v>9.6005420860396207E-2</v>
      </c>
      <c r="O47" s="279">
        <f>IFERROR(M47/K47-1,"-")</f>
        <v>5.8498667219996525E-2</v>
      </c>
      <c r="P47" s="278">
        <f>IFERROR(M47-L47,"-")</f>
        <v>5809</v>
      </c>
      <c r="Q47" s="278">
        <f>IFERROR(M47-K47,"-")</f>
        <v>3665</v>
      </c>
      <c r="R47" s="279">
        <f>M47/$M$47</f>
        <v>1</v>
      </c>
    </row>
    <row r="48" spans="1:19" x14ac:dyDescent="0.25">
      <c r="A48" s="258" t="s">
        <v>95</v>
      </c>
      <c r="B48" s="259">
        <v>5316</v>
      </c>
      <c r="C48" s="259">
        <v>5727</v>
      </c>
      <c r="D48" s="259">
        <v>6194</v>
      </c>
      <c r="E48" s="260">
        <f>IFERROR(D48/C48-1,"-")</f>
        <v>8.1543565566614351E-2</v>
      </c>
      <c r="F48" s="260">
        <f>IFERROR(D48/B48-1,"-")</f>
        <v>0.16516177577125668</v>
      </c>
      <c r="G48" s="259">
        <f>IFERROR(D48-C48,"-")</f>
        <v>467</v>
      </c>
      <c r="H48" s="259">
        <f>IFERROR(D48-B48,"-")</f>
        <v>878</v>
      </c>
      <c r="I48" s="260">
        <f>D48/$D$47</f>
        <v>0.9224125093075205</v>
      </c>
      <c r="J48" s="276"/>
      <c r="K48" s="259">
        <v>57711</v>
      </c>
      <c r="L48" s="259">
        <v>56059</v>
      </c>
      <c r="M48" s="259">
        <v>61679</v>
      </c>
      <c r="N48" s="260">
        <f>IFERROR(M48/L48-1,"-")</f>
        <v>0.10025152071924226</v>
      </c>
      <c r="O48" s="260">
        <f>IFERROR(M48/K48-1,"-")</f>
        <v>6.8756389596437373E-2</v>
      </c>
      <c r="P48" s="259">
        <f>IFERROR(M48-L48,"-")</f>
        <v>5620</v>
      </c>
      <c r="Q48" s="259">
        <f>IFERROR(M48-K48,"-")</f>
        <v>3968</v>
      </c>
      <c r="R48" s="260">
        <f>M48/$M$47</f>
        <v>0.9300772061041076</v>
      </c>
    </row>
    <row r="49" spans="1:18" x14ac:dyDescent="0.25">
      <c r="A49" s="258" t="s">
        <v>96</v>
      </c>
      <c r="B49" s="259">
        <v>569</v>
      </c>
      <c r="C49" s="259">
        <v>540</v>
      </c>
      <c r="D49" s="259">
        <v>521</v>
      </c>
      <c r="E49" s="260">
        <f>IFERROR(D49/C49-1,"-")</f>
        <v>-3.5185185185185208E-2</v>
      </c>
      <c r="F49" s="260">
        <f>IFERROR(D49/B49-1,"-")</f>
        <v>-8.4358523725834744E-2</v>
      </c>
      <c r="G49" s="259">
        <f>IFERROR(D49-C49,"-")</f>
        <v>-19</v>
      </c>
      <c r="H49" s="259">
        <f>IFERROR(D49-B49,"-")</f>
        <v>-48</v>
      </c>
      <c r="I49" s="260">
        <f>D49/$D$47</f>
        <v>7.7587490692479527E-2</v>
      </c>
      <c r="J49" s="276"/>
      <c r="K49" s="259">
        <v>4940</v>
      </c>
      <c r="L49" s="259">
        <v>4448</v>
      </c>
      <c r="M49" s="259">
        <v>4637</v>
      </c>
      <c r="N49" s="260">
        <f>IFERROR(M49/L49-1,"-")</f>
        <v>4.249100719424459E-2</v>
      </c>
      <c r="O49" s="260">
        <f>IFERROR(M49/K49-1,"-")</f>
        <v>-6.1336032388663919E-2</v>
      </c>
      <c r="P49" s="259">
        <f>IFERROR(M49-L49,"-")</f>
        <v>189</v>
      </c>
      <c r="Q49" s="259">
        <f>IFERROR(M49-K49,"-")</f>
        <v>-303</v>
      </c>
      <c r="R49" s="260">
        <f>M49/$M$47</f>
        <v>6.9922793895892399E-2</v>
      </c>
    </row>
    <row r="50" spans="1:18" ht="21" x14ac:dyDescent="0.35">
      <c r="A50" s="396" t="s">
        <v>113</v>
      </c>
      <c r="B50" s="396"/>
      <c r="C50" s="396"/>
      <c r="D50" s="396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96"/>
      <c r="P50" s="396"/>
      <c r="Q50" s="396"/>
      <c r="R50" s="396"/>
    </row>
    <row r="51" spans="1:18" x14ac:dyDescent="0.25">
      <c r="A51" s="54"/>
      <c r="B51" s="298" t="s">
        <v>117</v>
      </c>
      <c r="C51" s="299"/>
      <c r="D51" s="299"/>
      <c r="E51" s="299"/>
      <c r="F51" s="299"/>
      <c r="G51" s="299"/>
      <c r="H51" s="299"/>
      <c r="I51" s="300"/>
      <c r="J51" s="275"/>
      <c r="K51" s="298" t="str">
        <f>CONCATENATE("acumulado ",B51)</f>
        <v>acumulado noviembre</v>
      </c>
      <c r="L51" s="299"/>
      <c r="M51" s="299"/>
      <c r="N51" s="299"/>
      <c r="O51" s="299"/>
      <c r="P51" s="299"/>
      <c r="Q51" s="299"/>
      <c r="R51" s="300"/>
    </row>
    <row r="52" spans="1:18" x14ac:dyDescent="0.25">
      <c r="A52" s="4" t="s">
        <v>98</v>
      </c>
      <c r="B52" s="5">
        <f>B$6</f>
        <v>2019</v>
      </c>
      <c r="C52" s="5">
        <f t="shared" ref="C52:D52" si="17">C$6</f>
        <v>2022</v>
      </c>
      <c r="D52" s="5">
        <f t="shared" si="17"/>
        <v>2023</v>
      </c>
      <c r="E52" s="5" t="str">
        <f>CONCATENATE("var ",RIGHT(D52,2),"/",RIGHT(C52,2))</f>
        <v>var 23/22</v>
      </c>
      <c r="F52" s="5" t="str">
        <f>CONCATENATE("var ",RIGHT(D52,2),"/",RIGHT(B52,2))</f>
        <v>var 23/19</v>
      </c>
      <c r="G52" s="5" t="str">
        <f>CONCATENATE("dif ",RIGHT(D52,2),"-",RIGHT(C52,2))</f>
        <v>dif 23-22</v>
      </c>
      <c r="H52" s="5" t="str">
        <f>CONCATENATE("dif ",RIGHT(D52,2),"-",RIGHT(B52,2))</f>
        <v>dif 23-19</v>
      </c>
      <c r="I52" s="5" t="str">
        <f>CONCATENATE("cuota ",RIGHT(D52,2))</f>
        <v>cuota 23</v>
      </c>
      <c r="J52" s="276"/>
      <c r="K52" s="5">
        <f>K$6</f>
        <v>2019</v>
      </c>
      <c r="L52" s="5">
        <f t="shared" ref="L52:M52" si="18">L$6</f>
        <v>2022</v>
      </c>
      <c r="M52" s="5">
        <f t="shared" si="18"/>
        <v>2023</v>
      </c>
      <c r="N52" s="5" t="str">
        <f>CONCATENATE("var ",RIGHT(M52,2),"/",RIGHT(L52,2))</f>
        <v>var 23/22</v>
      </c>
      <c r="O52" s="5" t="str">
        <f>CONCATENATE("var ",RIGHT(M52,2),"/",RIGHT(K52,2))</f>
        <v>var 23/19</v>
      </c>
      <c r="P52" s="5" t="str">
        <f>CONCATENATE("dif ",RIGHT(M52,2),"-",RIGHT(L52,2))</f>
        <v>dif 23-22</v>
      </c>
      <c r="Q52" s="5" t="str">
        <f>CONCATENATE("dif ",RIGHT(M52,2),"-",RIGHT(K52,2))</f>
        <v>dif 23-19</v>
      </c>
      <c r="R52" s="5" t="str">
        <f>CONCATENATE("cuota ",RIGHT(M52,2))</f>
        <v>cuota 23</v>
      </c>
    </row>
    <row r="53" spans="1:18" x14ac:dyDescent="0.25">
      <c r="A53" s="281" t="s">
        <v>99</v>
      </c>
      <c r="B53" s="282">
        <v>5885</v>
      </c>
      <c r="C53" s="282">
        <v>6267</v>
      </c>
      <c r="D53" s="282">
        <v>6715</v>
      </c>
      <c r="E53" s="283">
        <f t="shared" ref="E53:E75" si="19">IFERROR(D53/C53-1,"-")</f>
        <v>7.1485559278761768E-2</v>
      </c>
      <c r="F53" s="283">
        <f t="shared" ref="F53:F75" si="20">IFERROR(D53/B53-1,"-")</f>
        <v>0.14103653355989798</v>
      </c>
      <c r="G53" s="282">
        <f t="shared" ref="G53:G75" si="21">IFERROR(D53-C53,"-")</f>
        <v>448</v>
      </c>
      <c r="H53" s="282">
        <f t="shared" ref="H53:H75" si="22">IFERROR(D53-B53,"-")</f>
        <v>830</v>
      </c>
      <c r="I53" s="283">
        <f t="shared" ref="I53:I60" si="23">IFERROR(D53/$D$53,"-")</f>
        <v>1</v>
      </c>
      <c r="J53" s="280"/>
      <c r="K53" s="282">
        <v>62651</v>
      </c>
      <c r="L53" s="282">
        <v>60507</v>
      </c>
      <c r="M53" s="282">
        <v>66316</v>
      </c>
      <c r="N53" s="283">
        <f t="shared" ref="N53:N75" si="24">IFERROR(M53/L53-1,"-")</f>
        <v>9.6005420860396207E-2</v>
      </c>
      <c r="O53" s="283">
        <f t="shared" ref="O53:O75" si="25">IFERROR(M53/K53-1,"-")</f>
        <v>5.8498667219996525E-2</v>
      </c>
      <c r="P53" s="282">
        <f t="shared" ref="P53:P75" si="26">IFERROR(M53-L53,"-")</f>
        <v>5809</v>
      </c>
      <c r="Q53" s="282">
        <f t="shared" ref="Q53:Q75" si="27">IFERROR(M53-K53,"-")</f>
        <v>3665</v>
      </c>
      <c r="R53" s="283">
        <f>M53/$M$53</f>
        <v>1</v>
      </c>
    </row>
    <row r="54" spans="1:18" x14ac:dyDescent="0.25">
      <c r="A54" s="284" t="s">
        <v>100</v>
      </c>
      <c r="B54" s="285">
        <v>3248</v>
      </c>
      <c r="C54" s="285">
        <v>3231</v>
      </c>
      <c r="D54" s="285">
        <v>3402</v>
      </c>
      <c r="E54" s="286">
        <f t="shared" si="19"/>
        <v>5.2924791086351064E-2</v>
      </c>
      <c r="F54" s="286">
        <f t="shared" si="20"/>
        <v>4.7413793103448176E-2</v>
      </c>
      <c r="G54" s="285">
        <f t="shared" si="21"/>
        <v>171</v>
      </c>
      <c r="H54" s="285">
        <f t="shared" si="22"/>
        <v>154</v>
      </c>
      <c r="I54" s="286">
        <f t="shared" si="23"/>
        <v>0.50662695457930007</v>
      </c>
      <c r="J54" s="287"/>
      <c r="K54" s="285">
        <v>36223</v>
      </c>
      <c r="L54" s="285">
        <v>33527</v>
      </c>
      <c r="M54" s="285">
        <v>36880</v>
      </c>
      <c r="N54" s="286">
        <f t="shared" si="24"/>
        <v>0.10000894801205007</v>
      </c>
      <c r="O54" s="286">
        <f t="shared" si="25"/>
        <v>1.8137647351130548E-2</v>
      </c>
      <c r="P54" s="285">
        <f t="shared" si="26"/>
        <v>3353</v>
      </c>
      <c r="Q54" s="285">
        <f t="shared" si="27"/>
        <v>657</v>
      </c>
      <c r="R54" s="286">
        <f t="shared" ref="R54:R75" si="28">M54/$M$53</f>
        <v>0.55612521865009956</v>
      </c>
    </row>
    <row r="55" spans="1:18" x14ac:dyDescent="0.25">
      <c r="A55" s="258" t="s">
        <v>101</v>
      </c>
      <c r="B55" s="259">
        <v>2262</v>
      </c>
      <c r="C55" s="259">
        <v>2200</v>
      </c>
      <c r="D55" s="259">
        <v>2320</v>
      </c>
      <c r="E55" s="260">
        <f>IFERROR(D55/C55-1,"-")</f>
        <v>5.4545454545454453E-2</v>
      </c>
      <c r="F55" s="260">
        <f t="shared" si="20"/>
        <v>2.564102564102555E-2</v>
      </c>
      <c r="G55" s="259">
        <f t="shared" si="21"/>
        <v>120</v>
      </c>
      <c r="H55" s="259">
        <f t="shared" si="22"/>
        <v>58</v>
      </c>
      <c r="I55" s="260">
        <f t="shared" si="23"/>
        <v>0.34549516008935222</v>
      </c>
      <c r="J55" s="276"/>
      <c r="K55" s="259">
        <v>24832</v>
      </c>
      <c r="L55" s="259">
        <v>22559</v>
      </c>
      <c r="M55" s="259">
        <v>25018</v>
      </c>
      <c r="N55" s="260">
        <f t="shared" si="24"/>
        <v>0.10900305864621651</v>
      </c>
      <c r="O55" s="260">
        <f t="shared" si="25"/>
        <v>7.4903350515462819E-3</v>
      </c>
      <c r="P55" s="259">
        <f t="shared" si="26"/>
        <v>2459</v>
      </c>
      <c r="Q55" s="259">
        <f t="shared" si="27"/>
        <v>186</v>
      </c>
      <c r="R55" s="260">
        <f t="shared" si="28"/>
        <v>0.37725435792267326</v>
      </c>
    </row>
    <row r="56" spans="1:18" x14ac:dyDescent="0.25">
      <c r="A56" s="258" t="s">
        <v>102</v>
      </c>
      <c r="B56" s="259">
        <v>986</v>
      </c>
      <c r="C56" s="259">
        <v>1031</v>
      </c>
      <c r="D56" s="259">
        <v>1082</v>
      </c>
      <c r="E56" s="260">
        <f>IFERROR(D56/C56-1,"-")</f>
        <v>4.946653734238593E-2</v>
      </c>
      <c r="F56" s="260">
        <f t="shared" si="20"/>
        <v>9.7363083164300201E-2</v>
      </c>
      <c r="G56" s="259">
        <f t="shared" si="21"/>
        <v>51</v>
      </c>
      <c r="H56" s="259">
        <f t="shared" si="22"/>
        <v>96</v>
      </c>
      <c r="I56" s="260">
        <f t="shared" si="23"/>
        <v>0.16113179448994788</v>
      </c>
      <c r="J56" s="276"/>
      <c r="K56" s="259">
        <v>11391</v>
      </c>
      <c r="L56" s="259">
        <v>10968</v>
      </c>
      <c r="M56" s="259">
        <v>11862</v>
      </c>
      <c r="N56" s="260">
        <f t="shared" si="24"/>
        <v>8.1509846827133581E-2</v>
      </c>
      <c r="O56" s="260">
        <f t="shared" si="25"/>
        <v>4.1348432973399962E-2</v>
      </c>
      <c r="P56" s="259">
        <f t="shared" si="26"/>
        <v>894</v>
      </c>
      <c r="Q56" s="259">
        <f t="shared" si="27"/>
        <v>471</v>
      </c>
      <c r="R56" s="260">
        <f t="shared" si="28"/>
        <v>0.17887086072742625</v>
      </c>
    </row>
    <row r="57" spans="1:18" x14ac:dyDescent="0.25">
      <c r="A57" s="284" t="s">
        <v>103</v>
      </c>
      <c r="B57" s="285">
        <v>2637</v>
      </c>
      <c r="C57" s="285">
        <v>3036</v>
      </c>
      <c r="D57" s="285">
        <v>3313</v>
      </c>
      <c r="E57" s="286">
        <f t="shared" si="19"/>
        <v>9.1238471673254384E-2</v>
      </c>
      <c r="F57" s="286">
        <f t="shared" si="20"/>
        <v>0.25635191505498667</v>
      </c>
      <c r="G57" s="285">
        <f t="shared" si="21"/>
        <v>277</v>
      </c>
      <c r="H57" s="285">
        <f t="shared" si="22"/>
        <v>676</v>
      </c>
      <c r="I57" s="286">
        <f t="shared" si="23"/>
        <v>0.49337304542069993</v>
      </c>
      <c r="J57" s="287"/>
      <c r="K57" s="285">
        <v>26428</v>
      </c>
      <c r="L57" s="285">
        <v>26980</v>
      </c>
      <c r="M57" s="285">
        <v>29436</v>
      </c>
      <c r="N57" s="286">
        <f t="shared" si="24"/>
        <v>9.1030392883617584E-2</v>
      </c>
      <c r="O57" s="286">
        <f t="shared" si="25"/>
        <v>0.11381867716058736</v>
      </c>
      <c r="P57" s="285">
        <f t="shared" si="26"/>
        <v>2456</v>
      </c>
      <c r="Q57" s="285">
        <f t="shared" si="27"/>
        <v>3008</v>
      </c>
      <c r="R57" s="286">
        <f t="shared" si="28"/>
        <v>0.44387478134990049</v>
      </c>
    </row>
    <row r="58" spans="1:18" x14ac:dyDescent="0.25">
      <c r="A58" s="258" t="s">
        <v>29</v>
      </c>
      <c r="B58" s="259">
        <v>986</v>
      </c>
      <c r="C58" s="259">
        <v>1185</v>
      </c>
      <c r="D58" s="259">
        <v>1318</v>
      </c>
      <c r="E58" s="260">
        <f t="shared" si="19"/>
        <v>0.11223628691983123</v>
      </c>
      <c r="F58" s="260">
        <f t="shared" si="20"/>
        <v>0.33671399594320484</v>
      </c>
      <c r="G58" s="259">
        <f t="shared" si="21"/>
        <v>133</v>
      </c>
      <c r="H58" s="259">
        <f t="shared" si="22"/>
        <v>332</v>
      </c>
      <c r="I58" s="260">
        <f t="shared" si="23"/>
        <v>0.19627699180938199</v>
      </c>
      <c r="J58" s="276"/>
      <c r="K58" s="259">
        <v>11114</v>
      </c>
      <c r="L58" s="259">
        <v>12074</v>
      </c>
      <c r="M58" s="259">
        <v>12879</v>
      </c>
      <c r="N58" s="260">
        <f t="shared" si="24"/>
        <v>6.6672188172933522E-2</v>
      </c>
      <c r="O58" s="260">
        <f t="shared" si="25"/>
        <v>0.15880870973546868</v>
      </c>
      <c r="P58" s="259">
        <f t="shared" si="26"/>
        <v>805</v>
      </c>
      <c r="Q58" s="259">
        <f t="shared" si="27"/>
        <v>1765</v>
      </c>
      <c r="R58" s="260">
        <f t="shared" si="28"/>
        <v>0.19420652632848784</v>
      </c>
    </row>
    <row r="59" spans="1:18" x14ac:dyDescent="0.25">
      <c r="A59" s="258" t="s">
        <v>22</v>
      </c>
      <c r="B59" s="259">
        <v>447</v>
      </c>
      <c r="C59" s="259">
        <v>568</v>
      </c>
      <c r="D59" s="259">
        <v>554</v>
      </c>
      <c r="E59" s="260">
        <f t="shared" si="19"/>
        <v>-2.4647887323943629E-2</v>
      </c>
      <c r="F59" s="260">
        <f t="shared" si="20"/>
        <v>0.23937360178970923</v>
      </c>
      <c r="G59" s="259">
        <f t="shared" si="21"/>
        <v>-14</v>
      </c>
      <c r="H59" s="259">
        <f t="shared" si="22"/>
        <v>107</v>
      </c>
      <c r="I59" s="260">
        <f t="shared" si="23"/>
        <v>8.2501861504095303E-2</v>
      </c>
      <c r="J59" s="276"/>
      <c r="K59" s="259">
        <v>4282</v>
      </c>
      <c r="L59" s="259">
        <v>3717</v>
      </c>
      <c r="M59" s="259">
        <v>4182</v>
      </c>
      <c r="N59" s="260">
        <f t="shared" si="24"/>
        <v>0.12510088781275219</v>
      </c>
      <c r="O59" s="260">
        <f t="shared" si="25"/>
        <v>-2.3353573096683844E-2</v>
      </c>
      <c r="P59" s="259">
        <f t="shared" si="26"/>
        <v>465</v>
      </c>
      <c r="Q59" s="259">
        <f t="shared" si="27"/>
        <v>-100</v>
      </c>
      <c r="R59" s="260">
        <f t="shared" si="28"/>
        <v>6.3061704566017257E-2</v>
      </c>
    </row>
    <row r="60" spans="1:18" x14ac:dyDescent="0.25">
      <c r="A60" s="258" t="s">
        <v>104</v>
      </c>
      <c r="B60" s="259">
        <v>138</v>
      </c>
      <c r="C60" s="259">
        <v>156</v>
      </c>
      <c r="D60" s="259">
        <v>157</v>
      </c>
      <c r="E60" s="260">
        <f t="shared" si="19"/>
        <v>6.4102564102563875E-3</v>
      </c>
      <c r="F60" s="260">
        <f t="shared" si="20"/>
        <v>0.1376811594202898</v>
      </c>
      <c r="G60" s="259">
        <f t="shared" si="21"/>
        <v>1</v>
      </c>
      <c r="H60" s="259">
        <f t="shared" si="22"/>
        <v>19</v>
      </c>
      <c r="I60" s="260">
        <f t="shared" si="23"/>
        <v>2.3380491437081163E-2</v>
      </c>
      <c r="J60" s="276"/>
      <c r="K60" s="259">
        <v>1419</v>
      </c>
      <c r="L60" s="259">
        <v>1451</v>
      </c>
      <c r="M60" s="259">
        <v>1474</v>
      </c>
      <c r="N60" s="260">
        <f t="shared" si="24"/>
        <v>1.5851137146795313E-2</v>
      </c>
      <c r="O60" s="260">
        <f t="shared" si="25"/>
        <v>3.8759689922480689E-2</v>
      </c>
      <c r="P60" s="259">
        <f t="shared" si="26"/>
        <v>23</v>
      </c>
      <c r="Q60" s="259">
        <f t="shared" si="27"/>
        <v>55</v>
      </c>
      <c r="R60" s="260">
        <f t="shared" si="28"/>
        <v>2.2226913565353761E-2</v>
      </c>
    </row>
    <row r="61" spans="1:18" x14ac:dyDescent="0.25">
      <c r="A61" s="258" t="s">
        <v>27</v>
      </c>
      <c r="B61" s="259">
        <v>99</v>
      </c>
      <c r="C61" s="259">
        <v>75</v>
      </c>
      <c r="D61" s="259">
        <v>83</v>
      </c>
      <c r="E61" s="260">
        <f t="shared" si="19"/>
        <v>0.10666666666666669</v>
      </c>
      <c r="F61" s="260">
        <f t="shared" si="20"/>
        <v>-0.16161616161616166</v>
      </c>
      <c r="G61" s="259">
        <f t="shared" si="21"/>
        <v>8</v>
      </c>
      <c r="H61" s="259">
        <f t="shared" si="22"/>
        <v>-16</v>
      </c>
      <c r="I61" s="260">
        <f>IFERROR(D61/$D$53,"-")</f>
        <v>1.2360387192851824E-2</v>
      </c>
      <c r="J61" s="276"/>
      <c r="K61" s="259">
        <v>502</v>
      </c>
      <c r="L61" s="259">
        <v>300</v>
      </c>
      <c r="M61" s="259">
        <v>368</v>
      </c>
      <c r="N61" s="260">
        <f t="shared" si="24"/>
        <v>0.22666666666666657</v>
      </c>
      <c r="O61" s="260">
        <f t="shared" si="25"/>
        <v>-0.26693227091633465</v>
      </c>
      <c r="P61" s="259">
        <f t="shared" si="26"/>
        <v>68</v>
      </c>
      <c r="Q61" s="259">
        <f t="shared" si="27"/>
        <v>-134</v>
      </c>
      <c r="R61" s="260">
        <f t="shared" si="28"/>
        <v>5.5491887327341815E-3</v>
      </c>
    </row>
    <row r="62" spans="1:18" x14ac:dyDescent="0.25">
      <c r="A62" s="258" t="s">
        <v>37</v>
      </c>
      <c r="B62" s="259">
        <v>91</v>
      </c>
      <c r="C62" s="259">
        <v>57</v>
      </c>
      <c r="D62" s="259">
        <v>64</v>
      </c>
      <c r="E62" s="260">
        <f t="shared" si="19"/>
        <v>0.12280701754385959</v>
      </c>
      <c r="F62" s="260">
        <f t="shared" si="20"/>
        <v>-0.29670329670329665</v>
      </c>
      <c r="G62" s="259">
        <f t="shared" si="21"/>
        <v>7</v>
      </c>
      <c r="H62" s="259">
        <f t="shared" si="22"/>
        <v>-27</v>
      </c>
      <c r="I62" s="260">
        <f t="shared" ref="I62:I75" si="29">IFERROR(D62/$D$53,"-")</f>
        <v>9.5309009679821304E-3</v>
      </c>
      <c r="J62" s="276"/>
      <c r="K62" s="259">
        <v>461</v>
      </c>
      <c r="L62" s="259">
        <v>236</v>
      </c>
      <c r="M62" s="259">
        <v>327</v>
      </c>
      <c r="N62" s="260">
        <f t="shared" si="24"/>
        <v>0.38559322033898313</v>
      </c>
      <c r="O62" s="260">
        <f t="shared" si="25"/>
        <v>-0.29067245119305862</v>
      </c>
      <c r="P62" s="259">
        <f t="shared" si="26"/>
        <v>91</v>
      </c>
      <c r="Q62" s="259">
        <f t="shared" si="27"/>
        <v>-134</v>
      </c>
      <c r="R62" s="260">
        <f t="shared" si="28"/>
        <v>4.9309367271849931E-3</v>
      </c>
    </row>
    <row r="63" spans="1:18" x14ac:dyDescent="0.25">
      <c r="A63" s="258" t="s">
        <v>30</v>
      </c>
      <c r="B63" s="259">
        <v>101</v>
      </c>
      <c r="C63" s="259">
        <v>128</v>
      </c>
      <c r="D63" s="259">
        <v>129</v>
      </c>
      <c r="E63" s="260">
        <f t="shared" si="19"/>
        <v>7.8125E-3</v>
      </c>
      <c r="F63" s="260">
        <f t="shared" si="20"/>
        <v>0.27722772277227725</v>
      </c>
      <c r="G63" s="259">
        <f t="shared" si="21"/>
        <v>1</v>
      </c>
      <c r="H63" s="259">
        <f t="shared" si="22"/>
        <v>28</v>
      </c>
      <c r="I63" s="260">
        <f t="shared" si="29"/>
        <v>1.921072226358898E-2</v>
      </c>
      <c r="J63" s="276"/>
      <c r="K63" s="259">
        <v>1037</v>
      </c>
      <c r="L63" s="259">
        <v>1203</v>
      </c>
      <c r="M63" s="259">
        <v>1304</v>
      </c>
      <c r="N63" s="260">
        <f t="shared" si="24"/>
        <v>8.3956774729841976E-2</v>
      </c>
      <c r="O63" s="260">
        <f t="shared" si="25"/>
        <v>0.25747348119575708</v>
      </c>
      <c r="P63" s="259">
        <f t="shared" si="26"/>
        <v>101</v>
      </c>
      <c r="Q63" s="259">
        <f t="shared" si="27"/>
        <v>267</v>
      </c>
      <c r="R63" s="260">
        <f t="shared" si="28"/>
        <v>1.9663429639905906E-2</v>
      </c>
    </row>
    <row r="64" spans="1:18" x14ac:dyDescent="0.25">
      <c r="A64" s="258" t="s">
        <v>105</v>
      </c>
      <c r="B64" s="259">
        <v>90</v>
      </c>
      <c r="C64" s="259">
        <v>128</v>
      </c>
      <c r="D64" s="259">
        <v>113</v>
      </c>
      <c r="E64" s="260">
        <f t="shared" si="19"/>
        <v>-0.1171875</v>
      </c>
      <c r="F64" s="260">
        <f t="shared" si="20"/>
        <v>0.25555555555555554</v>
      </c>
      <c r="G64" s="259">
        <f t="shared" si="21"/>
        <v>-15</v>
      </c>
      <c r="H64" s="259">
        <f t="shared" si="22"/>
        <v>23</v>
      </c>
      <c r="I64" s="260">
        <f t="shared" si="29"/>
        <v>1.6827997021593447E-2</v>
      </c>
      <c r="J64" s="276"/>
      <c r="K64" s="259">
        <v>1045</v>
      </c>
      <c r="L64" s="259">
        <v>1148</v>
      </c>
      <c r="M64" s="259">
        <v>1163</v>
      </c>
      <c r="N64" s="260">
        <f t="shared" si="24"/>
        <v>1.3066202090592283E-2</v>
      </c>
      <c r="O64" s="260">
        <f t="shared" si="25"/>
        <v>0.11291866028708131</v>
      </c>
      <c r="P64" s="259">
        <f t="shared" si="26"/>
        <v>15</v>
      </c>
      <c r="Q64" s="259">
        <f t="shared" si="27"/>
        <v>118</v>
      </c>
      <c r="R64" s="260">
        <f t="shared" si="28"/>
        <v>1.7537245913505035E-2</v>
      </c>
    </row>
    <row r="65" spans="1:18" x14ac:dyDescent="0.25">
      <c r="A65" s="258" t="s">
        <v>28</v>
      </c>
      <c r="B65" s="259">
        <v>12</v>
      </c>
      <c r="C65" s="259">
        <v>15</v>
      </c>
      <c r="D65" s="259">
        <v>15</v>
      </c>
      <c r="E65" s="260">
        <f t="shared" si="19"/>
        <v>0</v>
      </c>
      <c r="F65" s="260">
        <f t="shared" si="20"/>
        <v>0.25</v>
      </c>
      <c r="G65" s="259">
        <f t="shared" si="21"/>
        <v>0</v>
      </c>
      <c r="H65" s="259">
        <f t="shared" si="22"/>
        <v>3</v>
      </c>
      <c r="I65" s="260">
        <f t="shared" si="29"/>
        <v>2.2338049143708115E-3</v>
      </c>
      <c r="J65" s="276"/>
      <c r="K65" s="259">
        <v>134</v>
      </c>
      <c r="L65" s="259">
        <v>158</v>
      </c>
      <c r="M65" s="259">
        <v>170</v>
      </c>
      <c r="N65" s="260">
        <f t="shared" si="24"/>
        <v>7.5949367088607556E-2</v>
      </c>
      <c r="O65" s="260">
        <f t="shared" si="25"/>
        <v>0.26865671641791056</v>
      </c>
      <c r="P65" s="259">
        <f t="shared" si="26"/>
        <v>12</v>
      </c>
      <c r="Q65" s="259">
        <f t="shared" si="27"/>
        <v>36</v>
      </c>
      <c r="R65" s="260">
        <f t="shared" si="28"/>
        <v>2.5634839254478556E-3</v>
      </c>
    </row>
    <row r="66" spans="1:18" x14ac:dyDescent="0.25">
      <c r="A66" s="258" t="s">
        <v>35</v>
      </c>
      <c r="B66" s="259">
        <v>118</v>
      </c>
      <c r="C66" s="259">
        <v>155</v>
      </c>
      <c r="D66" s="259">
        <v>184</v>
      </c>
      <c r="E66" s="260">
        <f t="shared" si="19"/>
        <v>0.18709677419354831</v>
      </c>
      <c r="F66" s="260">
        <f t="shared" si="20"/>
        <v>0.55932203389830515</v>
      </c>
      <c r="G66" s="259">
        <f t="shared" si="21"/>
        <v>29</v>
      </c>
      <c r="H66" s="259">
        <f t="shared" si="22"/>
        <v>66</v>
      </c>
      <c r="I66" s="260">
        <f t="shared" si="29"/>
        <v>2.7401340282948623E-2</v>
      </c>
      <c r="J66" s="276"/>
      <c r="K66" s="259">
        <v>1180</v>
      </c>
      <c r="L66" s="259">
        <v>1623</v>
      </c>
      <c r="M66" s="259">
        <v>1643</v>
      </c>
      <c r="N66" s="260">
        <f t="shared" si="24"/>
        <v>1.2322858903265566E-2</v>
      </c>
      <c r="O66" s="260">
        <f t="shared" si="25"/>
        <v>0.39237288135593218</v>
      </c>
      <c r="P66" s="259">
        <f t="shared" si="26"/>
        <v>20</v>
      </c>
      <c r="Q66" s="259">
        <f t="shared" si="27"/>
        <v>463</v>
      </c>
      <c r="R66" s="260">
        <f t="shared" si="28"/>
        <v>2.4775318173593099E-2</v>
      </c>
    </row>
    <row r="67" spans="1:18" x14ac:dyDescent="0.25">
      <c r="A67" s="258" t="s">
        <v>25</v>
      </c>
      <c r="B67" s="259">
        <v>87</v>
      </c>
      <c r="C67" s="259">
        <v>97</v>
      </c>
      <c r="D67" s="259">
        <v>70</v>
      </c>
      <c r="E67" s="260">
        <f t="shared" si="19"/>
        <v>-0.27835051546391754</v>
      </c>
      <c r="F67" s="260">
        <f t="shared" si="20"/>
        <v>-0.1954022988505747</v>
      </c>
      <c r="G67" s="259">
        <f t="shared" si="21"/>
        <v>-27</v>
      </c>
      <c r="H67" s="259">
        <f t="shared" si="22"/>
        <v>-17</v>
      </c>
      <c r="I67" s="260">
        <f t="shared" si="29"/>
        <v>1.0424422933730455E-2</v>
      </c>
      <c r="J67" s="276"/>
      <c r="K67" s="259">
        <v>550</v>
      </c>
      <c r="L67" s="259">
        <v>481</v>
      </c>
      <c r="M67" s="259">
        <v>498</v>
      </c>
      <c r="N67" s="260">
        <f t="shared" si="24"/>
        <v>3.5343035343035289E-2</v>
      </c>
      <c r="O67" s="260">
        <f t="shared" si="25"/>
        <v>-9.4545454545454599E-2</v>
      </c>
      <c r="P67" s="259">
        <f t="shared" si="26"/>
        <v>17</v>
      </c>
      <c r="Q67" s="259">
        <f t="shared" si="27"/>
        <v>-52</v>
      </c>
      <c r="R67" s="260">
        <f t="shared" si="28"/>
        <v>7.5094999698413654E-3</v>
      </c>
    </row>
    <row r="68" spans="1:18" x14ac:dyDescent="0.25">
      <c r="A68" s="258" t="s">
        <v>43</v>
      </c>
      <c r="B68" s="259">
        <v>56</v>
      </c>
      <c r="C68" s="259">
        <v>41</v>
      </c>
      <c r="D68" s="259">
        <v>89</v>
      </c>
      <c r="E68" s="260">
        <f t="shared" si="19"/>
        <v>1.1707317073170733</v>
      </c>
      <c r="F68" s="260">
        <f t="shared" si="20"/>
        <v>0.58928571428571419</v>
      </c>
      <c r="G68" s="259">
        <f t="shared" si="21"/>
        <v>48</v>
      </c>
      <c r="H68" s="259">
        <f t="shared" si="22"/>
        <v>33</v>
      </c>
      <c r="I68" s="260">
        <f t="shared" si="29"/>
        <v>1.3253909158600148E-2</v>
      </c>
      <c r="J68" s="276"/>
      <c r="K68" s="259">
        <v>590</v>
      </c>
      <c r="L68" s="259">
        <v>578</v>
      </c>
      <c r="M68" s="259">
        <v>705</v>
      </c>
      <c r="N68" s="260">
        <f t="shared" si="24"/>
        <v>0.21972318339100338</v>
      </c>
      <c r="O68" s="260">
        <f t="shared" si="25"/>
        <v>0.19491525423728806</v>
      </c>
      <c r="P68" s="259">
        <f t="shared" si="26"/>
        <v>127</v>
      </c>
      <c r="Q68" s="259">
        <f t="shared" si="27"/>
        <v>115</v>
      </c>
      <c r="R68" s="260">
        <f t="shared" si="28"/>
        <v>1.0630918632004343E-2</v>
      </c>
    </row>
    <row r="69" spans="1:18" x14ac:dyDescent="0.25">
      <c r="A69" s="258" t="s">
        <v>33</v>
      </c>
      <c r="B69" s="259">
        <v>70</v>
      </c>
      <c r="C69" s="259">
        <v>79</v>
      </c>
      <c r="D69" s="259">
        <v>121</v>
      </c>
      <c r="E69" s="260">
        <f t="shared" si="19"/>
        <v>0.53164556962025311</v>
      </c>
      <c r="F69" s="260">
        <f t="shared" si="20"/>
        <v>0.72857142857142865</v>
      </c>
      <c r="G69" s="259">
        <f t="shared" si="21"/>
        <v>42</v>
      </c>
      <c r="H69" s="259">
        <f t="shared" si="22"/>
        <v>51</v>
      </c>
      <c r="I69" s="260">
        <f t="shared" si="29"/>
        <v>1.8019359642591215E-2</v>
      </c>
      <c r="J69" s="276"/>
      <c r="K69" s="259">
        <v>854</v>
      </c>
      <c r="L69" s="259">
        <v>835</v>
      </c>
      <c r="M69" s="259">
        <v>957</v>
      </c>
      <c r="N69" s="260">
        <f t="shared" si="24"/>
        <v>0.14610778443113781</v>
      </c>
      <c r="O69" s="260">
        <f t="shared" si="25"/>
        <v>0.12060889929742391</v>
      </c>
      <c r="P69" s="259">
        <f t="shared" si="26"/>
        <v>122</v>
      </c>
      <c r="Q69" s="259">
        <f t="shared" si="27"/>
        <v>103</v>
      </c>
      <c r="R69" s="260">
        <f t="shared" si="28"/>
        <v>1.4430906568550577E-2</v>
      </c>
    </row>
    <row r="70" spans="1:18" x14ac:dyDescent="0.25">
      <c r="A70" s="258" t="s">
        <v>44</v>
      </c>
      <c r="B70" s="259">
        <v>67</v>
      </c>
      <c r="C70" s="259">
        <v>88</v>
      </c>
      <c r="D70" s="259">
        <v>74</v>
      </c>
      <c r="E70" s="260">
        <f t="shared" si="19"/>
        <v>-0.15909090909090906</v>
      </c>
      <c r="F70" s="260">
        <f t="shared" si="20"/>
        <v>0.10447761194029859</v>
      </c>
      <c r="G70" s="259">
        <f t="shared" si="21"/>
        <v>-14</v>
      </c>
      <c r="H70" s="259">
        <f t="shared" si="22"/>
        <v>7</v>
      </c>
      <c r="I70" s="260">
        <f t="shared" si="29"/>
        <v>1.1020104244229337E-2</v>
      </c>
      <c r="J70" s="276"/>
      <c r="K70" s="259">
        <v>602</v>
      </c>
      <c r="L70" s="259">
        <v>689</v>
      </c>
      <c r="M70" s="259">
        <v>766</v>
      </c>
      <c r="N70" s="260">
        <f t="shared" si="24"/>
        <v>0.11175616835994195</v>
      </c>
      <c r="O70" s="260">
        <f t="shared" si="25"/>
        <v>0.27242524916943522</v>
      </c>
      <c r="P70" s="259">
        <f t="shared" si="26"/>
        <v>77</v>
      </c>
      <c r="Q70" s="259">
        <f t="shared" si="27"/>
        <v>164</v>
      </c>
      <c r="R70" s="260">
        <f t="shared" si="28"/>
        <v>1.1550756981723868E-2</v>
      </c>
    </row>
    <row r="71" spans="1:18" x14ac:dyDescent="0.25">
      <c r="A71" s="258" t="s">
        <v>36</v>
      </c>
      <c r="B71" s="259">
        <v>54</v>
      </c>
      <c r="C71" s="259">
        <v>50</v>
      </c>
      <c r="D71" s="259">
        <v>61</v>
      </c>
      <c r="E71" s="260">
        <f t="shared" si="19"/>
        <v>0.21999999999999997</v>
      </c>
      <c r="F71" s="260">
        <f t="shared" si="20"/>
        <v>0.12962962962962954</v>
      </c>
      <c r="G71" s="259">
        <f t="shared" si="21"/>
        <v>11</v>
      </c>
      <c r="H71" s="259">
        <f t="shared" si="22"/>
        <v>7</v>
      </c>
      <c r="I71" s="260">
        <f t="shared" si="29"/>
        <v>9.0841399851079672E-3</v>
      </c>
      <c r="J71" s="276"/>
      <c r="K71" s="259">
        <v>365</v>
      </c>
      <c r="L71" s="259">
        <v>216</v>
      </c>
      <c r="M71" s="259">
        <v>336</v>
      </c>
      <c r="N71" s="260">
        <f t="shared" si="24"/>
        <v>0.55555555555555558</v>
      </c>
      <c r="O71" s="260">
        <f t="shared" si="25"/>
        <v>-7.9452054794520555E-2</v>
      </c>
      <c r="P71" s="259">
        <f t="shared" si="26"/>
        <v>120</v>
      </c>
      <c r="Q71" s="259">
        <f t="shared" si="27"/>
        <v>-29</v>
      </c>
      <c r="R71" s="260">
        <f t="shared" si="28"/>
        <v>5.0666505820616443E-3</v>
      </c>
    </row>
    <row r="72" spans="1:18" x14ac:dyDescent="0.25">
      <c r="A72" s="258" t="s">
        <v>23</v>
      </c>
      <c r="B72" s="259">
        <v>44</v>
      </c>
      <c r="C72" s="259">
        <v>36</v>
      </c>
      <c r="D72" s="259">
        <v>61</v>
      </c>
      <c r="E72" s="260">
        <f t="shared" si="19"/>
        <v>0.69444444444444442</v>
      </c>
      <c r="F72" s="260">
        <f t="shared" si="20"/>
        <v>0.38636363636363646</v>
      </c>
      <c r="G72" s="259">
        <f t="shared" si="21"/>
        <v>25</v>
      </c>
      <c r="H72" s="259">
        <f t="shared" si="22"/>
        <v>17</v>
      </c>
      <c r="I72" s="260">
        <f t="shared" si="29"/>
        <v>9.0841399851079672E-3</v>
      </c>
      <c r="J72" s="276"/>
      <c r="K72" s="259">
        <v>359</v>
      </c>
      <c r="L72" s="259">
        <v>366</v>
      </c>
      <c r="M72" s="259">
        <v>439</v>
      </c>
      <c r="N72" s="260">
        <f t="shared" si="24"/>
        <v>0.19945355191256842</v>
      </c>
      <c r="O72" s="260">
        <f t="shared" si="25"/>
        <v>0.22284122562674091</v>
      </c>
      <c r="P72" s="259">
        <f t="shared" si="26"/>
        <v>73</v>
      </c>
      <c r="Q72" s="259">
        <f t="shared" si="27"/>
        <v>80</v>
      </c>
      <c r="R72" s="260">
        <f t="shared" si="28"/>
        <v>6.6198202545388746E-3</v>
      </c>
    </row>
    <row r="73" spans="1:18" x14ac:dyDescent="0.25">
      <c r="A73" s="258" t="s">
        <v>40</v>
      </c>
      <c r="B73" s="259">
        <v>56</v>
      </c>
      <c r="C73" s="259">
        <v>57</v>
      </c>
      <c r="D73" s="259">
        <v>32</v>
      </c>
      <c r="E73" s="260">
        <f t="shared" si="19"/>
        <v>-0.43859649122807021</v>
      </c>
      <c r="F73" s="260">
        <f t="shared" si="20"/>
        <v>-0.4285714285714286</v>
      </c>
      <c r="G73" s="259">
        <f t="shared" si="21"/>
        <v>-25</v>
      </c>
      <c r="H73" s="259">
        <f t="shared" si="22"/>
        <v>-24</v>
      </c>
      <c r="I73" s="260">
        <f t="shared" si="29"/>
        <v>4.7654504839910652E-3</v>
      </c>
      <c r="J73" s="276"/>
      <c r="K73" s="259">
        <v>482</v>
      </c>
      <c r="L73" s="259">
        <v>577</v>
      </c>
      <c r="M73" s="259">
        <v>568</v>
      </c>
      <c r="N73" s="260">
        <f t="shared" si="24"/>
        <v>-1.559792027729634E-2</v>
      </c>
      <c r="O73" s="260">
        <f t="shared" si="25"/>
        <v>0.17842323651452285</v>
      </c>
      <c r="P73" s="259">
        <f t="shared" si="26"/>
        <v>-9</v>
      </c>
      <c r="Q73" s="259">
        <f t="shared" si="27"/>
        <v>86</v>
      </c>
      <c r="R73" s="260">
        <f t="shared" si="28"/>
        <v>8.5650521744375409E-3</v>
      </c>
    </row>
    <row r="74" spans="1:18" x14ac:dyDescent="0.25">
      <c r="A74" s="258" t="s">
        <v>114</v>
      </c>
      <c r="B74" s="259" t="s">
        <v>118</v>
      </c>
      <c r="C74" s="259" t="s">
        <v>118</v>
      </c>
      <c r="D74" s="259" t="s">
        <v>118</v>
      </c>
      <c r="E74" s="260" t="str">
        <f t="shared" si="19"/>
        <v>-</v>
      </c>
      <c r="F74" s="260" t="str">
        <f t="shared" si="20"/>
        <v>-</v>
      </c>
      <c r="G74" s="259" t="str">
        <f t="shared" si="21"/>
        <v>-</v>
      </c>
      <c r="H74" s="259" t="str">
        <f t="shared" si="22"/>
        <v>-</v>
      </c>
      <c r="I74" s="260" t="str">
        <f t="shared" si="29"/>
        <v>-</v>
      </c>
      <c r="J74" s="276"/>
      <c r="K74" s="259" t="s">
        <v>118</v>
      </c>
      <c r="L74" s="259" t="s">
        <v>118</v>
      </c>
      <c r="M74" s="259" t="s">
        <v>118</v>
      </c>
      <c r="N74" s="260" t="str">
        <f t="shared" si="24"/>
        <v>-</v>
      </c>
      <c r="O74" s="260" t="str">
        <f t="shared" si="25"/>
        <v>-</v>
      </c>
      <c r="P74" s="259" t="str">
        <f t="shared" si="26"/>
        <v>-</v>
      </c>
      <c r="Q74" s="259" t="str">
        <f t="shared" si="27"/>
        <v>-</v>
      </c>
      <c r="R74" s="260" t="e">
        <f t="shared" si="28"/>
        <v>#VALUE!</v>
      </c>
    </row>
    <row r="75" spans="1:18" x14ac:dyDescent="0.25">
      <c r="A75" s="258" t="s">
        <v>108</v>
      </c>
      <c r="B75" s="259">
        <v>3</v>
      </c>
      <c r="C75" s="259">
        <v>4</v>
      </c>
      <c r="D75" s="259">
        <v>10</v>
      </c>
      <c r="E75" s="260">
        <f t="shared" si="19"/>
        <v>1.5</v>
      </c>
      <c r="F75" s="260">
        <f t="shared" si="20"/>
        <v>2.3333333333333335</v>
      </c>
      <c r="G75" s="259">
        <f t="shared" si="21"/>
        <v>6</v>
      </c>
      <c r="H75" s="259">
        <f t="shared" si="22"/>
        <v>7</v>
      </c>
      <c r="I75" s="260">
        <f t="shared" si="29"/>
        <v>1.4892032762472078E-3</v>
      </c>
      <c r="J75" s="276"/>
      <c r="K75" s="259">
        <v>77</v>
      </c>
      <c r="L75" s="259">
        <v>90</v>
      </c>
      <c r="M75" s="259">
        <v>110</v>
      </c>
      <c r="N75" s="260">
        <f t="shared" si="24"/>
        <v>0.22222222222222232</v>
      </c>
      <c r="O75" s="260">
        <f t="shared" si="25"/>
        <v>0.4285714285714286</v>
      </c>
      <c r="P75" s="259">
        <f t="shared" si="26"/>
        <v>20</v>
      </c>
      <c r="Q75" s="259">
        <f t="shared" si="27"/>
        <v>33</v>
      </c>
      <c r="R75" s="260">
        <f t="shared" si="28"/>
        <v>1.6587248929368478E-3</v>
      </c>
    </row>
    <row r="76" spans="1:18" ht="21" x14ac:dyDescent="0.35">
      <c r="A76" s="396" t="s">
        <v>115</v>
      </c>
      <c r="B76" s="396"/>
      <c r="C76" s="396"/>
      <c r="D76" s="396"/>
      <c r="E76" s="396"/>
      <c r="F76" s="396"/>
      <c r="G76" s="396"/>
      <c r="H76" s="396"/>
      <c r="I76" s="396"/>
      <c r="J76" s="396"/>
      <c r="K76" s="396"/>
      <c r="L76" s="396"/>
      <c r="M76" s="396"/>
      <c r="N76" s="396"/>
      <c r="O76" s="396"/>
      <c r="P76" s="396"/>
      <c r="Q76" s="396"/>
      <c r="R76" s="396"/>
    </row>
    <row r="77" spans="1:18" x14ac:dyDescent="0.25">
      <c r="A77" s="54"/>
      <c r="B77" s="298" t="s">
        <v>117</v>
      </c>
      <c r="C77" s="299"/>
      <c r="D77" s="299"/>
      <c r="E77" s="299"/>
      <c r="F77" s="299"/>
      <c r="G77" s="299"/>
      <c r="H77" s="299"/>
      <c r="I77" s="300"/>
      <c r="J77" s="275"/>
      <c r="K77" s="298" t="str">
        <f>CONCATENATE("acumulado ",B77)</f>
        <v>acumulado noviembre</v>
      </c>
      <c r="L77" s="299"/>
      <c r="M77" s="299"/>
      <c r="N77" s="299"/>
      <c r="O77" s="299"/>
      <c r="P77" s="299"/>
      <c r="Q77" s="299"/>
      <c r="R77" s="300"/>
    </row>
    <row r="78" spans="1:18" x14ac:dyDescent="0.25">
      <c r="A78" s="4"/>
      <c r="B78" s="5">
        <f>B$6</f>
        <v>2019</v>
      </c>
      <c r="C78" s="5">
        <f t="shared" ref="C78:D78" si="30">C$6</f>
        <v>2022</v>
      </c>
      <c r="D78" s="5">
        <f t="shared" si="30"/>
        <v>2023</v>
      </c>
      <c r="E78" s="5" t="str">
        <f>CONCATENATE("var ",RIGHT(D78,2),"/",RIGHT(C78,2))</f>
        <v>var 23/22</v>
      </c>
      <c r="F78" s="5" t="str">
        <f>CONCATENATE("var ",RIGHT(D78,2),"/",RIGHT(B78,2))</f>
        <v>var 23/19</v>
      </c>
      <c r="G78" s="5" t="str">
        <f>CONCATENATE("dif ",RIGHT(D78,2),"-",RIGHT(C78,2))</f>
        <v>dif 23-22</v>
      </c>
      <c r="H78" s="5" t="str">
        <f>CONCATENATE("dif ",RIGHT(D78,2),"-",RIGHT(B78,2))</f>
        <v>dif 23-19</v>
      </c>
      <c r="I78" s="5" t="str">
        <f>CONCATENATE("cuota ",RIGHT(D78,2))</f>
        <v>cuota 23</v>
      </c>
      <c r="J78" s="276"/>
      <c r="K78" s="5">
        <f>K$6</f>
        <v>2019</v>
      </c>
      <c r="L78" s="5">
        <f t="shared" ref="L78:M78" si="31">L$6</f>
        <v>2022</v>
      </c>
      <c r="M78" s="5">
        <f t="shared" si="31"/>
        <v>2023</v>
      </c>
      <c r="N78" s="5" t="str">
        <f>CONCATENATE("var ",RIGHT(M78,2),"/",RIGHT(L78,2))</f>
        <v>var 23/22</v>
      </c>
      <c r="O78" s="5" t="str">
        <f>CONCATENATE("var ",RIGHT(M78,2),"/",RIGHT(K78,2))</f>
        <v>var 23/19</v>
      </c>
      <c r="P78" s="5" t="str">
        <f>CONCATENATE("dif ",RIGHT(M78,2),"-",RIGHT(L78,2))</f>
        <v>dif 23-22</v>
      </c>
      <c r="Q78" s="5" t="str">
        <f>CONCATENATE("dif ",RIGHT(M78,2),"-",RIGHT(K78,2))</f>
        <v>dif 23-19</v>
      </c>
      <c r="R78" s="5" t="str">
        <f>CONCATENATE("cuota ",RIGHT(M78,2))</f>
        <v>cuota 23</v>
      </c>
    </row>
    <row r="79" spans="1:18" x14ac:dyDescent="0.25">
      <c r="A79" s="277" t="s">
        <v>94</v>
      </c>
      <c r="B79" s="278">
        <v>5885</v>
      </c>
      <c r="C79" s="278">
        <v>6267</v>
      </c>
      <c r="D79" s="278">
        <v>6715</v>
      </c>
      <c r="E79" s="279">
        <f>IFERROR(D79/C79-1,"-")</f>
        <v>7.1485559278761768E-2</v>
      </c>
      <c r="F79" s="279">
        <f>IFERROR(D79/B79-1,"-")</f>
        <v>0.14103653355989798</v>
      </c>
      <c r="G79" s="278">
        <f>IFERROR(D79-C79,"-")</f>
        <v>448</v>
      </c>
      <c r="H79" s="278">
        <f>IFERROR(D79-B79,"-")</f>
        <v>830</v>
      </c>
      <c r="I79" s="279">
        <f>D79/$D$79</f>
        <v>1</v>
      </c>
      <c r="J79" s="280"/>
      <c r="K79" s="278">
        <v>62651</v>
      </c>
      <c r="L79" s="278">
        <v>60507</v>
      </c>
      <c r="M79" s="278">
        <v>66316</v>
      </c>
      <c r="N79" s="279">
        <f>IFERROR(M79/L79-1,"-")</f>
        <v>9.6005420860396207E-2</v>
      </c>
      <c r="O79" s="279">
        <f>IFERROR(M79/K79-1,"-")</f>
        <v>5.8498667219996525E-2</v>
      </c>
      <c r="P79" s="278">
        <f>IFERROR(M79-L79,"-")</f>
        <v>5809</v>
      </c>
      <c r="Q79" s="278">
        <f>IFERROR(M79-K79,"-")</f>
        <v>3665</v>
      </c>
      <c r="R79" s="279">
        <f>M79/$M$79</f>
        <v>1</v>
      </c>
    </row>
    <row r="80" spans="1:18" x14ac:dyDescent="0.25">
      <c r="A80" s="258" t="s">
        <v>110</v>
      </c>
      <c r="B80" s="259">
        <v>2927</v>
      </c>
      <c r="C80" s="259">
        <v>2814</v>
      </c>
      <c r="D80" s="259">
        <v>2970</v>
      </c>
      <c r="E80" s="260">
        <f>IFERROR(D80/C80-1,"-")</f>
        <v>5.5437100213219681E-2</v>
      </c>
      <c r="F80" s="260">
        <f>IFERROR(D80/B80-1,"-")</f>
        <v>1.4690809702767371E-2</v>
      </c>
      <c r="G80" s="259">
        <f>IFERROR(D80-C80,"-")</f>
        <v>156</v>
      </c>
      <c r="H80" s="259">
        <f>IFERROR(D80-B80,"-")</f>
        <v>43</v>
      </c>
      <c r="I80" s="260">
        <f>D80/$D$79</f>
        <v>0.44229337304542071</v>
      </c>
      <c r="J80" s="276"/>
      <c r="K80" s="259">
        <v>32296</v>
      </c>
      <c r="L80" s="259">
        <v>29787</v>
      </c>
      <c r="M80" s="259">
        <v>32196</v>
      </c>
      <c r="N80" s="260">
        <f>IFERROR(M80/L80-1,"-")</f>
        <v>8.0874206868768228E-2</v>
      </c>
      <c r="O80" s="260">
        <f>IFERROR(M80/K80-1,"-")</f>
        <v>-3.0963586821897149E-3</v>
      </c>
      <c r="P80" s="259">
        <f>IFERROR(M80-L80,"-")</f>
        <v>2409</v>
      </c>
      <c r="Q80" s="259">
        <f>IFERROR(M80-K80,"-")</f>
        <v>-100</v>
      </c>
      <c r="R80" s="260">
        <f>M80/$M$79</f>
        <v>0.48549369684540683</v>
      </c>
    </row>
    <row r="81" spans="1:18" x14ac:dyDescent="0.25">
      <c r="A81" s="258" t="s">
        <v>111</v>
      </c>
      <c r="B81" s="259">
        <v>2958</v>
      </c>
      <c r="C81" s="259">
        <v>3453</v>
      </c>
      <c r="D81" s="259">
        <v>3745</v>
      </c>
      <c r="E81" s="260">
        <f>IFERROR(D81/C81-1,"-")</f>
        <v>8.456414711844773E-2</v>
      </c>
      <c r="F81" s="260">
        <f>IFERROR(D81/B81-1,"-")</f>
        <v>0.26605814739688971</v>
      </c>
      <c r="G81" s="259">
        <f>IFERROR(D81-C81,"-")</f>
        <v>292</v>
      </c>
      <c r="H81" s="259">
        <f>IFERROR(D81-B81,"-")</f>
        <v>787</v>
      </c>
      <c r="I81" s="260">
        <f>D81/$D$79</f>
        <v>0.55770662695457929</v>
      </c>
      <c r="J81" s="276"/>
      <c r="K81" s="259">
        <v>30355</v>
      </c>
      <c r="L81" s="259">
        <v>30720</v>
      </c>
      <c r="M81" s="259">
        <v>34120</v>
      </c>
      <c r="N81" s="260">
        <f>IFERROR(M81/L81-1,"-")</f>
        <v>0.11067708333333326</v>
      </c>
      <c r="O81" s="260">
        <f>IFERROR(M81/K81-1,"-")</f>
        <v>0.12403228463185645</v>
      </c>
      <c r="P81" s="259">
        <f>IFERROR(M81-L81,"-")</f>
        <v>3400</v>
      </c>
      <c r="Q81" s="259">
        <f>IFERROR(M81-K81,"-")</f>
        <v>3765</v>
      </c>
      <c r="R81" s="260">
        <f>M81/$M$79</f>
        <v>0.51450630315459311</v>
      </c>
    </row>
    <row r="82" spans="1:18" ht="21" x14ac:dyDescent="0.35">
      <c r="A82" s="396" t="s">
        <v>116</v>
      </c>
      <c r="B82" s="396"/>
      <c r="C82" s="396"/>
      <c r="D82" s="396"/>
      <c r="E82" s="396"/>
      <c r="F82" s="396"/>
      <c r="G82" s="396"/>
      <c r="H82" s="396"/>
      <c r="I82" s="396"/>
      <c r="J82" s="396"/>
      <c r="K82" s="396"/>
      <c r="L82" s="396"/>
      <c r="M82" s="396"/>
      <c r="N82" s="396"/>
      <c r="O82" s="396"/>
      <c r="P82" s="396"/>
      <c r="Q82" s="396"/>
      <c r="R82" s="396"/>
    </row>
  </sheetData>
  <mergeCells count="22">
    <mergeCell ref="A1:R1"/>
    <mergeCell ref="A2:R2"/>
    <mergeCell ref="A3:R3"/>
    <mergeCell ref="A4:R4"/>
    <mergeCell ref="B5:I5"/>
    <mergeCell ref="K5:R5"/>
    <mergeCell ref="A10:R10"/>
    <mergeCell ref="B11:I11"/>
    <mergeCell ref="K11:R11"/>
    <mergeCell ref="A38:R38"/>
    <mergeCell ref="B39:I39"/>
    <mergeCell ref="K39:R39"/>
    <mergeCell ref="A76:R76"/>
    <mergeCell ref="B77:I77"/>
    <mergeCell ref="K77:R77"/>
    <mergeCell ref="A82:R82"/>
    <mergeCell ref="A44:R44"/>
    <mergeCell ref="B45:I45"/>
    <mergeCell ref="K45:R45"/>
    <mergeCell ref="A50:R50"/>
    <mergeCell ref="B51:I51"/>
    <mergeCell ref="K51:R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8" ma:contentTypeDescription="Crear nuevo documento." ma:contentTypeScope="" ma:versionID="57b940e71e097307096e02e39fafe174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ad534114fe6dc101e24c753afc3ef4ed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274A50-9F29-4F32-BA2F-9723066B7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2f571-e864-4b98-84bd-930f661ed42a"/>
    <ds:schemaRef ds:uri="8c9163ab-4d1c-46a7-8d61-b5cee27b7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B1E79E-14AB-4891-A26B-B65537B67EF5}">
  <ds:schemaRefs>
    <ds:schemaRef ds:uri="http://schemas.microsoft.com/office/2006/metadata/properties"/>
    <ds:schemaRef ds:uri="http://schemas.microsoft.com/office/infopath/2007/PartnerControls"/>
    <ds:schemaRef ds:uri="9b82f571-e864-4b98-84bd-930f661ed42a"/>
    <ds:schemaRef ds:uri="8c9163ab-4d1c-46a7-8d61-b5cee27b7450"/>
  </ds:schemaRefs>
</ds:datastoreItem>
</file>

<file path=customXml/itemProps3.xml><?xml version="1.0" encoding="utf-8"?>
<ds:datastoreItem xmlns:ds="http://schemas.openxmlformats.org/officeDocument/2006/customXml" ds:itemID="{54D0E86C-EFB1-4AB8-BB24-8CC2BD1B90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 alojativos</vt:lpstr>
      <vt:lpstr>Pasajeros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Alejandro García Cabrera</cp:lastModifiedBy>
  <dcterms:created xsi:type="dcterms:W3CDTF">2023-12-22T14:55:35Z</dcterms:created>
  <dcterms:modified xsi:type="dcterms:W3CDTF">2024-01-02T13:01:18Z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  <property fmtid="{D5CDD505-2E9C-101B-9397-08002B2CF9AE}" pid="3" name="MediaServiceImageTags">
    <vt:lpwstr/>
  </property>
</Properties>
</file>