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675" yWindow="-105" windowWidth="12645" windowHeight="12435"/>
  </bookViews>
  <sheets>
    <sheet name="Ind turísticos" sheetId="1" r:id="rId1"/>
  </sheets>
  <definedNames>
    <definedName name="_xlnm.Print_Area" localSheetId="0">'Ind turísticos'!$C$1:$M$299</definedName>
    <definedName name="Z_B161D6A3_44F3_469D_B50D_76D907B3525C_.wvu.Cols" localSheetId="0" hidden="1">'Ind turísticos'!#REF!</definedName>
  </definedNames>
  <calcPr calcId="125725"/>
</workbook>
</file>

<file path=xl/calcChain.xml><?xml version="1.0" encoding="utf-8"?>
<calcChain xmlns="http://schemas.openxmlformats.org/spreadsheetml/2006/main">
  <c r="G107" i="1"/>
  <c r="E57"/>
  <c r="E56"/>
  <c r="H289" l="1"/>
  <c r="H288" l="1"/>
  <c r="H287" l="1"/>
  <c r="H286" l="1"/>
  <c r="H283" l="1"/>
  <c r="H280" l="1"/>
  <c r="H278" l="1"/>
  <c r="H264" l="1"/>
  <c r="H262" l="1"/>
  <c r="Q225" l="1"/>
  <c r="P225"/>
  <c r="O225"/>
  <c r="N225"/>
  <c r="M225"/>
  <c r="L225"/>
  <c r="K225"/>
  <c r="J225"/>
  <c r="I225"/>
  <c r="H225"/>
  <c r="G225"/>
  <c r="F225"/>
  <c r="E225"/>
  <c r="D225"/>
  <c r="Q224"/>
  <c r="P224"/>
  <c r="O224"/>
  <c r="N224"/>
  <c r="M224"/>
  <c r="L224"/>
  <c r="K224"/>
  <c r="J224"/>
  <c r="I224"/>
  <c r="H224"/>
  <c r="G224"/>
  <c r="F224"/>
  <c r="E224"/>
  <c r="D224"/>
  <c r="Q223"/>
  <c r="P223"/>
  <c r="O223"/>
  <c r="N223"/>
  <c r="M223"/>
  <c r="L223"/>
  <c r="K223"/>
  <c r="J223"/>
  <c r="I223"/>
  <c r="H223"/>
  <c r="G223"/>
  <c r="F223"/>
  <c r="E223"/>
  <c r="D223"/>
  <c r="Q222"/>
  <c r="P222"/>
  <c r="O222"/>
  <c r="N222"/>
  <c r="M222"/>
  <c r="L222"/>
  <c r="K222"/>
  <c r="J222"/>
  <c r="I222"/>
  <c r="H222"/>
  <c r="G222"/>
  <c r="F222"/>
  <c r="E222"/>
  <c r="D222"/>
  <c r="Q221"/>
  <c r="P221"/>
  <c r="O221"/>
  <c r="N221"/>
  <c r="M221"/>
  <c r="L221"/>
  <c r="K221"/>
  <c r="J221"/>
  <c r="I221"/>
  <c r="H221"/>
  <c r="G221"/>
  <c r="F221"/>
  <c r="E221"/>
  <c r="D221"/>
  <c r="Q220"/>
  <c r="P220"/>
  <c r="O220"/>
  <c r="N220"/>
  <c r="M220"/>
  <c r="L220"/>
  <c r="K220"/>
  <c r="J220"/>
  <c r="I220"/>
  <c r="H220"/>
  <c r="G220"/>
  <c r="F220"/>
  <c r="E220"/>
  <c r="D220"/>
  <c r="Q219"/>
  <c r="P219"/>
  <c r="O219"/>
  <c r="N219"/>
  <c r="M219"/>
  <c r="L219"/>
  <c r="K219"/>
  <c r="J219"/>
  <c r="I219"/>
  <c r="H219"/>
  <c r="G219"/>
  <c r="F219"/>
  <c r="E219"/>
  <c r="D219"/>
  <c r="Q218"/>
  <c r="P218"/>
  <c r="O218"/>
  <c r="N218"/>
  <c r="M218"/>
  <c r="L218"/>
  <c r="K218"/>
  <c r="J218"/>
  <c r="I218"/>
  <c r="H218"/>
  <c r="G218"/>
  <c r="F218"/>
  <c r="E218"/>
  <c r="D218"/>
  <c r="Q217"/>
  <c r="P217"/>
  <c r="O217"/>
  <c r="N217"/>
  <c r="M217"/>
  <c r="L217"/>
  <c r="K217"/>
  <c r="J217"/>
  <c r="I217"/>
  <c r="H217"/>
  <c r="G217"/>
  <c r="F217"/>
  <c r="E217"/>
  <c r="D217"/>
  <c r="Q216"/>
  <c r="P216"/>
  <c r="O216"/>
  <c r="N216"/>
  <c r="M216"/>
  <c r="L216"/>
  <c r="K216"/>
  <c r="J216"/>
  <c r="I216"/>
  <c r="H216"/>
  <c r="G216"/>
  <c r="F216"/>
  <c r="E216"/>
  <c r="D216"/>
  <c r="Q215"/>
  <c r="P215"/>
  <c r="O215"/>
  <c r="N215"/>
  <c r="M215"/>
  <c r="K215"/>
  <c r="J215"/>
  <c r="I215"/>
  <c r="H215"/>
  <c r="G215"/>
  <c r="F215"/>
  <c r="E215"/>
  <c r="Q214"/>
  <c r="P214"/>
  <c r="O214"/>
  <c r="N214"/>
  <c r="M214"/>
  <c r="L214"/>
  <c r="K214"/>
  <c r="J214"/>
  <c r="I214"/>
  <c r="H214"/>
  <c r="G214"/>
  <c r="F214"/>
  <c r="E214"/>
  <c r="D214"/>
  <c r="Q213"/>
  <c r="P213"/>
  <c r="O213"/>
  <c r="N213"/>
  <c r="M213"/>
  <c r="L213"/>
  <c r="K213"/>
  <c r="J213"/>
  <c r="I213"/>
  <c r="H213"/>
  <c r="G213"/>
  <c r="F213"/>
  <c r="E213"/>
  <c r="D213"/>
  <c r="Q212"/>
  <c r="P212"/>
  <c r="O212"/>
  <c r="N212"/>
  <c r="M212"/>
  <c r="L212"/>
  <c r="K212"/>
  <c r="J212"/>
  <c r="I212"/>
  <c r="H212"/>
  <c r="G212"/>
  <c r="F212"/>
  <c r="E212"/>
  <c r="D212"/>
  <c r="Q211"/>
  <c r="P211"/>
  <c r="O211"/>
  <c r="N211"/>
  <c r="M211"/>
  <c r="L211"/>
  <c r="K211"/>
  <c r="J211"/>
  <c r="I211"/>
  <c r="H211"/>
  <c r="G211"/>
  <c r="F211"/>
  <c r="E211"/>
  <c r="D211"/>
  <c r="Q210"/>
  <c r="P210"/>
  <c r="O210"/>
  <c r="N210"/>
  <c r="M210"/>
  <c r="L210"/>
  <c r="K210"/>
  <c r="J210"/>
  <c r="I210"/>
  <c r="H210"/>
  <c r="G210"/>
  <c r="F210"/>
  <c r="E210"/>
  <c r="D210"/>
  <c r="Q209"/>
  <c r="P209"/>
  <c r="O209"/>
  <c r="N209"/>
  <c r="M209"/>
  <c r="L209"/>
  <c r="K209"/>
  <c r="J209"/>
  <c r="I209"/>
  <c r="H209"/>
  <c r="G209"/>
  <c r="F209"/>
  <c r="E209"/>
  <c r="D209"/>
  <c r="Q208"/>
  <c r="P208"/>
  <c r="O208"/>
  <c r="N208"/>
  <c r="M208"/>
  <c r="L208"/>
  <c r="K208"/>
  <c r="J208"/>
  <c r="I208"/>
  <c r="H208"/>
  <c r="G208"/>
  <c r="F208"/>
  <c r="E208"/>
  <c r="D208"/>
  <c r="Q207"/>
  <c r="P207"/>
  <c r="O207"/>
  <c r="N207"/>
  <c r="M207"/>
  <c r="L207"/>
  <c r="K207"/>
  <c r="J207"/>
  <c r="I207"/>
  <c r="H207"/>
  <c r="G207"/>
  <c r="F207"/>
  <c r="E207"/>
  <c r="D207"/>
  <c r="Q206"/>
  <c r="P206"/>
  <c r="O206"/>
  <c r="N206"/>
  <c r="M206"/>
  <c r="L206"/>
  <c r="K206"/>
  <c r="J206"/>
  <c r="I206"/>
  <c r="H206"/>
  <c r="G206"/>
  <c r="F206"/>
  <c r="E206"/>
  <c r="D206"/>
  <c r="Q205"/>
  <c r="P205"/>
  <c r="O205"/>
  <c r="N205"/>
  <c r="M205"/>
  <c r="L205"/>
  <c r="K205"/>
  <c r="J205"/>
  <c r="I205"/>
  <c r="H205"/>
  <c r="G205"/>
  <c r="F205"/>
  <c r="E205"/>
  <c r="D205"/>
  <c r="Q204"/>
  <c r="P204"/>
  <c r="O204"/>
  <c r="N204"/>
  <c r="M204"/>
  <c r="L204"/>
  <c r="K204"/>
  <c r="J204"/>
  <c r="I204"/>
  <c r="H204"/>
  <c r="G204"/>
  <c r="F204"/>
  <c r="E204"/>
  <c r="D204"/>
  <c r="Q203"/>
  <c r="P203"/>
  <c r="O203"/>
  <c r="N203"/>
  <c r="M203"/>
  <c r="L203"/>
  <c r="K203"/>
  <c r="J203"/>
  <c r="I203"/>
  <c r="H203"/>
  <c r="G203"/>
  <c r="F203"/>
  <c r="E203"/>
  <c r="D203"/>
  <c r="Q197"/>
  <c r="P197"/>
  <c r="O197"/>
  <c r="N197"/>
  <c r="M197"/>
  <c r="L197"/>
  <c r="K197"/>
  <c r="J197"/>
  <c r="I197"/>
  <c r="H197"/>
  <c r="G197"/>
  <c r="F197"/>
  <c r="E197"/>
  <c r="D197"/>
  <c r="Q196"/>
  <c r="P196"/>
  <c r="O196"/>
  <c r="N196"/>
  <c r="M196"/>
  <c r="L196"/>
  <c r="K196"/>
  <c r="J196"/>
  <c r="I196"/>
  <c r="H196"/>
  <c r="G196"/>
  <c r="F196"/>
  <c r="E196"/>
  <c r="D196"/>
  <c r="Q195"/>
  <c r="P195"/>
  <c r="O195"/>
  <c r="N195"/>
  <c r="M195"/>
  <c r="L195"/>
  <c r="K195"/>
  <c r="J195"/>
  <c r="I195"/>
  <c r="H195"/>
  <c r="G195"/>
  <c r="F195"/>
  <c r="E195"/>
  <c r="D195"/>
  <c r="Q194"/>
  <c r="P194"/>
  <c r="O194"/>
  <c r="N194"/>
  <c r="M194"/>
  <c r="L194"/>
  <c r="K194"/>
  <c r="J194"/>
  <c r="I194"/>
  <c r="H194"/>
  <c r="G194"/>
  <c r="F194"/>
  <c r="E194"/>
  <c r="D194"/>
  <c r="Q193"/>
  <c r="P193"/>
  <c r="O193"/>
  <c r="N193"/>
  <c r="M193"/>
  <c r="L193"/>
  <c r="K193"/>
  <c r="J193"/>
  <c r="I193"/>
  <c r="H193"/>
  <c r="G193"/>
  <c r="F193"/>
  <c r="E193"/>
  <c r="D193"/>
  <c r="Q192"/>
  <c r="P192"/>
  <c r="O192"/>
  <c r="N192"/>
  <c r="M192"/>
  <c r="L192"/>
  <c r="K192"/>
  <c r="J192"/>
  <c r="I192"/>
  <c r="H192"/>
  <c r="G192"/>
  <c r="F192"/>
  <c r="E192"/>
  <c r="D192"/>
  <c r="Q191"/>
  <c r="P191"/>
  <c r="O191"/>
  <c r="N191"/>
  <c r="M191"/>
  <c r="L191"/>
  <c r="K191"/>
  <c r="J191"/>
  <c r="I191"/>
  <c r="H191"/>
  <c r="G191"/>
  <c r="F191"/>
  <c r="E191"/>
  <c r="D191"/>
  <c r="Q190"/>
  <c r="P190"/>
  <c r="O190"/>
  <c r="N190"/>
  <c r="M190"/>
  <c r="L190"/>
  <c r="K190"/>
  <c r="J190"/>
  <c r="I190"/>
  <c r="H190"/>
  <c r="G190"/>
  <c r="F190"/>
  <c r="E190"/>
  <c r="D190"/>
  <c r="Q189"/>
  <c r="P189"/>
  <c r="O189"/>
  <c r="N189"/>
  <c r="M189"/>
  <c r="L189"/>
  <c r="K189"/>
  <c r="J189"/>
  <c r="I189"/>
  <c r="H189"/>
  <c r="G189"/>
  <c r="F189"/>
  <c r="E189"/>
  <c r="D189"/>
  <c r="Q188"/>
  <c r="P188"/>
  <c r="O188"/>
  <c r="N188"/>
  <c r="M188"/>
  <c r="L188"/>
  <c r="K188"/>
  <c r="J188"/>
  <c r="I188"/>
  <c r="H188"/>
  <c r="G188"/>
  <c r="F188"/>
  <c r="E188"/>
  <c r="D188"/>
  <c r="Q187"/>
  <c r="P187"/>
  <c r="O187"/>
  <c r="N187"/>
  <c r="M187"/>
  <c r="K187"/>
  <c r="J187"/>
  <c r="I187"/>
  <c r="H187"/>
  <c r="G187"/>
  <c r="F187"/>
  <c r="E187"/>
  <c r="Q186"/>
  <c r="P186"/>
  <c r="O186"/>
  <c r="N186"/>
  <c r="M186"/>
  <c r="L186"/>
  <c r="K186"/>
  <c r="J186"/>
  <c r="I186"/>
  <c r="H186"/>
  <c r="G186"/>
  <c r="F186"/>
  <c r="E186"/>
  <c r="D186"/>
  <c r="Q185"/>
  <c r="P185"/>
  <c r="O185"/>
  <c r="N185"/>
  <c r="M185"/>
  <c r="L185"/>
  <c r="K185"/>
  <c r="J185"/>
  <c r="I185"/>
  <c r="H185"/>
  <c r="G185"/>
  <c r="F185"/>
  <c r="E185"/>
  <c r="D185"/>
  <c r="Q184"/>
  <c r="P184"/>
  <c r="O184"/>
  <c r="N184"/>
  <c r="M184"/>
  <c r="L184"/>
  <c r="K184"/>
  <c r="J184"/>
  <c r="I184"/>
  <c r="H184"/>
  <c r="G184"/>
  <c r="F184"/>
  <c r="E184"/>
  <c r="D184"/>
  <c r="Q183"/>
  <c r="P183"/>
  <c r="O183"/>
  <c r="N183"/>
  <c r="M183"/>
  <c r="L183"/>
  <c r="K183"/>
  <c r="J183"/>
  <c r="I183"/>
  <c r="H183"/>
  <c r="G183"/>
  <c r="F183"/>
  <c r="E183"/>
  <c r="D183"/>
  <c r="Q182"/>
  <c r="P182"/>
  <c r="O182"/>
  <c r="N182"/>
  <c r="M182"/>
  <c r="L182"/>
  <c r="K182"/>
  <c r="J182"/>
  <c r="I182"/>
  <c r="H182"/>
  <c r="G182"/>
  <c r="F182"/>
  <c r="E182"/>
  <c r="D182"/>
  <c r="Q181"/>
  <c r="P181"/>
  <c r="O181"/>
  <c r="N181"/>
  <c r="M181"/>
  <c r="L181"/>
  <c r="K181"/>
  <c r="J181"/>
  <c r="I181"/>
  <c r="H181"/>
  <c r="G181"/>
  <c r="F181"/>
  <c r="E181"/>
  <c r="D181"/>
  <c r="Q180"/>
  <c r="P180"/>
  <c r="O180"/>
  <c r="N180"/>
  <c r="M180"/>
  <c r="L180"/>
  <c r="K180"/>
  <c r="J180"/>
  <c r="I180"/>
  <c r="H180"/>
  <c r="G180"/>
  <c r="F180"/>
  <c r="E180"/>
  <c r="D180"/>
  <c r="Q179"/>
  <c r="P179"/>
  <c r="O179"/>
  <c r="N179"/>
  <c r="M179"/>
  <c r="L179"/>
  <c r="K179"/>
  <c r="J179"/>
  <c r="I179"/>
  <c r="H179"/>
  <c r="G179"/>
  <c r="F179"/>
  <c r="E179"/>
  <c r="D179"/>
  <c r="Q178"/>
  <c r="P178"/>
  <c r="O178"/>
  <c r="N178"/>
  <c r="M178"/>
  <c r="L178"/>
  <c r="K178"/>
  <c r="J178"/>
  <c r="I178"/>
  <c r="H178"/>
  <c r="G178"/>
  <c r="F178"/>
  <c r="E178"/>
  <c r="D178"/>
  <c r="Q177"/>
  <c r="P177"/>
  <c r="O177"/>
  <c r="N177"/>
  <c r="M177"/>
  <c r="L177"/>
  <c r="K177"/>
  <c r="J177"/>
  <c r="I177"/>
  <c r="H177"/>
  <c r="G177"/>
  <c r="F177"/>
  <c r="E177"/>
  <c r="D177"/>
  <c r="Q176"/>
  <c r="P176"/>
  <c r="O176"/>
  <c r="N176"/>
  <c r="M176"/>
  <c r="L176"/>
  <c r="K176"/>
  <c r="J176"/>
  <c r="I176"/>
  <c r="H176"/>
  <c r="G176"/>
  <c r="F176"/>
  <c r="E176"/>
  <c r="D176"/>
  <c r="Q175"/>
  <c r="P175"/>
  <c r="O175"/>
  <c r="N175"/>
  <c r="M175"/>
  <c r="L175"/>
  <c r="K175"/>
  <c r="J175"/>
  <c r="I175"/>
  <c r="H175"/>
  <c r="G175"/>
  <c r="F175"/>
  <c r="E175"/>
  <c r="D175"/>
  <c r="C172" l="1"/>
  <c r="C200"/>
  <c r="G138"/>
  <c r="I56"/>
  <c r="E274"/>
  <c r="E169"/>
  <c r="E227"/>
  <c r="E104"/>
  <c r="E55"/>
</calcChain>
</file>

<file path=xl/sharedStrings.xml><?xml version="1.0" encoding="utf-8"?>
<sst xmlns="http://schemas.openxmlformats.org/spreadsheetml/2006/main" count="602" uniqueCount="113">
  <si>
    <t>Ámbito</t>
  </si>
  <si>
    <t>Variación respecto al período anterior</t>
  </si>
  <si>
    <t>Variable</t>
  </si>
  <si>
    <t>Valor absoluto
mensual</t>
  </si>
  <si>
    <t>Valor absoluto
acumulado</t>
  </si>
  <si>
    <t xml:space="preserve">Variación respecto al período acumulado anterior </t>
  </si>
  <si>
    <t>Fuente</t>
  </si>
  <si>
    <t>TURISTAS ALOJADOS</t>
  </si>
  <si>
    <t>TENERIFE</t>
  </si>
  <si>
    <t>Total</t>
  </si>
  <si>
    <t>STDE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</si>
  <si>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</si>
  <si>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</si>
  <si>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</si>
  <si>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</si>
  <si>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</si>
  <si>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</si>
  <si>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</si>
  <si>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</si>
  <si>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</si>
  <si>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</si>
  <si>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</si>
  <si>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</si>
  <si>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</si>
  <si>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</si>
  <si>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</si>
  <si>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</si>
  <si>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</si>
  <si>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</si>
  <si>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</si>
  <si>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</si>
  <si>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</si>
  <si>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</si>
  <si>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</si>
  <si>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var
interanual</t>
  </si>
  <si>
    <t>Alojados
mes</t>
  </si>
  <si>
    <t>España</t>
  </si>
  <si>
    <t>Res. 
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</si>
  <si>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</si>
  <si>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</si>
  <si>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</si>
  <si>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</si>
  <si>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</si>
  <si>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</si>
  <si>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</si>
  <si>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</si>
  <si>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</si>
  <si>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</si>
  <si>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</si>
  <si>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</si>
  <si>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</si>
  <si>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</si>
  <si>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</si>
  <si>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</si>
  <si>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</si>
  <si>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</si>
  <si>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</si>
  <si>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</si>
  <si>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</si>
  <si>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</si>
  <si>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</si>
  <si>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</si>
  <si>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var
periodo acumulado</t>
  </si>
  <si>
    <t>Alojados
periodo acumulado</t>
  </si>
  <si>
    <t>total hotelero</t>
  </si>
  <si>
    <t>extrahotelero</t>
  </si>
  <si>
    <t>CUOTAS DE NACIONALIDAD TOTAL Y POR ZONAS, PARA EL MES ACTUAL Y ACUMULADO ANUAL</t>
  </si>
  <si>
    <t>cuota
periodo acumulado</t>
  </si>
  <si>
    <t xml:space="preserve">GASTO TURÍSTICO </t>
  </si>
  <si>
    <t>Gasto total por turista</t>
  </si>
  <si>
    <t>Gasto en origen por turista</t>
  </si>
  <si>
    <t>Gasto en destino por turista</t>
  </si>
  <si>
    <t>Gasto total por turista y día</t>
  </si>
  <si>
    <t>Gasto en origen por turista y día</t>
  </si>
  <si>
    <t>Gasto en destino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</si>
  <si>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</si>
  <si>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</si>
  <si>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</si>
  <si>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</si>
  <si>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</si>
  <si>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</si>
  <si>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</si>
  <si>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</si>
  <si>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</si>
  <si>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</si>
  <si>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</si>
  <si>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</si>
  <si>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</si>
  <si>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INDICADORES TURÍSTICOS DE TENERIFE (definitivo 73,9%)</t>
  </si>
  <si>
    <t>acumulado septiembre 2012</t>
  </si>
  <si>
    <t>Muestra hotelera= 86,6%;   Muestra extrahotelera= 59,1%;   Muestra total= 73,9%</t>
  </si>
  <si>
    <t>El gasto medio total por turista en los nueve primeros meses de 2012 ha ascendido a 1.027,1€ . Se incrementa  un 1,5% respecto al mismo periodo del año anterior.</t>
  </si>
  <si>
    <t>El gasto medio por turista en origen se situó en 682,8€, un 2,5% más que en los nueve primeros meses de 2011.</t>
  </si>
  <si>
    <t>El gasto total diario por turista se situó en 109,5€, un 2,3% más que en los nueve primeros meses de 2011.</t>
  </si>
  <si>
    <t>El gasto medio en Tenerife, por turista y día  fue de 37,3€, experimentando un incremento del 0,8% respecto a los nueve primeros meses de 2011.</t>
  </si>
  <si>
    <t>El número de plazas autorizadas por Policía Turística a fecha de abril 2012 asciendían a 133.469 plazas, registrando un descenso del -0,7% respecto al cierre del año 2011.</t>
  </si>
  <si>
    <t>Las plazas hoteleras autorizadas ascienden a 81.928 y representan el 61% del total. Con respecto al año 2011, las plazas hoteleras se reducen un -0,2%.</t>
  </si>
  <si>
    <t>Las plazas extrahoteleras autorizadas, el 38% del total, ascienden a  50.176 (no incluye oferta rural). Disminuye un -1,8% respecto al mismo mes de 2011.</t>
  </si>
  <si>
    <t>Las plazas de hoteles rurales autorizadas por Policía Turística ascienden a 541, con un incremento del 5,9% respecto al mismo mes de 2011.</t>
  </si>
  <si>
    <t>Las plazas de casas rurales autorizadas por Policía Turística ascienden a 824, registrando un incremento del 3,5% respecto a abril de 2011.</t>
  </si>
  <si>
    <t>enero-septiembre 2012 
Encuesta al Turismo Receptivo del Cabildo de Tenerife</t>
  </si>
  <si>
    <t>Las plazas estimadas por el STDE del Cabildo de Tenerife en el II semestre de 2012 ascienden a 660.811. Se reducen un -4,5% respecto al mismo período del año anterior.</t>
  </si>
  <si>
    <t>La oferta extrahotelera estimada por el STDE del Cabildo de Tenerife en el II semestre de 2012, asciende a 305.969 plazas, incluyendo oferta rural. Supone el 46,3% del total de las plazas turísticas, registrando un descenso del -9,9%.</t>
  </si>
  <si>
    <t>Las plazas estimadas para la zona de La Laguna, Bajamar, La Punta ascienden a 3.941 en el II semestre de 2012, registrando un descenso respecto al mismo periodo del año anterior del -18,2%.</t>
  </si>
  <si>
    <t>Las plazas extrahoteleras se estiman en 1.881, registrándose un descenso del -43,1% respecto al II semestre del año anterior.</t>
  </si>
  <si>
    <t>Las plazas totales estimadas para la zona Norte se sitúan en las 112.221 plazas,  registrándose un descenso del -2,1% con respecto al descenso del -43,1% respecto al II semestre del año anterior.</t>
  </si>
  <si>
    <t>Las plazas extrahoteleras estimadas se sitúan en las 267.103 en el II semestre del  2012, con un descenso del -10,1%  respecto al II semestre del año anterior.</t>
  </si>
  <si>
    <t>verano 2012</t>
  </si>
  <si>
    <t xml:space="preserve"> (jun - sep)</t>
  </si>
  <si>
    <t>cuota
verano</t>
  </si>
  <si>
    <t>Acumulado septiembre 2012
FUENTE: Autoridad Portuaria de S/C de Tenerife</t>
  </si>
  <si>
    <t>Por el Puerto de Santa Cruz de Tenerife han pasado en los primeros nueve meses del año 2012, 374.785 cruceristas, un 8,8% más en comparación al mismo período del año 2011</t>
  </si>
  <si>
    <t>El número de buques de crucero en el Puerto de Santa Cruz de Tenerife hasta agosto 2012 ascienden a un total de 170 cruceros, cifra que se incrementa un +10,4% respecto al mismo período del año anterior.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</si>
</sst>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"/>
  </numFmts>
  <fonts count="16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color theme="3" tint="-0.249977111117893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 style="medium">
        <color indexed="9"/>
      </bottom>
      <diagonal/>
    </border>
    <border>
      <left/>
      <right/>
      <top style="thin">
        <color indexed="64"/>
      </top>
      <bottom style="medium">
        <color indexed="9"/>
      </bottom>
      <diagonal/>
    </border>
    <border>
      <left/>
      <right style="thin">
        <color indexed="64"/>
      </right>
      <top style="thin">
        <color indexed="64"/>
      </top>
      <bottom style="medium">
        <color indexed="9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7" xfId="0" applyFill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vertical="center" wrapText="1"/>
      <protection hidden="1"/>
    </xf>
    <xf numFmtId="17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17" fontId="2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8" xfId="0" applyFill="1" applyBorder="1" applyAlignment="1" applyProtection="1">
      <alignment vertical="center" wrapText="1"/>
      <protection hidden="1"/>
    </xf>
    <xf numFmtId="0" fontId="0" fillId="0" borderId="9" xfId="0" applyFill="1" applyBorder="1" applyAlignment="1" applyProtection="1">
      <alignment vertical="center" wrapText="1"/>
      <protection hidden="1"/>
    </xf>
    <xf numFmtId="0" fontId="0" fillId="0" borderId="10" xfId="0" applyFill="1" applyBorder="1" applyAlignment="1" applyProtection="1">
      <alignment vertical="center" wrapText="1"/>
      <protection hidden="1"/>
    </xf>
    <xf numFmtId="17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17" fontId="2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Fill="1" applyBorder="1" applyAlignment="1" applyProtection="1">
      <alignment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0" fillId="0" borderId="9" xfId="0" applyFill="1" applyBorder="1" applyAlignment="1" applyProtection="1">
      <alignment vertical="center" wrapText="1"/>
      <protection hidden="1"/>
    </xf>
    <xf numFmtId="0" fontId="0" fillId="0" borderId="4" xfId="0" applyFill="1" applyBorder="1" applyAlignment="1" applyProtection="1">
      <alignment vertical="center" wrapText="1"/>
      <protection hidden="1"/>
    </xf>
    <xf numFmtId="0" fontId="0" fillId="0" borderId="5" xfId="0" applyFill="1" applyBorder="1" applyAlignment="1" applyProtection="1">
      <alignment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164" fontId="6" fillId="0" borderId="15" xfId="1" applyNumberFormat="1" applyFont="1" applyBorder="1" applyAlignment="1" applyProtection="1">
      <alignment horizontal="center" vertical="center" wrapText="1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3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13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15" xfId="0" applyFont="1" applyFill="1" applyBorder="1" applyAlignment="1" applyProtection="1">
      <alignment horizontal="center" vertical="center" wrapText="1"/>
      <protection hidden="1"/>
    </xf>
    <xf numFmtId="3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164" fontId="6" fillId="4" borderId="15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2" fontId="6" fillId="0" borderId="12" xfId="1" applyNumberFormat="1" applyFont="1" applyBorder="1" applyAlignment="1" applyProtection="1">
      <alignment horizontal="center" vertical="center" wrapText="1"/>
      <protection hidden="1"/>
    </xf>
    <xf numFmtId="4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Alignment="1" applyProtection="1">
      <alignment vertical="center" wrapText="1"/>
      <protection hidden="1"/>
    </xf>
    <xf numFmtId="2" fontId="6" fillId="0" borderId="15" xfId="1" applyNumberFormat="1" applyFont="1" applyBorder="1" applyAlignment="1" applyProtection="1">
      <alignment horizontal="center" vertical="center" wrapText="1"/>
      <protection hidden="1"/>
    </xf>
    <xf numFmtId="4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7" fillId="5" borderId="3" xfId="0" applyFont="1" applyFill="1" applyBorder="1" applyAlignment="1" applyProtection="1">
      <alignment horizontal="center" vertical="center" wrapText="1"/>
      <protection hidden="1"/>
    </xf>
    <xf numFmtId="0" fontId="7" fillId="5" borderId="4" xfId="0" applyFont="1" applyFill="1" applyBorder="1" applyAlignment="1" applyProtection="1">
      <alignment horizontal="center" vertical="center" wrapText="1"/>
      <protection hidden="1"/>
    </xf>
    <xf numFmtId="0" fontId="7" fillId="5" borderId="5" xfId="0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0" fontId="0" fillId="0" borderId="4" xfId="0" applyFill="1" applyBorder="1" applyAlignment="1" applyProtection="1">
      <alignment vertical="center" wrapText="1"/>
      <protection hidden="1"/>
    </xf>
    <xf numFmtId="0" fontId="0" fillId="0" borderId="5" xfId="0" applyFill="1" applyBorder="1" applyAlignment="1" applyProtection="1">
      <alignment vertical="center" wrapText="1"/>
      <protection hidden="1"/>
    </xf>
    <xf numFmtId="0" fontId="0" fillId="0" borderId="0" xfId="0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165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165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164" fontId="6" fillId="0" borderId="12" xfId="1" applyNumberFormat="1" applyFont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8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8" fillId="2" borderId="9" xfId="0" applyFont="1" applyFill="1" applyBorder="1" applyAlignment="1" applyProtection="1">
      <alignment horizontal="center" vertical="center" wrapText="1"/>
      <protection hidden="1"/>
    </xf>
    <xf numFmtId="0" fontId="8" fillId="2" borderId="10" xfId="0" applyFont="1" applyFill="1" applyBorder="1" applyAlignment="1" applyProtection="1">
      <alignment horizontal="center" vertical="center" wrapText="1"/>
      <protection hidden="1"/>
    </xf>
    <xf numFmtId="0" fontId="8" fillId="2" borderId="11" xfId="0" applyFont="1" applyFill="1" applyBorder="1" applyAlignment="1" applyProtection="1">
      <alignment horizontal="center" vertical="center" wrapText="1"/>
      <protection hidden="1"/>
    </xf>
    <xf numFmtId="0" fontId="8" fillId="0" borderId="10" xfId="0" applyFont="1" applyFill="1" applyBorder="1" applyAlignment="1" applyProtection="1">
      <alignment horizontal="center" vertical="center" wrapText="1"/>
      <protection hidden="1"/>
    </xf>
    <xf numFmtId="0" fontId="8" fillId="0" borderId="11" xfId="0" applyFont="1" applyFill="1" applyBorder="1" applyAlignment="1" applyProtection="1">
      <alignment horizontal="center" vertical="center" wrapText="1"/>
      <protection hidden="1"/>
    </xf>
    <xf numFmtId="0" fontId="0" fillId="3" borderId="13" xfId="0" applyFill="1" applyBorder="1" applyAlignment="1" applyProtection="1">
      <alignment vertical="center" wrapText="1"/>
      <protection hidden="1"/>
    </xf>
    <xf numFmtId="0" fontId="9" fillId="3" borderId="9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0" fontId="9" fillId="3" borderId="15" xfId="0" applyFont="1" applyFill="1" applyBorder="1" applyAlignment="1" applyProtection="1">
      <alignment horizontal="left" vertical="center" wrapText="1"/>
      <protection hidden="1"/>
    </xf>
    <xf numFmtId="0" fontId="11" fillId="3" borderId="15" xfId="0" applyFont="1" applyFill="1" applyBorder="1" applyAlignment="1" applyProtection="1">
      <alignment horizontal="center" vertical="center" wrapText="1"/>
      <protection hidden="1"/>
    </xf>
    <xf numFmtId="9" fontId="0" fillId="0" borderId="0" xfId="1" applyFont="1" applyAlignment="1" applyProtection="1">
      <alignment vertical="center" wrapText="1"/>
      <protection hidden="1"/>
    </xf>
    <xf numFmtId="0" fontId="5" fillId="3" borderId="15" xfId="0" applyFont="1" applyFill="1" applyBorder="1" applyAlignment="1" applyProtection="1">
      <alignment horizontal="left" vertical="center" wrapText="1"/>
      <protection hidden="1"/>
    </xf>
    <xf numFmtId="0" fontId="11" fillId="3" borderId="15" xfId="0" applyFont="1" applyFill="1" applyBorder="1" applyAlignment="1" applyProtection="1">
      <alignment horizontal="left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3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17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17" fontId="2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6" borderId="13" xfId="0" applyFill="1" applyBorder="1" applyAlignment="1" applyProtection="1">
      <alignment vertical="center" wrapText="1"/>
      <protection hidden="1"/>
    </xf>
    <xf numFmtId="0" fontId="5" fillId="6" borderId="15" xfId="0" applyFont="1" applyFill="1" applyBorder="1" applyAlignment="1" applyProtection="1">
      <alignment horizontal="center" vertical="center" wrapText="1"/>
      <protection hidden="1"/>
    </xf>
    <xf numFmtId="10" fontId="6" fillId="0" borderId="15" xfId="1" applyNumberFormat="1" applyFont="1" applyBorder="1" applyAlignment="1" applyProtection="1">
      <alignment horizontal="center" vertical="center" wrapText="1"/>
      <protection hidden="1"/>
    </xf>
    <xf numFmtId="3" fontId="6" fillId="6" borderId="15" xfId="0" applyNumberFormat="1" applyFont="1" applyFill="1" applyBorder="1" applyAlignment="1" applyProtection="1">
      <alignment horizontal="center" vertical="center" wrapText="1"/>
      <protection hidden="1"/>
    </xf>
    <xf numFmtId="0" fontId="11" fillId="6" borderId="15" xfId="0" applyFont="1" applyFill="1" applyBorder="1" applyAlignment="1" applyProtection="1">
      <alignment horizontal="right" vertical="center" wrapText="1"/>
      <protection hidden="1"/>
    </xf>
    <xf numFmtId="3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3" fontId="2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0" fillId="3" borderId="14" xfId="0" applyFill="1" applyBorder="1" applyAlignment="1" applyProtection="1">
      <alignment vertical="center" wrapText="1"/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0" fillId="3" borderId="12" xfId="0" applyFill="1" applyBorder="1" applyAlignment="1" applyProtection="1">
      <alignment vertical="center" wrapText="1"/>
      <protection hidden="1"/>
    </xf>
    <xf numFmtId="164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15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10" fontId="14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164" fontId="6" fillId="0" borderId="15" xfId="1" quotePrefix="1" applyNumberFormat="1" applyFont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justify" vertical="center" wrapText="1"/>
      <protection hidden="1"/>
    </xf>
    <xf numFmtId="0" fontId="1" fillId="3" borderId="4" xfId="0" applyFont="1" applyFill="1" applyBorder="1" applyAlignment="1" applyProtection="1">
      <alignment horizontal="justify" vertical="center" wrapText="1"/>
      <protection hidden="1"/>
    </xf>
    <xf numFmtId="0" fontId="1" fillId="3" borderId="5" xfId="0" applyFont="1" applyFill="1" applyBorder="1" applyAlignment="1" applyProtection="1">
      <alignment horizontal="justify" vertical="center" wrapText="1"/>
      <protection hidden="1"/>
    </xf>
    <xf numFmtId="0" fontId="13" fillId="3" borderId="7" xfId="0" applyFont="1" applyFill="1" applyBorder="1" applyAlignment="1" applyProtection="1">
      <alignment horizontal="center" vertical="center" wrapText="1"/>
      <protection hidden="1"/>
    </xf>
    <xf numFmtId="0" fontId="13" fillId="3" borderId="8" xfId="0" applyFont="1" applyFill="1" applyBorder="1" applyAlignment="1" applyProtection="1">
      <alignment horizontal="center" vertical="center" wrapText="1"/>
      <protection hidden="1"/>
    </xf>
    <xf numFmtId="0" fontId="13" fillId="3" borderId="9" xfId="0" applyFont="1" applyFill="1" applyBorder="1" applyAlignment="1" applyProtection="1">
      <alignment horizontal="center" vertical="center" wrapText="1"/>
      <protection hidden="1"/>
    </xf>
    <xf numFmtId="0" fontId="13" fillId="3" borderId="11" xfId="0" applyFont="1" applyFill="1" applyBorder="1" applyAlignment="1" applyProtection="1">
      <alignment horizontal="center" vertical="center" wrapText="1"/>
      <protection hidden="1"/>
    </xf>
    <xf numFmtId="164" fontId="5" fillId="0" borderId="0" xfId="1" applyNumberFormat="1" applyFont="1" applyAlignment="1" applyProtection="1">
      <alignment vertical="center" wrapText="1"/>
      <protection hidden="1"/>
    </xf>
    <xf numFmtId="0" fontId="0" fillId="0" borderId="10" xfId="0" applyFill="1" applyBorder="1" applyAlignment="1" applyProtection="1">
      <alignment vertical="center" wrapText="1"/>
      <protection hidden="1"/>
    </xf>
    <xf numFmtId="0" fontId="0" fillId="0" borderId="0" xfId="0" applyFill="1" applyBorder="1" applyProtection="1">
      <protection hidden="1"/>
    </xf>
    <xf numFmtId="0" fontId="13" fillId="0" borderId="15" xfId="0" applyFont="1" applyFill="1" applyBorder="1" applyAlignment="1" applyProtection="1">
      <alignment horizontal="center" vertical="center" wrapText="1"/>
      <protection hidden="1"/>
    </xf>
    <xf numFmtId="0" fontId="13" fillId="3" borderId="14" xfId="0" applyFont="1" applyFill="1" applyBorder="1" applyAlignment="1" applyProtection="1">
      <alignment horizontal="center" vertical="center" wrapText="1"/>
      <protection hidden="1"/>
    </xf>
    <xf numFmtId="164" fontId="0" fillId="0" borderId="0" xfId="1" applyNumberFormat="1" applyFont="1" applyAlignment="1" applyProtection="1">
      <alignment vertical="center" wrapText="1"/>
      <protection hidden="1"/>
    </xf>
    <xf numFmtId="0" fontId="13" fillId="3" borderId="13" xfId="0" applyFont="1" applyFill="1" applyBorder="1" applyAlignment="1" applyProtection="1">
      <alignment horizontal="center" vertical="center" wrapText="1"/>
      <protection hidden="1"/>
    </xf>
    <xf numFmtId="0" fontId="1" fillId="0" borderId="0" xfId="2"/>
    <xf numFmtId="0" fontId="13" fillId="3" borderId="12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justify" vertical="center" wrapText="1"/>
      <protection hidden="1"/>
    </xf>
    <xf numFmtId="0" fontId="1" fillId="3" borderId="2" xfId="0" applyFont="1" applyFill="1" applyBorder="1" applyAlignment="1" applyProtection="1">
      <alignment horizontal="justify" vertical="center" wrapText="1"/>
      <protection hidden="1"/>
    </xf>
    <xf numFmtId="0" fontId="1" fillId="3" borderId="6" xfId="0" applyFont="1" applyFill="1" applyBorder="1" applyAlignment="1" applyProtection="1">
      <alignment horizontal="justify" vertical="center" wrapText="1"/>
      <protection hidden="1"/>
    </xf>
    <xf numFmtId="0" fontId="1" fillId="3" borderId="9" xfId="0" applyFont="1" applyFill="1" applyBorder="1" applyAlignment="1" applyProtection="1">
      <alignment horizontal="justify" vertical="center" wrapText="1"/>
      <protection hidden="1"/>
    </xf>
    <xf numFmtId="0" fontId="1" fillId="3" borderId="10" xfId="0" applyFont="1" applyFill="1" applyBorder="1" applyAlignment="1" applyProtection="1">
      <alignment horizontal="justify" vertical="center" wrapText="1"/>
      <protection hidden="1"/>
    </xf>
    <xf numFmtId="0" fontId="1" fillId="3" borderId="11" xfId="0" applyFont="1" applyFill="1" applyBorder="1" applyAlignment="1" applyProtection="1">
      <alignment horizontal="justify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0" fillId="3" borderId="3" xfId="0" applyFill="1" applyBorder="1" applyAlignment="1" applyProtection="1">
      <alignment horizontal="justify" vertical="center" wrapText="1"/>
      <protection hidden="1"/>
    </xf>
  </cellXfs>
  <cellStyles count="6">
    <cellStyle name="Normal" xfId="0" builtinId="0"/>
    <cellStyle name="Normal 2" xfId="2"/>
    <cellStyle name="Normal 7" xfId="3"/>
    <cellStyle name="Porcentual" xfId="1" builtinId="5"/>
    <cellStyle name="Porcentual 2" xfId="4"/>
    <cellStyle name="Porcentual 4" xfId="5"/>
  </cellStyles>
  <dxfs count="6"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38</xdr:row>
      <xdr:rowOff>0</xdr:rowOff>
    </xdr:from>
    <xdr:to>
      <xdr:col>10</xdr:col>
      <xdr:colOff>647700</xdr:colOff>
      <xdr:row>39</xdr:row>
      <xdr:rowOff>9525</xdr:rowOff>
    </xdr:to>
    <xdr:sp macro="" textlink="">
      <xdr:nvSpPr>
        <xdr:cNvPr id="2" name="AutoShape 55"/>
        <xdr:cNvSpPr>
          <a:spLocks noRot="1" noChangeAspect="1" noMove="1" noResize="1" noChangeArrowheads="1"/>
        </xdr:cNvSpPr>
      </xdr:nvSpPr>
      <xdr:spPr bwMode="auto">
        <a:xfrm>
          <a:off x="8582025" y="11668125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60</xdr:row>
      <xdr:rowOff>0</xdr:rowOff>
    </xdr:from>
    <xdr:to>
      <xdr:col>10</xdr:col>
      <xdr:colOff>647700</xdr:colOff>
      <xdr:row>61</xdr:row>
      <xdr:rowOff>9525</xdr:rowOff>
    </xdr:to>
    <xdr:sp macro="" textlink="">
      <xdr:nvSpPr>
        <xdr:cNvPr id="3" name="AutoShape 49"/>
        <xdr:cNvSpPr>
          <a:spLocks noRot="1" noChangeAspect="1" noMove="1" noResize="1" noChangeArrowheads="1"/>
        </xdr:cNvSpPr>
      </xdr:nvSpPr>
      <xdr:spPr bwMode="auto">
        <a:xfrm>
          <a:off x="8582025" y="18430875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61</xdr:row>
      <xdr:rowOff>0</xdr:rowOff>
    </xdr:from>
    <xdr:to>
      <xdr:col>10</xdr:col>
      <xdr:colOff>647700</xdr:colOff>
      <xdr:row>62</xdr:row>
      <xdr:rowOff>9525</xdr:rowOff>
    </xdr:to>
    <xdr:sp macro="" textlink="">
      <xdr:nvSpPr>
        <xdr:cNvPr id="4" name="AutoShape 47"/>
        <xdr:cNvSpPr>
          <a:spLocks noRot="1" noChangeAspect="1" noMove="1" noResize="1" noChangeArrowheads="1"/>
        </xdr:cNvSpPr>
      </xdr:nvSpPr>
      <xdr:spPr bwMode="auto">
        <a:xfrm>
          <a:off x="858202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647700</xdr:colOff>
      <xdr:row>74</xdr:row>
      <xdr:rowOff>9525</xdr:rowOff>
    </xdr:to>
    <xdr:sp macro="" textlink="">
      <xdr:nvSpPr>
        <xdr:cNvPr id="5" name="AutoShape 45"/>
        <xdr:cNvSpPr>
          <a:spLocks noRot="1" noChangeAspect="1" noMove="1" noResize="1" noChangeArrowheads="1"/>
        </xdr:cNvSpPr>
      </xdr:nvSpPr>
      <xdr:spPr bwMode="auto">
        <a:xfrm>
          <a:off x="8582025" y="19059525"/>
          <a:ext cx="64770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271</xdr:row>
      <xdr:rowOff>0</xdr:rowOff>
    </xdr:from>
    <xdr:to>
      <xdr:col>10</xdr:col>
      <xdr:colOff>647700</xdr:colOff>
      <xdr:row>272</xdr:row>
      <xdr:rowOff>0</xdr:rowOff>
    </xdr:to>
    <xdr:sp macro="" textlink="">
      <xdr:nvSpPr>
        <xdr:cNvPr id="6" name="AutoShape 35"/>
        <xdr:cNvSpPr>
          <a:spLocks noRot="1" noChangeAspect="1" noMove="1" noResize="1" noChangeArrowheads="1"/>
        </xdr:cNvSpPr>
      </xdr:nvSpPr>
      <xdr:spPr bwMode="auto">
        <a:xfrm>
          <a:off x="85820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19050</xdr:rowOff>
    </xdr:to>
    <xdr:sp macro="" textlink="">
      <xdr:nvSpPr>
        <xdr:cNvPr id="7" name="AutoShape 62"/>
        <xdr:cNvSpPr>
          <a:spLocks noRot="1" noChangeAspect="1" noMove="1" noResize="1" noChangeArrowheads="1"/>
        </xdr:cNvSpPr>
      </xdr:nvSpPr>
      <xdr:spPr bwMode="auto">
        <a:xfrm>
          <a:off x="9658350" y="20288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20</xdr:row>
      <xdr:rowOff>19050</xdr:rowOff>
    </xdr:to>
    <xdr:sp macro="" textlink="">
      <xdr:nvSpPr>
        <xdr:cNvPr id="8" name="AutoShape 60"/>
        <xdr:cNvSpPr>
          <a:spLocks noRot="1" noChangeAspect="1" noMove="1" noResize="1" noChangeArrowheads="1"/>
        </xdr:cNvSpPr>
      </xdr:nvSpPr>
      <xdr:spPr bwMode="auto">
        <a:xfrm>
          <a:off x="9658350" y="2657475"/>
          <a:ext cx="0" cy="379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114300</xdr:rowOff>
    </xdr:to>
    <xdr:sp macro="" textlink="">
      <xdr:nvSpPr>
        <xdr:cNvPr id="9" name="AutoShape 58"/>
        <xdr:cNvSpPr>
          <a:spLocks noRot="1" noChangeAspect="1" noMove="1" noResize="1" noChangeArrowheads="1"/>
        </xdr:cNvSpPr>
      </xdr:nvSpPr>
      <xdr:spPr bwMode="auto">
        <a:xfrm>
          <a:off x="9658350" y="66008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10" name="AutoShape 80"/>
        <xdr:cNvSpPr>
          <a:spLocks noRot="1" noChangeAspect="1" noMove="1" noResize="1" noChangeArrowheads="1"/>
        </xdr:cNvSpPr>
      </xdr:nvSpPr>
      <xdr:spPr bwMode="auto">
        <a:xfrm>
          <a:off x="858202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647700</xdr:colOff>
      <xdr:row>79</xdr:row>
      <xdr:rowOff>9525</xdr:rowOff>
    </xdr:to>
    <xdr:sp macro="" textlink="">
      <xdr:nvSpPr>
        <xdr:cNvPr id="11" name="AutoShape 78"/>
        <xdr:cNvSpPr>
          <a:spLocks noRot="1" noChangeAspect="1" noMove="1" noResize="1" noChangeArrowheads="1"/>
        </xdr:cNvSpPr>
      </xdr:nvSpPr>
      <xdr:spPr bwMode="auto">
        <a:xfrm>
          <a:off x="8582025" y="241077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12" name="AutoShape 76"/>
        <xdr:cNvSpPr>
          <a:spLocks noRot="1" noMove="1" noResize="1" noChangeArrowheads="1"/>
        </xdr:cNvSpPr>
      </xdr:nvSpPr>
      <xdr:spPr bwMode="auto">
        <a:xfrm>
          <a:off x="858202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13" name="AutoShape 74"/>
        <xdr:cNvSpPr>
          <a:spLocks noRot="1" noChangeAspect="1" noMove="1" noResize="1" noChangeArrowheads="1"/>
        </xdr:cNvSpPr>
      </xdr:nvSpPr>
      <xdr:spPr bwMode="auto">
        <a:xfrm>
          <a:off x="858202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619125</xdr:colOff>
      <xdr:row>82</xdr:row>
      <xdr:rowOff>0</xdr:rowOff>
    </xdr:to>
    <xdr:sp macro="" textlink="">
      <xdr:nvSpPr>
        <xdr:cNvPr id="14" name="AutoShape 95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15" name="AutoShape 91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271</xdr:row>
      <xdr:rowOff>0</xdr:rowOff>
    </xdr:from>
    <xdr:to>
      <xdr:col>10</xdr:col>
      <xdr:colOff>647700</xdr:colOff>
      <xdr:row>272</xdr:row>
      <xdr:rowOff>9525</xdr:rowOff>
    </xdr:to>
    <xdr:sp macro="" textlink="">
      <xdr:nvSpPr>
        <xdr:cNvPr id="16" name="AutoShape 144"/>
        <xdr:cNvSpPr>
          <a:spLocks noRot="1" noChangeAspect="1" noMove="1" noResize="1" noChangeArrowheads="1"/>
        </xdr:cNvSpPr>
      </xdr:nvSpPr>
      <xdr:spPr bwMode="auto">
        <a:xfrm>
          <a:off x="85820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277</xdr:row>
      <xdr:rowOff>0</xdr:rowOff>
    </xdr:from>
    <xdr:to>
      <xdr:col>10</xdr:col>
      <xdr:colOff>647700</xdr:colOff>
      <xdr:row>278</xdr:row>
      <xdr:rowOff>0</xdr:rowOff>
    </xdr:to>
    <xdr:sp macro="" textlink="">
      <xdr:nvSpPr>
        <xdr:cNvPr id="17" name="AutoShape 145"/>
        <xdr:cNvSpPr>
          <a:spLocks noRot="1" noChangeAspect="1" noMove="1" noResize="1" noChangeArrowheads="1"/>
        </xdr:cNvSpPr>
      </xdr:nvSpPr>
      <xdr:spPr bwMode="auto">
        <a:xfrm>
          <a:off x="8582025" y="703421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8" name="AutoShape 205"/>
        <xdr:cNvSpPr>
          <a:spLocks noRot="1" noChangeAspec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9" name="AutoShape 206"/>
        <xdr:cNvSpPr>
          <a:spLocks noRot="1" noChangeAspec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0" name="AutoShape 207"/>
        <xdr:cNvSpPr>
          <a:spLocks noRo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258</xdr:row>
      <xdr:rowOff>0</xdr:rowOff>
    </xdr:from>
    <xdr:to>
      <xdr:col>10</xdr:col>
      <xdr:colOff>647700</xdr:colOff>
      <xdr:row>258</xdr:row>
      <xdr:rowOff>9525</xdr:rowOff>
    </xdr:to>
    <xdr:sp macro="" textlink="">
      <xdr:nvSpPr>
        <xdr:cNvPr id="21" name="AutoShape 208"/>
        <xdr:cNvSpPr>
          <a:spLocks noRot="1" noChangeAspect="1" noMove="1" noResize="1" noChangeArrowheads="1"/>
        </xdr:cNvSpPr>
      </xdr:nvSpPr>
      <xdr:spPr bwMode="auto">
        <a:xfrm>
          <a:off x="8582025" y="615696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2" name="AutoShape 209"/>
        <xdr:cNvSpPr>
          <a:spLocks noRot="1" noChangeAspec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3" name="AutoShape 210"/>
        <xdr:cNvSpPr>
          <a:spLocks noRot="1" noChangeAspec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39</xdr:row>
      <xdr:rowOff>9525</xdr:rowOff>
    </xdr:to>
    <xdr:sp macro="" textlink="">
      <xdr:nvSpPr>
        <xdr:cNvPr id="24" name="AutoShape 214"/>
        <xdr:cNvSpPr>
          <a:spLocks noRot="1" noChangeAspect="1" noMove="1" noResize="1" noChangeArrowheads="1"/>
        </xdr:cNvSpPr>
      </xdr:nvSpPr>
      <xdr:spPr bwMode="auto">
        <a:xfrm>
          <a:off x="9658350" y="116681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0</xdr:colOff>
      <xdr:row>61</xdr:row>
      <xdr:rowOff>9525</xdr:rowOff>
    </xdr:to>
    <xdr:sp macro="" textlink="">
      <xdr:nvSpPr>
        <xdr:cNvPr id="25" name="AutoShape 215"/>
        <xdr:cNvSpPr>
          <a:spLocks noRot="1" noChangeAspect="1" noMove="1" noResize="1" noChangeArrowheads="1"/>
        </xdr:cNvSpPr>
      </xdr:nvSpPr>
      <xdr:spPr bwMode="auto">
        <a:xfrm>
          <a:off x="9658350" y="184308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0</xdr:colOff>
      <xdr:row>62</xdr:row>
      <xdr:rowOff>9525</xdr:rowOff>
    </xdr:to>
    <xdr:sp macro="" textlink="">
      <xdr:nvSpPr>
        <xdr:cNvPr id="26" name="AutoShape 216"/>
        <xdr:cNvSpPr>
          <a:spLocks noRot="1" noChangeAspect="1" noMove="1" noResize="1" noChangeArrowheads="1"/>
        </xdr:cNvSpPr>
      </xdr:nvSpPr>
      <xdr:spPr bwMode="auto">
        <a:xfrm>
          <a:off x="9658350" y="187452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0</xdr:colOff>
      <xdr:row>74</xdr:row>
      <xdr:rowOff>9525</xdr:rowOff>
    </xdr:to>
    <xdr:sp macro="" textlink="">
      <xdr:nvSpPr>
        <xdr:cNvPr id="27" name="AutoShape 217"/>
        <xdr:cNvSpPr>
          <a:spLocks noRot="1" noChangeAspect="1" noMove="1" noResize="1" noChangeArrowheads="1"/>
        </xdr:cNvSpPr>
      </xdr:nvSpPr>
      <xdr:spPr bwMode="auto">
        <a:xfrm>
          <a:off x="9658350" y="19059525"/>
          <a:ext cx="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268</xdr:row>
      <xdr:rowOff>0</xdr:rowOff>
    </xdr:from>
    <xdr:to>
      <xdr:col>11</xdr:col>
      <xdr:colOff>0</xdr:colOff>
      <xdr:row>269</xdr:row>
      <xdr:rowOff>0</xdr:rowOff>
    </xdr:to>
    <xdr:sp macro="" textlink="">
      <xdr:nvSpPr>
        <xdr:cNvPr id="28" name="AutoShape 218"/>
        <xdr:cNvSpPr>
          <a:spLocks noRot="1" noChangeAspect="1" noMove="1" noResize="1" noChangeArrowheads="1"/>
        </xdr:cNvSpPr>
      </xdr:nvSpPr>
      <xdr:spPr bwMode="auto">
        <a:xfrm>
          <a:off x="9658350" y="66589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0</xdr:rowOff>
    </xdr:to>
    <xdr:sp macro="" textlink="">
      <xdr:nvSpPr>
        <xdr:cNvPr id="29" name="AutoShape 219"/>
        <xdr:cNvSpPr>
          <a:spLocks noRot="1" noChangeAspect="1" noMove="1" noResize="1" noChangeArrowheads="1"/>
        </xdr:cNvSpPr>
      </xdr:nvSpPr>
      <xdr:spPr bwMode="auto">
        <a:xfrm>
          <a:off x="9658350" y="683895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0</xdr:colOff>
      <xdr:row>78</xdr:row>
      <xdr:rowOff>9525</xdr:rowOff>
    </xdr:to>
    <xdr:sp macro="" textlink="">
      <xdr:nvSpPr>
        <xdr:cNvPr id="30" name="AutoShape 220"/>
        <xdr:cNvSpPr>
          <a:spLocks noRot="1" noChangeAspect="1" noMove="1" noResize="1" noChangeArrowheads="1"/>
        </xdr:cNvSpPr>
      </xdr:nvSpPr>
      <xdr:spPr bwMode="auto">
        <a:xfrm>
          <a:off x="9658350" y="236791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0</xdr:colOff>
      <xdr:row>79</xdr:row>
      <xdr:rowOff>9525</xdr:rowOff>
    </xdr:to>
    <xdr:sp macro="" textlink="">
      <xdr:nvSpPr>
        <xdr:cNvPr id="31" name="AutoShape 221"/>
        <xdr:cNvSpPr>
          <a:spLocks noRot="1" noChangeAspect="1" noMove="1" noResize="1" noChangeArrowheads="1"/>
        </xdr:cNvSpPr>
      </xdr:nvSpPr>
      <xdr:spPr bwMode="auto">
        <a:xfrm>
          <a:off x="9658350" y="24107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0</xdr:colOff>
      <xdr:row>80</xdr:row>
      <xdr:rowOff>9525</xdr:rowOff>
    </xdr:to>
    <xdr:sp macro="" textlink="">
      <xdr:nvSpPr>
        <xdr:cNvPr id="32" name="AutoShape 222"/>
        <xdr:cNvSpPr>
          <a:spLocks noRot="1" noMove="1" noResize="1" noChangeArrowheads="1"/>
        </xdr:cNvSpPr>
      </xdr:nvSpPr>
      <xdr:spPr bwMode="auto">
        <a:xfrm>
          <a:off x="9658350" y="245364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0</xdr:colOff>
      <xdr:row>81</xdr:row>
      <xdr:rowOff>9525</xdr:rowOff>
    </xdr:to>
    <xdr:sp macro="" textlink="">
      <xdr:nvSpPr>
        <xdr:cNvPr id="33" name="AutoShape 223"/>
        <xdr:cNvSpPr>
          <a:spLocks noRot="1" noChangeAspect="1" noMove="1" noResize="1" noChangeArrowheads="1"/>
        </xdr:cNvSpPr>
      </xdr:nvSpPr>
      <xdr:spPr bwMode="auto">
        <a:xfrm>
          <a:off x="9658350" y="249650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34" name="AutoShape 224"/>
        <xdr:cNvSpPr>
          <a:spLocks noRot="1" noChangeAspect="1" noMove="1" noResize="1" noChangeArrowheads="1"/>
        </xdr:cNvSpPr>
      </xdr:nvSpPr>
      <xdr:spPr bwMode="auto">
        <a:xfrm>
          <a:off x="96583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35" name="AutoShape 225"/>
        <xdr:cNvSpPr>
          <a:spLocks noRot="1" noChangeAspect="1" noMove="1" noResize="1" noChangeArrowheads="1"/>
        </xdr:cNvSpPr>
      </xdr:nvSpPr>
      <xdr:spPr bwMode="auto">
        <a:xfrm>
          <a:off x="96583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9525</xdr:rowOff>
    </xdr:to>
    <xdr:sp macro="" textlink="">
      <xdr:nvSpPr>
        <xdr:cNvPr id="36" name="AutoShape 227"/>
        <xdr:cNvSpPr>
          <a:spLocks noRot="1" noChangeAspect="1" noMove="1" noResize="1" noChangeArrowheads="1"/>
        </xdr:cNvSpPr>
      </xdr:nvSpPr>
      <xdr:spPr bwMode="auto">
        <a:xfrm>
          <a:off x="9658350" y="683895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277</xdr:row>
      <xdr:rowOff>0</xdr:rowOff>
    </xdr:from>
    <xdr:to>
      <xdr:col>11</xdr:col>
      <xdr:colOff>0</xdr:colOff>
      <xdr:row>278</xdr:row>
      <xdr:rowOff>0</xdr:rowOff>
    </xdr:to>
    <xdr:sp macro="" textlink="">
      <xdr:nvSpPr>
        <xdr:cNvPr id="37" name="AutoShape 228"/>
        <xdr:cNvSpPr>
          <a:spLocks noRot="1" noChangeAspect="1" noMove="1" noResize="1" noChangeArrowheads="1"/>
        </xdr:cNvSpPr>
      </xdr:nvSpPr>
      <xdr:spPr bwMode="auto">
        <a:xfrm>
          <a:off x="9658350" y="703421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8" name="AutoShape 229"/>
        <xdr:cNvSpPr>
          <a:spLocks noRot="1" noChangeAspec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9" name="AutoShape 230"/>
        <xdr:cNvSpPr>
          <a:spLocks noRot="1" noChangeAspec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0" name="AutoShape 231"/>
        <xdr:cNvSpPr>
          <a:spLocks noRo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258</xdr:row>
      <xdr:rowOff>0</xdr:rowOff>
    </xdr:from>
    <xdr:to>
      <xdr:col>11</xdr:col>
      <xdr:colOff>0</xdr:colOff>
      <xdr:row>258</xdr:row>
      <xdr:rowOff>9525</xdr:rowOff>
    </xdr:to>
    <xdr:sp macro="" textlink="">
      <xdr:nvSpPr>
        <xdr:cNvPr id="41" name="AutoShape 232"/>
        <xdr:cNvSpPr>
          <a:spLocks noRot="1" noChangeAspect="1" noMove="1" noResize="1" noChangeArrowheads="1"/>
        </xdr:cNvSpPr>
      </xdr:nvSpPr>
      <xdr:spPr bwMode="auto">
        <a:xfrm>
          <a:off x="9658350" y="615696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2" name="AutoShape 233"/>
        <xdr:cNvSpPr>
          <a:spLocks noRot="1" noChangeAspec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3" name="AutoShape 234"/>
        <xdr:cNvSpPr>
          <a:spLocks noRot="1" noChangeAspec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268</xdr:row>
      <xdr:rowOff>0</xdr:rowOff>
    </xdr:from>
    <xdr:to>
      <xdr:col>11</xdr:col>
      <xdr:colOff>0</xdr:colOff>
      <xdr:row>269</xdr:row>
      <xdr:rowOff>0</xdr:rowOff>
    </xdr:to>
    <xdr:sp macro="" textlink="">
      <xdr:nvSpPr>
        <xdr:cNvPr id="44" name="AutoShape 235"/>
        <xdr:cNvSpPr>
          <a:spLocks noRot="1" noChangeAspect="1" noMove="1" noResize="1" noChangeArrowheads="1"/>
        </xdr:cNvSpPr>
      </xdr:nvSpPr>
      <xdr:spPr bwMode="auto">
        <a:xfrm>
          <a:off x="9658350" y="665892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0</xdr:rowOff>
    </xdr:to>
    <xdr:sp macro="" textlink="">
      <xdr:nvSpPr>
        <xdr:cNvPr id="45" name="AutoShape 236"/>
        <xdr:cNvSpPr>
          <a:spLocks noRot="1" noChangeAspect="1" noMove="1" noResize="1" noChangeArrowheads="1"/>
        </xdr:cNvSpPr>
      </xdr:nvSpPr>
      <xdr:spPr bwMode="auto">
        <a:xfrm>
          <a:off x="9658350" y="683895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9525</xdr:rowOff>
    </xdr:to>
    <xdr:sp macro="" textlink="">
      <xdr:nvSpPr>
        <xdr:cNvPr id="46" name="AutoShape 237"/>
        <xdr:cNvSpPr>
          <a:spLocks noRot="1" noChangeAspect="1" noMove="1" noResize="1" noChangeArrowheads="1"/>
        </xdr:cNvSpPr>
      </xdr:nvSpPr>
      <xdr:spPr bwMode="auto">
        <a:xfrm>
          <a:off x="9658350" y="683895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48" name="AutoShape 266"/>
        <xdr:cNvSpPr>
          <a:spLocks noRot="1" noChangeAspect="1" noMove="1" noResize="1" noChangeArrowheads="1"/>
        </xdr:cNvSpPr>
      </xdr:nvSpPr>
      <xdr:spPr bwMode="auto">
        <a:xfrm>
          <a:off x="218122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49" name="AutoShape 267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77</xdr:row>
      <xdr:rowOff>0</xdr:rowOff>
    </xdr:from>
    <xdr:to>
      <xdr:col>4</xdr:col>
      <xdr:colOff>647700</xdr:colOff>
      <xdr:row>78</xdr:row>
      <xdr:rowOff>9525</xdr:rowOff>
    </xdr:to>
    <xdr:sp macro="" textlink="">
      <xdr:nvSpPr>
        <xdr:cNvPr id="50" name="AutoShape 268"/>
        <xdr:cNvSpPr>
          <a:spLocks noRot="1" noChangeAspect="1" noMove="1" noResize="1" noChangeArrowheads="1"/>
        </xdr:cNvSpPr>
      </xdr:nvSpPr>
      <xdr:spPr bwMode="auto">
        <a:xfrm>
          <a:off x="218122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647700</xdr:colOff>
      <xdr:row>80</xdr:row>
      <xdr:rowOff>9525</xdr:rowOff>
    </xdr:to>
    <xdr:sp macro="" textlink="">
      <xdr:nvSpPr>
        <xdr:cNvPr id="51" name="AutoShape 270"/>
        <xdr:cNvSpPr>
          <a:spLocks noRot="1" noMove="1" noResize="1" noChangeArrowheads="1"/>
        </xdr:cNvSpPr>
      </xdr:nvSpPr>
      <xdr:spPr bwMode="auto">
        <a:xfrm>
          <a:off x="218122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647700</xdr:colOff>
      <xdr:row>81</xdr:row>
      <xdr:rowOff>9525</xdr:rowOff>
    </xdr:to>
    <xdr:sp macro="" textlink="">
      <xdr:nvSpPr>
        <xdr:cNvPr id="52" name="AutoShape 271"/>
        <xdr:cNvSpPr>
          <a:spLocks noRot="1" noChangeAspect="1" noMove="1" noResize="1" noChangeArrowheads="1"/>
        </xdr:cNvSpPr>
      </xdr:nvSpPr>
      <xdr:spPr bwMode="auto">
        <a:xfrm>
          <a:off x="218122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619125</xdr:colOff>
      <xdr:row>82</xdr:row>
      <xdr:rowOff>0</xdr:rowOff>
    </xdr:to>
    <xdr:sp macro="" textlink="">
      <xdr:nvSpPr>
        <xdr:cNvPr id="53" name="AutoShape 272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54" name="AutoShape 273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0</xdr:row>
      <xdr:rowOff>47625</xdr:rowOff>
    </xdr:from>
    <xdr:to>
      <xdr:col>3</xdr:col>
      <xdr:colOff>895350</xdr:colOff>
      <xdr:row>2</xdr:row>
      <xdr:rowOff>142875</xdr:rowOff>
    </xdr:to>
    <xdr:pic>
      <xdr:nvPicPr>
        <xdr:cNvPr id="55" name="Picture 274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" y="47625"/>
          <a:ext cx="8191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56" name="AutoShape 275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7" name="AutoShape 277"/>
        <xdr:cNvSpPr>
          <a:spLocks noRot="1" noChangeAspec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8" name="AutoShape 278"/>
        <xdr:cNvSpPr>
          <a:spLocks noRot="1" noChangeAspec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9" name="AutoShape 279"/>
        <xdr:cNvSpPr>
          <a:spLocks noRo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258</xdr:row>
      <xdr:rowOff>0</xdr:rowOff>
    </xdr:from>
    <xdr:to>
      <xdr:col>2</xdr:col>
      <xdr:colOff>647700</xdr:colOff>
      <xdr:row>258</xdr:row>
      <xdr:rowOff>9525</xdr:rowOff>
    </xdr:to>
    <xdr:sp macro="" textlink="">
      <xdr:nvSpPr>
        <xdr:cNvPr id="60" name="AutoShape 280"/>
        <xdr:cNvSpPr>
          <a:spLocks noRot="1" noChangeAspect="1" noMove="1" noResize="1" noChangeArrowheads="1"/>
        </xdr:cNvSpPr>
      </xdr:nvSpPr>
      <xdr:spPr bwMode="auto">
        <a:xfrm>
          <a:off x="381000" y="615696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1" name="AutoShape 281"/>
        <xdr:cNvSpPr>
          <a:spLocks noRot="1" noChangeAspec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2" name="AutoShape 282"/>
        <xdr:cNvSpPr>
          <a:spLocks noRot="1" noChangeAspec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63" name="AutoShape 283"/>
        <xdr:cNvSpPr>
          <a:spLocks noRot="1" noChangeAspect="1" noMove="1" noResize="1" noChangeArrowheads="1"/>
        </xdr:cNvSpPr>
      </xdr:nvSpPr>
      <xdr:spPr bwMode="auto">
        <a:xfrm>
          <a:off x="218122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64" name="AutoShape 284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65" name="AutoShape 285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6" name="AutoShape 287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7" name="AutoShape 288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8" name="AutoShape 289"/>
        <xdr:cNvSpPr>
          <a:spLocks noRo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9" name="AutoShape 290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0" name="AutoShape 291"/>
        <xdr:cNvSpPr>
          <a:spLocks noRot="1" noChangeAspect="1" noMove="1" noResize="1" noChangeArrowheads="1"/>
        </xdr:cNvSpPr>
      </xdr:nvSpPr>
      <xdr:spPr bwMode="auto">
        <a:xfrm>
          <a:off x="75057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1" name="AutoShape 292"/>
        <xdr:cNvSpPr>
          <a:spLocks noRot="1" noChangeAspect="1" noMove="1" noResize="1" noChangeArrowheads="1"/>
        </xdr:cNvSpPr>
      </xdr:nvSpPr>
      <xdr:spPr bwMode="auto">
        <a:xfrm>
          <a:off x="75057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2" name="AutoShape 293"/>
        <xdr:cNvSpPr>
          <a:spLocks noRot="1" noMove="1" noResize="1" noChangeArrowheads="1"/>
        </xdr:cNvSpPr>
      </xdr:nvSpPr>
      <xdr:spPr bwMode="auto">
        <a:xfrm>
          <a:off x="75057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73" name="AutoShape 294"/>
        <xdr:cNvSpPr>
          <a:spLocks noRot="1" noChangeAspect="1" noMove="1" noResize="1" noChangeArrowheads="1"/>
        </xdr:cNvSpPr>
      </xdr:nvSpPr>
      <xdr:spPr bwMode="auto">
        <a:xfrm>
          <a:off x="96583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4" name="AutoShape 295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5" name="AutoShape 296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6" name="AutoShape 297"/>
        <xdr:cNvSpPr>
          <a:spLocks noRo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7" name="AutoShape 298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8" name="AutoShape 299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9" name="AutoShape 300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0" name="AutoShape 301"/>
        <xdr:cNvSpPr>
          <a:spLocks noRo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1" name="AutoShape 302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82" name="AutoShape 305"/>
        <xdr:cNvSpPr>
          <a:spLocks noRot="1" noChangeAspect="1" noMove="1" noResize="1" noChangeArrowheads="1"/>
        </xdr:cNvSpPr>
      </xdr:nvSpPr>
      <xdr:spPr bwMode="auto">
        <a:xfrm>
          <a:off x="218122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83" name="AutoShape 306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84" name="AutoShape 307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85" name="AutoShape 309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86" name="AutoShape 310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647700</xdr:colOff>
      <xdr:row>92</xdr:row>
      <xdr:rowOff>9525</xdr:rowOff>
    </xdr:to>
    <xdr:sp macro="" textlink="">
      <xdr:nvSpPr>
        <xdr:cNvPr id="87" name="AutoShape 311"/>
        <xdr:cNvSpPr>
          <a:spLocks noRot="1" noChangeAspect="1" noMove="1" noResize="1" noChangeArrowheads="1"/>
        </xdr:cNvSpPr>
      </xdr:nvSpPr>
      <xdr:spPr bwMode="auto">
        <a:xfrm>
          <a:off x="858202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647700</xdr:colOff>
      <xdr:row>93</xdr:row>
      <xdr:rowOff>9525</xdr:rowOff>
    </xdr:to>
    <xdr:sp macro="" textlink="">
      <xdr:nvSpPr>
        <xdr:cNvPr id="88" name="AutoShape 312"/>
        <xdr:cNvSpPr>
          <a:spLocks noRot="1" noChangeAspect="1" noMove="1" noResize="1" noChangeArrowheads="1"/>
        </xdr:cNvSpPr>
      </xdr:nvSpPr>
      <xdr:spPr bwMode="auto">
        <a:xfrm>
          <a:off x="858202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647700</xdr:colOff>
      <xdr:row>94</xdr:row>
      <xdr:rowOff>9525</xdr:rowOff>
    </xdr:to>
    <xdr:sp macro="" textlink="">
      <xdr:nvSpPr>
        <xdr:cNvPr id="89" name="AutoShape 313"/>
        <xdr:cNvSpPr>
          <a:spLocks noRot="1" noMove="1" noResize="1" noChangeArrowheads="1"/>
        </xdr:cNvSpPr>
      </xdr:nvSpPr>
      <xdr:spPr bwMode="auto">
        <a:xfrm>
          <a:off x="858202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647700</xdr:colOff>
      <xdr:row>95</xdr:row>
      <xdr:rowOff>9525</xdr:rowOff>
    </xdr:to>
    <xdr:sp macro="" textlink="">
      <xdr:nvSpPr>
        <xdr:cNvPr id="90" name="AutoShape 314"/>
        <xdr:cNvSpPr>
          <a:spLocks noRot="1" noChangeAspect="1" noMove="1" noResize="1" noChangeArrowheads="1"/>
        </xdr:cNvSpPr>
      </xdr:nvSpPr>
      <xdr:spPr bwMode="auto">
        <a:xfrm>
          <a:off x="858202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0</xdr:colOff>
      <xdr:row>92</xdr:row>
      <xdr:rowOff>9525</xdr:rowOff>
    </xdr:to>
    <xdr:sp macro="" textlink="">
      <xdr:nvSpPr>
        <xdr:cNvPr id="91" name="AutoShape 315"/>
        <xdr:cNvSpPr>
          <a:spLocks noRot="1" noChangeAspect="1" noMove="1" noResize="1" noChangeArrowheads="1"/>
        </xdr:cNvSpPr>
      </xdr:nvSpPr>
      <xdr:spPr bwMode="auto">
        <a:xfrm>
          <a:off x="9658350" y="288036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0</xdr:colOff>
      <xdr:row>93</xdr:row>
      <xdr:rowOff>9525</xdr:rowOff>
    </xdr:to>
    <xdr:sp macro="" textlink="">
      <xdr:nvSpPr>
        <xdr:cNvPr id="92" name="AutoShape 316"/>
        <xdr:cNvSpPr>
          <a:spLocks noRot="1" noChangeAspect="1" noMove="1" noResize="1" noChangeArrowheads="1"/>
        </xdr:cNvSpPr>
      </xdr:nvSpPr>
      <xdr:spPr bwMode="auto">
        <a:xfrm>
          <a:off x="9658350" y="292322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0</xdr:colOff>
      <xdr:row>94</xdr:row>
      <xdr:rowOff>9525</xdr:rowOff>
    </xdr:to>
    <xdr:sp macro="" textlink="">
      <xdr:nvSpPr>
        <xdr:cNvPr id="93" name="AutoShape 317"/>
        <xdr:cNvSpPr>
          <a:spLocks noRot="1" noMove="1" noResize="1" noChangeArrowheads="1"/>
        </xdr:cNvSpPr>
      </xdr:nvSpPr>
      <xdr:spPr bwMode="auto">
        <a:xfrm>
          <a:off x="9658350" y="296608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0</xdr:colOff>
      <xdr:row>95</xdr:row>
      <xdr:rowOff>9525</xdr:rowOff>
    </xdr:to>
    <xdr:sp macro="" textlink="">
      <xdr:nvSpPr>
        <xdr:cNvPr id="94" name="AutoShape 318"/>
        <xdr:cNvSpPr>
          <a:spLocks noRot="1" noChangeAspect="1" noMove="1" noResize="1" noChangeArrowheads="1"/>
        </xdr:cNvSpPr>
      </xdr:nvSpPr>
      <xdr:spPr bwMode="auto">
        <a:xfrm>
          <a:off x="9658350" y="300894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91</xdr:row>
      <xdr:rowOff>0</xdr:rowOff>
    </xdr:from>
    <xdr:to>
      <xdr:col>4</xdr:col>
      <xdr:colOff>647700</xdr:colOff>
      <xdr:row>92</xdr:row>
      <xdr:rowOff>9525</xdr:rowOff>
    </xdr:to>
    <xdr:sp macro="" textlink="">
      <xdr:nvSpPr>
        <xdr:cNvPr id="95" name="AutoShape 319"/>
        <xdr:cNvSpPr>
          <a:spLocks noRot="1" noChangeAspect="1" noMove="1" noResize="1" noChangeArrowheads="1"/>
        </xdr:cNvSpPr>
      </xdr:nvSpPr>
      <xdr:spPr bwMode="auto">
        <a:xfrm>
          <a:off x="218122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92</xdr:row>
      <xdr:rowOff>0</xdr:rowOff>
    </xdr:from>
    <xdr:to>
      <xdr:col>4</xdr:col>
      <xdr:colOff>647700</xdr:colOff>
      <xdr:row>93</xdr:row>
      <xdr:rowOff>9525</xdr:rowOff>
    </xdr:to>
    <xdr:sp macro="" textlink="">
      <xdr:nvSpPr>
        <xdr:cNvPr id="96" name="AutoShape 320"/>
        <xdr:cNvSpPr>
          <a:spLocks noRot="1" noChangeAspect="1" noMove="1" noResize="1" noChangeArrowheads="1"/>
        </xdr:cNvSpPr>
      </xdr:nvSpPr>
      <xdr:spPr bwMode="auto">
        <a:xfrm>
          <a:off x="218122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93</xdr:row>
      <xdr:rowOff>0</xdr:rowOff>
    </xdr:from>
    <xdr:to>
      <xdr:col>4</xdr:col>
      <xdr:colOff>647700</xdr:colOff>
      <xdr:row>94</xdr:row>
      <xdr:rowOff>9525</xdr:rowOff>
    </xdr:to>
    <xdr:sp macro="" textlink="">
      <xdr:nvSpPr>
        <xdr:cNvPr id="97" name="AutoShape 321"/>
        <xdr:cNvSpPr>
          <a:spLocks noRot="1" noMove="1" noResize="1" noChangeArrowheads="1"/>
        </xdr:cNvSpPr>
      </xdr:nvSpPr>
      <xdr:spPr bwMode="auto">
        <a:xfrm>
          <a:off x="218122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647700</xdr:colOff>
      <xdr:row>95</xdr:row>
      <xdr:rowOff>9525</xdr:rowOff>
    </xdr:to>
    <xdr:sp macro="" textlink="">
      <xdr:nvSpPr>
        <xdr:cNvPr id="98" name="AutoShape 322"/>
        <xdr:cNvSpPr>
          <a:spLocks noRot="1" noChangeAspect="1" noMove="1" noResize="1" noChangeArrowheads="1"/>
        </xdr:cNvSpPr>
      </xdr:nvSpPr>
      <xdr:spPr bwMode="auto">
        <a:xfrm>
          <a:off x="218122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98</xdr:row>
      <xdr:rowOff>0</xdr:rowOff>
    </xdr:from>
    <xdr:to>
      <xdr:col>10</xdr:col>
      <xdr:colOff>647700</xdr:colOff>
      <xdr:row>99</xdr:row>
      <xdr:rowOff>9525</xdr:rowOff>
    </xdr:to>
    <xdr:sp macro="" textlink="">
      <xdr:nvSpPr>
        <xdr:cNvPr id="99" name="AutoShape 323"/>
        <xdr:cNvSpPr>
          <a:spLocks noRot="1" noChangeAspect="1" noMove="1" noResize="1" noChangeArrowheads="1"/>
        </xdr:cNvSpPr>
      </xdr:nvSpPr>
      <xdr:spPr bwMode="auto">
        <a:xfrm>
          <a:off x="858202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99</xdr:row>
      <xdr:rowOff>0</xdr:rowOff>
    </xdr:from>
    <xdr:to>
      <xdr:col>10</xdr:col>
      <xdr:colOff>647700</xdr:colOff>
      <xdr:row>100</xdr:row>
      <xdr:rowOff>9525</xdr:rowOff>
    </xdr:to>
    <xdr:sp macro="" textlink="">
      <xdr:nvSpPr>
        <xdr:cNvPr id="100" name="AutoShape 324"/>
        <xdr:cNvSpPr>
          <a:spLocks noRot="1" noChangeAspect="1" noMove="1" noResize="1" noChangeArrowheads="1"/>
        </xdr:cNvSpPr>
      </xdr:nvSpPr>
      <xdr:spPr bwMode="auto">
        <a:xfrm>
          <a:off x="8582025" y="317944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100</xdr:row>
      <xdr:rowOff>0</xdr:rowOff>
    </xdr:from>
    <xdr:to>
      <xdr:col>10</xdr:col>
      <xdr:colOff>647700</xdr:colOff>
      <xdr:row>101</xdr:row>
      <xdr:rowOff>9525</xdr:rowOff>
    </xdr:to>
    <xdr:sp macro="" textlink="">
      <xdr:nvSpPr>
        <xdr:cNvPr id="101" name="AutoShape 325"/>
        <xdr:cNvSpPr>
          <a:spLocks noRot="1" noMove="1" noResize="1" noChangeArrowheads="1"/>
        </xdr:cNvSpPr>
      </xdr:nvSpPr>
      <xdr:spPr bwMode="auto">
        <a:xfrm>
          <a:off x="858202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647700</xdr:colOff>
      <xdr:row>102</xdr:row>
      <xdr:rowOff>9525</xdr:rowOff>
    </xdr:to>
    <xdr:sp macro="" textlink="">
      <xdr:nvSpPr>
        <xdr:cNvPr id="102" name="AutoShape 326"/>
        <xdr:cNvSpPr>
          <a:spLocks noRot="1" noChangeAspect="1" noMove="1" noResize="1" noChangeArrowheads="1"/>
        </xdr:cNvSpPr>
      </xdr:nvSpPr>
      <xdr:spPr bwMode="auto">
        <a:xfrm>
          <a:off x="858202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0</xdr:colOff>
      <xdr:row>99</xdr:row>
      <xdr:rowOff>9525</xdr:rowOff>
    </xdr:to>
    <xdr:sp macro="" textlink="">
      <xdr:nvSpPr>
        <xdr:cNvPr id="103" name="AutoShape 327"/>
        <xdr:cNvSpPr>
          <a:spLocks noRot="1" noChangeAspect="1" noMove="1" noResize="1" noChangeArrowheads="1"/>
        </xdr:cNvSpPr>
      </xdr:nvSpPr>
      <xdr:spPr bwMode="auto">
        <a:xfrm>
          <a:off x="9658350" y="31365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0</xdr:colOff>
      <xdr:row>100</xdr:row>
      <xdr:rowOff>9525</xdr:rowOff>
    </xdr:to>
    <xdr:sp macro="" textlink="">
      <xdr:nvSpPr>
        <xdr:cNvPr id="104" name="AutoShape 328"/>
        <xdr:cNvSpPr>
          <a:spLocks noRot="1" noChangeAspect="1" noMove="1" noResize="1" noChangeArrowheads="1"/>
        </xdr:cNvSpPr>
      </xdr:nvSpPr>
      <xdr:spPr bwMode="auto">
        <a:xfrm>
          <a:off x="9658350" y="317944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0</xdr:colOff>
      <xdr:row>101</xdr:row>
      <xdr:rowOff>9525</xdr:rowOff>
    </xdr:to>
    <xdr:sp macro="" textlink="">
      <xdr:nvSpPr>
        <xdr:cNvPr id="105" name="AutoShape 329"/>
        <xdr:cNvSpPr>
          <a:spLocks noRot="1" noMove="1" noResize="1" noChangeArrowheads="1"/>
        </xdr:cNvSpPr>
      </xdr:nvSpPr>
      <xdr:spPr bwMode="auto">
        <a:xfrm>
          <a:off x="9658350" y="322230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0</xdr:colOff>
      <xdr:row>102</xdr:row>
      <xdr:rowOff>9525</xdr:rowOff>
    </xdr:to>
    <xdr:sp macro="" textlink="">
      <xdr:nvSpPr>
        <xdr:cNvPr id="106" name="AutoShape 330"/>
        <xdr:cNvSpPr>
          <a:spLocks noRot="1" noChangeAspect="1" noMove="1" noResize="1" noChangeArrowheads="1"/>
        </xdr:cNvSpPr>
      </xdr:nvSpPr>
      <xdr:spPr bwMode="auto">
        <a:xfrm>
          <a:off x="9658350" y="32651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98</xdr:row>
      <xdr:rowOff>0</xdr:rowOff>
    </xdr:from>
    <xdr:to>
      <xdr:col>4</xdr:col>
      <xdr:colOff>647700</xdr:colOff>
      <xdr:row>99</xdr:row>
      <xdr:rowOff>9525</xdr:rowOff>
    </xdr:to>
    <xdr:sp macro="" textlink="">
      <xdr:nvSpPr>
        <xdr:cNvPr id="107" name="AutoShape 331"/>
        <xdr:cNvSpPr>
          <a:spLocks noRot="1" noChangeAspect="1" noMove="1" noResize="1" noChangeArrowheads="1"/>
        </xdr:cNvSpPr>
      </xdr:nvSpPr>
      <xdr:spPr bwMode="auto">
        <a:xfrm>
          <a:off x="218122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100</xdr:row>
      <xdr:rowOff>0</xdr:rowOff>
    </xdr:from>
    <xdr:to>
      <xdr:col>4</xdr:col>
      <xdr:colOff>647700</xdr:colOff>
      <xdr:row>101</xdr:row>
      <xdr:rowOff>9525</xdr:rowOff>
    </xdr:to>
    <xdr:sp macro="" textlink="">
      <xdr:nvSpPr>
        <xdr:cNvPr id="108" name="AutoShape 333"/>
        <xdr:cNvSpPr>
          <a:spLocks noRot="1" noMove="1" noResize="1" noChangeArrowheads="1"/>
        </xdr:cNvSpPr>
      </xdr:nvSpPr>
      <xdr:spPr bwMode="auto">
        <a:xfrm>
          <a:off x="218122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647700</xdr:colOff>
      <xdr:row>102</xdr:row>
      <xdr:rowOff>9525</xdr:rowOff>
    </xdr:to>
    <xdr:sp macro="" textlink="">
      <xdr:nvSpPr>
        <xdr:cNvPr id="109" name="AutoShape 334"/>
        <xdr:cNvSpPr>
          <a:spLocks noRot="1" noChangeAspect="1" noMove="1" noResize="1" noChangeArrowheads="1"/>
        </xdr:cNvSpPr>
      </xdr:nvSpPr>
      <xdr:spPr bwMode="auto">
        <a:xfrm>
          <a:off x="218122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110" name="AutoShape 335"/>
        <xdr:cNvSpPr>
          <a:spLocks noRot="1" noChangeAspect="1" noMove="1" noResize="1" noChangeArrowheads="1"/>
        </xdr:cNvSpPr>
      </xdr:nvSpPr>
      <xdr:spPr bwMode="auto">
        <a:xfrm>
          <a:off x="858202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111" name="AutoShape 336"/>
        <xdr:cNvSpPr>
          <a:spLocks noRot="1" noChangeAspect="1" noMove="1" noResize="1" noChangeArrowheads="1"/>
        </xdr:cNvSpPr>
      </xdr:nvSpPr>
      <xdr:spPr bwMode="auto">
        <a:xfrm>
          <a:off x="858202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112" name="AutoShape 337"/>
        <xdr:cNvSpPr>
          <a:spLocks noRot="1" noMove="1" noResize="1" noChangeArrowheads="1"/>
        </xdr:cNvSpPr>
      </xdr:nvSpPr>
      <xdr:spPr bwMode="auto">
        <a:xfrm>
          <a:off x="858202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113" name="AutoShape 338"/>
        <xdr:cNvSpPr>
          <a:spLocks noRot="1" noChangeAspect="1" noMove="1" noResize="1" noChangeArrowheads="1"/>
        </xdr:cNvSpPr>
      </xdr:nvSpPr>
      <xdr:spPr bwMode="auto">
        <a:xfrm>
          <a:off x="858202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0</xdr:colOff>
      <xdr:row>85</xdr:row>
      <xdr:rowOff>9525</xdr:rowOff>
    </xdr:to>
    <xdr:sp macro="" textlink="">
      <xdr:nvSpPr>
        <xdr:cNvPr id="114" name="AutoShape 339"/>
        <xdr:cNvSpPr>
          <a:spLocks noRot="1" noChangeAspect="1" noMove="1" noResize="1" noChangeArrowheads="1"/>
        </xdr:cNvSpPr>
      </xdr:nvSpPr>
      <xdr:spPr bwMode="auto">
        <a:xfrm>
          <a:off x="9658350" y="262413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0</xdr:colOff>
      <xdr:row>86</xdr:row>
      <xdr:rowOff>9525</xdr:rowOff>
    </xdr:to>
    <xdr:sp macro="" textlink="">
      <xdr:nvSpPr>
        <xdr:cNvPr id="115" name="AutoShape 340"/>
        <xdr:cNvSpPr>
          <a:spLocks noRot="1" noChangeAspect="1" noMove="1" noResize="1" noChangeArrowheads="1"/>
        </xdr:cNvSpPr>
      </xdr:nvSpPr>
      <xdr:spPr bwMode="auto">
        <a:xfrm>
          <a:off x="9658350" y="266700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0</xdr:colOff>
      <xdr:row>87</xdr:row>
      <xdr:rowOff>9525</xdr:rowOff>
    </xdr:to>
    <xdr:sp macro="" textlink="">
      <xdr:nvSpPr>
        <xdr:cNvPr id="116" name="AutoShape 341"/>
        <xdr:cNvSpPr>
          <a:spLocks noRot="1" noMove="1" noResize="1" noChangeArrowheads="1"/>
        </xdr:cNvSpPr>
      </xdr:nvSpPr>
      <xdr:spPr bwMode="auto">
        <a:xfrm>
          <a:off x="9658350" y="270986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0</xdr:colOff>
      <xdr:row>88</xdr:row>
      <xdr:rowOff>9525</xdr:rowOff>
    </xdr:to>
    <xdr:sp macro="" textlink="">
      <xdr:nvSpPr>
        <xdr:cNvPr id="117" name="AutoShape 342"/>
        <xdr:cNvSpPr>
          <a:spLocks noRot="1" noChangeAspect="1" noMove="1" noResize="1" noChangeArrowheads="1"/>
        </xdr:cNvSpPr>
      </xdr:nvSpPr>
      <xdr:spPr bwMode="auto">
        <a:xfrm>
          <a:off x="9658350" y="275272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84</xdr:row>
      <xdr:rowOff>0</xdr:rowOff>
    </xdr:from>
    <xdr:to>
      <xdr:col>4</xdr:col>
      <xdr:colOff>647700</xdr:colOff>
      <xdr:row>85</xdr:row>
      <xdr:rowOff>9525</xdr:rowOff>
    </xdr:to>
    <xdr:sp macro="" textlink="">
      <xdr:nvSpPr>
        <xdr:cNvPr id="118" name="AutoShape 343"/>
        <xdr:cNvSpPr>
          <a:spLocks noRot="1" noChangeAspect="1" noMove="1" noResize="1" noChangeArrowheads="1"/>
        </xdr:cNvSpPr>
      </xdr:nvSpPr>
      <xdr:spPr bwMode="auto">
        <a:xfrm>
          <a:off x="218122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85</xdr:row>
      <xdr:rowOff>0</xdr:rowOff>
    </xdr:from>
    <xdr:to>
      <xdr:col>4</xdr:col>
      <xdr:colOff>647700</xdr:colOff>
      <xdr:row>86</xdr:row>
      <xdr:rowOff>9525</xdr:rowOff>
    </xdr:to>
    <xdr:sp macro="" textlink="">
      <xdr:nvSpPr>
        <xdr:cNvPr id="119" name="AutoShape 344"/>
        <xdr:cNvSpPr>
          <a:spLocks noRot="1" noChangeAspect="1" noMove="1" noResize="1" noChangeArrowheads="1"/>
        </xdr:cNvSpPr>
      </xdr:nvSpPr>
      <xdr:spPr bwMode="auto">
        <a:xfrm>
          <a:off x="218122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647700</xdr:colOff>
      <xdr:row>87</xdr:row>
      <xdr:rowOff>9525</xdr:rowOff>
    </xdr:to>
    <xdr:sp macro="" textlink="">
      <xdr:nvSpPr>
        <xdr:cNvPr id="120" name="AutoShape 345"/>
        <xdr:cNvSpPr>
          <a:spLocks noRot="1" noMove="1" noResize="1" noChangeArrowheads="1"/>
        </xdr:cNvSpPr>
      </xdr:nvSpPr>
      <xdr:spPr bwMode="auto">
        <a:xfrm>
          <a:off x="218122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87</xdr:row>
      <xdr:rowOff>0</xdr:rowOff>
    </xdr:from>
    <xdr:to>
      <xdr:col>4</xdr:col>
      <xdr:colOff>647700</xdr:colOff>
      <xdr:row>88</xdr:row>
      <xdr:rowOff>9525</xdr:rowOff>
    </xdr:to>
    <xdr:sp macro="" textlink="">
      <xdr:nvSpPr>
        <xdr:cNvPr id="121" name="AutoShape 346"/>
        <xdr:cNvSpPr>
          <a:spLocks noRot="1" noChangeAspect="1" noMove="1" noResize="1" noChangeArrowheads="1"/>
        </xdr:cNvSpPr>
      </xdr:nvSpPr>
      <xdr:spPr bwMode="auto">
        <a:xfrm>
          <a:off x="218122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273</xdr:row>
      <xdr:rowOff>0</xdr:rowOff>
    </xdr:from>
    <xdr:to>
      <xdr:col>11</xdr:col>
      <xdr:colOff>647700</xdr:colOff>
      <xdr:row>273</xdr:row>
      <xdr:rowOff>0</xdr:rowOff>
    </xdr:to>
    <xdr:sp macro="" textlink="">
      <xdr:nvSpPr>
        <xdr:cNvPr id="122" name="AutoShape 390"/>
        <xdr:cNvSpPr>
          <a:spLocks noRot="1" noChangeAspect="1" noMove="1" noResize="1" noChangeArrowheads="1"/>
        </xdr:cNvSpPr>
      </xdr:nvSpPr>
      <xdr:spPr bwMode="auto">
        <a:xfrm>
          <a:off x="9658350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273</xdr:row>
      <xdr:rowOff>0</xdr:rowOff>
    </xdr:from>
    <xdr:to>
      <xdr:col>11</xdr:col>
      <xdr:colOff>647700</xdr:colOff>
      <xdr:row>273</xdr:row>
      <xdr:rowOff>0</xdr:rowOff>
    </xdr:to>
    <xdr:sp macro="" textlink="">
      <xdr:nvSpPr>
        <xdr:cNvPr id="123" name="AutoShape 391"/>
        <xdr:cNvSpPr>
          <a:spLocks noRot="1" noChangeAspect="1" noMove="1" noResize="1" noChangeArrowheads="1"/>
        </xdr:cNvSpPr>
      </xdr:nvSpPr>
      <xdr:spPr bwMode="auto">
        <a:xfrm>
          <a:off x="9658350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273</xdr:row>
      <xdr:rowOff>0</xdr:rowOff>
    </xdr:from>
    <xdr:to>
      <xdr:col>4</xdr:col>
      <xdr:colOff>647700</xdr:colOff>
      <xdr:row>273</xdr:row>
      <xdr:rowOff>0</xdr:rowOff>
    </xdr:to>
    <xdr:sp macro="" textlink="">
      <xdr:nvSpPr>
        <xdr:cNvPr id="124" name="AutoShape 392"/>
        <xdr:cNvSpPr>
          <a:spLocks noRot="1" noChangeAspect="1" noMove="1" noResize="1" noChangeArrowheads="1"/>
        </xdr:cNvSpPr>
      </xdr:nvSpPr>
      <xdr:spPr bwMode="auto">
        <a:xfrm>
          <a:off x="2181225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273</xdr:row>
      <xdr:rowOff>0</xdr:rowOff>
    </xdr:from>
    <xdr:to>
      <xdr:col>4</xdr:col>
      <xdr:colOff>647700</xdr:colOff>
      <xdr:row>273</xdr:row>
      <xdr:rowOff>0</xdr:rowOff>
    </xdr:to>
    <xdr:sp macro="" textlink="">
      <xdr:nvSpPr>
        <xdr:cNvPr id="125" name="AutoShape 393"/>
        <xdr:cNvSpPr>
          <a:spLocks noRot="1" noChangeAspect="1" noMove="1" noResize="1" noChangeArrowheads="1"/>
        </xdr:cNvSpPr>
      </xdr:nvSpPr>
      <xdr:spPr bwMode="auto">
        <a:xfrm>
          <a:off x="2181225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273</xdr:row>
      <xdr:rowOff>0</xdr:rowOff>
    </xdr:from>
    <xdr:to>
      <xdr:col>4</xdr:col>
      <xdr:colOff>647700</xdr:colOff>
      <xdr:row>273</xdr:row>
      <xdr:rowOff>0</xdr:rowOff>
    </xdr:to>
    <xdr:sp macro="" textlink="">
      <xdr:nvSpPr>
        <xdr:cNvPr id="126" name="AutoShape 394"/>
        <xdr:cNvSpPr>
          <a:spLocks noRot="1" noChangeAspect="1" noMove="1" noResize="1" noChangeArrowheads="1"/>
        </xdr:cNvSpPr>
      </xdr:nvSpPr>
      <xdr:spPr bwMode="auto">
        <a:xfrm>
          <a:off x="2181225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273</xdr:row>
      <xdr:rowOff>0</xdr:rowOff>
    </xdr:from>
    <xdr:to>
      <xdr:col>4</xdr:col>
      <xdr:colOff>647700</xdr:colOff>
      <xdr:row>273</xdr:row>
      <xdr:rowOff>0</xdr:rowOff>
    </xdr:to>
    <xdr:sp macro="" textlink="">
      <xdr:nvSpPr>
        <xdr:cNvPr id="127" name="AutoShape 395"/>
        <xdr:cNvSpPr>
          <a:spLocks noRot="1" noChangeAspect="1" noMove="1" noResize="1" noChangeArrowheads="1"/>
        </xdr:cNvSpPr>
      </xdr:nvSpPr>
      <xdr:spPr bwMode="auto">
        <a:xfrm>
          <a:off x="2181225" y="691610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53</xdr:row>
      <xdr:rowOff>66675</xdr:rowOff>
    </xdr:from>
    <xdr:to>
      <xdr:col>3</xdr:col>
      <xdr:colOff>962025</xdr:colOff>
      <xdr:row>56</xdr:row>
      <xdr:rowOff>104775</xdr:rowOff>
    </xdr:to>
    <xdr:pic>
      <xdr:nvPicPr>
        <xdr:cNvPr id="128" name="Picture 422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0" y="1630680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10</xdr:col>
      <xdr:colOff>0</xdr:colOff>
      <xdr:row>277</xdr:row>
      <xdr:rowOff>0</xdr:rowOff>
    </xdr:from>
    <xdr:to>
      <xdr:col>10</xdr:col>
      <xdr:colOff>647700</xdr:colOff>
      <xdr:row>278</xdr:row>
      <xdr:rowOff>0</xdr:rowOff>
    </xdr:to>
    <xdr:sp macro="" textlink="">
      <xdr:nvSpPr>
        <xdr:cNvPr id="129" name="AutoShape 431"/>
        <xdr:cNvSpPr>
          <a:spLocks noRot="1" noChangeAspect="1" noMove="1" noResize="1" noChangeArrowheads="1"/>
        </xdr:cNvSpPr>
      </xdr:nvSpPr>
      <xdr:spPr bwMode="auto">
        <a:xfrm>
          <a:off x="8582025" y="703421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277</xdr:row>
      <xdr:rowOff>0</xdr:rowOff>
    </xdr:from>
    <xdr:to>
      <xdr:col>11</xdr:col>
      <xdr:colOff>0</xdr:colOff>
      <xdr:row>278</xdr:row>
      <xdr:rowOff>0</xdr:rowOff>
    </xdr:to>
    <xdr:sp macro="" textlink="">
      <xdr:nvSpPr>
        <xdr:cNvPr id="130" name="AutoShape 432"/>
        <xdr:cNvSpPr>
          <a:spLocks noRot="1" noChangeAspect="1" noMove="1" noResize="1" noChangeArrowheads="1"/>
        </xdr:cNvSpPr>
      </xdr:nvSpPr>
      <xdr:spPr bwMode="auto">
        <a:xfrm>
          <a:off x="9658350" y="703421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131" name="AutoShape 433"/>
        <xdr:cNvSpPr>
          <a:spLocks noRot="1" noChangeAspect="1" noMove="1" noResize="1" noChangeArrowheads="1"/>
        </xdr:cNvSpPr>
      </xdr:nvSpPr>
      <xdr:spPr bwMode="auto">
        <a:xfrm>
          <a:off x="218122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132" name="AutoShape 434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133" name="AutoShape 435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134" name="AutoShape 436"/>
        <xdr:cNvSpPr>
          <a:spLocks noRot="1" noChangeAspect="1" noMove="1" noResize="1" noChangeArrowheads="1"/>
        </xdr:cNvSpPr>
      </xdr:nvSpPr>
      <xdr:spPr bwMode="auto">
        <a:xfrm>
          <a:off x="218122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135" name="AutoShape 437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136" name="AutoShape 438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137" name="AutoShape 439"/>
        <xdr:cNvSpPr>
          <a:spLocks noRot="1" noChangeAspect="1" noMove="1" noResize="1" noChangeArrowheads="1"/>
        </xdr:cNvSpPr>
      </xdr:nvSpPr>
      <xdr:spPr bwMode="auto">
        <a:xfrm>
          <a:off x="218122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138" name="AutoShape 440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139" name="AutoShape 441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140" name="AutoShape 442"/>
        <xdr:cNvSpPr>
          <a:spLocks noRot="1" noChangeAspect="1" noMove="1" noResize="1" noChangeArrowheads="1"/>
        </xdr:cNvSpPr>
      </xdr:nvSpPr>
      <xdr:spPr bwMode="auto">
        <a:xfrm>
          <a:off x="2181225" y="665892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141" name="AutoShape 443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142" name="AutoShape 444"/>
        <xdr:cNvSpPr>
          <a:spLocks noRot="1" noChangeAspect="1" noMove="1" noResize="1" noChangeArrowheads="1"/>
        </xdr:cNvSpPr>
      </xdr:nvSpPr>
      <xdr:spPr bwMode="auto">
        <a:xfrm>
          <a:off x="2181225" y="683895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3" name="AutoShape 205"/>
        <xdr:cNvSpPr>
          <a:spLocks noRot="1" noChangeAspect="1" noMove="1" noResize="1" noChangeArrowheads="1"/>
        </xdr:cNvSpPr>
      </xdr:nvSpPr>
      <xdr:spPr bwMode="auto">
        <a:xfrm>
          <a:off x="85820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4" name="AutoShape 206"/>
        <xdr:cNvSpPr>
          <a:spLocks noRot="1" noChangeAspect="1" noMove="1" noResize="1" noChangeArrowheads="1"/>
        </xdr:cNvSpPr>
      </xdr:nvSpPr>
      <xdr:spPr bwMode="auto">
        <a:xfrm>
          <a:off x="85820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5" name="AutoShape 207"/>
        <xdr:cNvSpPr>
          <a:spLocks noRot="1" noMove="1" noResize="1" noChangeArrowheads="1"/>
        </xdr:cNvSpPr>
      </xdr:nvSpPr>
      <xdr:spPr bwMode="auto">
        <a:xfrm>
          <a:off x="85820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6" name="AutoShape 209"/>
        <xdr:cNvSpPr>
          <a:spLocks noRot="1" noChangeAspect="1" noMove="1" noResize="1" noChangeArrowheads="1"/>
        </xdr:cNvSpPr>
      </xdr:nvSpPr>
      <xdr:spPr bwMode="auto">
        <a:xfrm>
          <a:off x="85820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47" name="AutoShape 210"/>
        <xdr:cNvSpPr>
          <a:spLocks noRot="1" noChangeAspect="1" noMove="1" noResize="1" noChangeArrowheads="1"/>
        </xdr:cNvSpPr>
      </xdr:nvSpPr>
      <xdr:spPr bwMode="auto">
        <a:xfrm>
          <a:off x="85820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48" name="AutoShape 229"/>
        <xdr:cNvSpPr>
          <a:spLocks noRot="1" noChangeAspect="1" noMove="1" noResize="1" noChangeArrowheads="1"/>
        </xdr:cNvSpPr>
      </xdr:nvSpPr>
      <xdr:spPr bwMode="auto">
        <a:xfrm>
          <a:off x="965835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49" name="AutoShape 230"/>
        <xdr:cNvSpPr>
          <a:spLocks noRot="1" noChangeAspect="1" noMove="1" noResize="1" noChangeArrowheads="1"/>
        </xdr:cNvSpPr>
      </xdr:nvSpPr>
      <xdr:spPr bwMode="auto">
        <a:xfrm>
          <a:off x="965835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50" name="AutoShape 231"/>
        <xdr:cNvSpPr>
          <a:spLocks noRot="1" noMove="1" noResize="1" noChangeArrowheads="1"/>
        </xdr:cNvSpPr>
      </xdr:nvSpPr>
      <xdr:spPr bwMode="auto">
        <a:xfrm>
          <a:off x="965835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51" name="AutoShape 233"/>
        <xdr:cNvSpPr>
          <a:spLocks noRot="1" noChangeAspect="1" noMove="1" noResize="1" noChangeArrowheads="1"/>
        </xdr:cNvSpPr>
      </xdr:nvSpPr>
      <xdr:spPr bwMode="auto">
        <a:xfrm>
          <a:off x="965835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52" name="AutoShape 234"/>
        <xdr:cNvSpPr>
          <a:spLocks noRot="1" noChangeAspect="1" noMove="1" noResize="1" noChangeArrowheads="1"/>
        </xdr:cNvSpPr>
      </xdr:nvSpPr>
      <xdr:spPr bwMode="auto">
        <a:xfrm>
          <a:off x="9658350" y="527208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3" name="AutoShape 277"/>
        <xdr:cNvSpPr>
          <a:spLocks noRot="1" noChangeAspect="1" noMove="1" noResize="1" noChangeArrowheads="1"/>
        </xdr:cNvSpPr>
      </xdr:nvSpPr>
      <xdr:spPr bwMode="auto">
        <a:xfrm>
          <a:off x="21812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4" name="AutoShape 278"/>
        <xdr:cNvSpPr>
          <a:spLocks noRot="1" noChangeAspect="1" noMove="1" noResize="1" noChangeArrowheads="1"/>
        </xdr:cNvSpPr>
      </xdr:nvSpPr>
      <xdr:spPr bwMode="auto">
        <a:xfrm>
          <a:off x="21812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5" name="AutoShape 279"/>
        <xdr:cNvSpPr>
          <a:spLocks noRot="1" noMove="1" noResize="1" noChangeArrowheads="1"/>
        </xdr:cNvSpPr>
      </xdr:nvSpPr>
      <xdr:spPr bwMode="auto">
        <a:xfrm>
          <a:off x="21812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6" name="AutoShape 281"/>
        <xdr:cNvSpPr>
          <a:spLocks noRot="1" noChangeAspect="1" noMove="1" noResize="1" noChangeArrowheads="1"/>
        </xdr:cNvSpPr>
      </xdr:nvSpPr>
      <xdr:spPr bwMode="auto">
        <a:xfrm>
          <a:off x="21812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57" name="AutoShape 282"/>
        <xdr:cNvSpPr>
          <a:spLocks noRot="1" noChangeAspect="1" noMove="1" noResize="1" noChangeArrowheads="1"/>
        </xdr:cNvSpPr>
      </xdr:nvSpPr>
      <xdr:spPr bwMode="auto">
        <a:xfrm>
          <a:off x="2181225" y="5272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166</xdr:row>
      <xdr:rowOff>0</xdr:rowOff>
    </xdr:from>
    <xdr:to>
      <xdr:col>10</xdr:col>
      <xdr:colOff>647700</xdr:colOff>
      <xdr:row>167</xdr:row>
      <xdr:rowOff>9525</xdr:rowOff>
    </xdr:to>
    <xdr:sp macro="" textlink="">
      <xdr:nvSpPr>
        <xdr:cNvPr id="158" name="AutoShape 326"/>
        <xdr:cNvSpPr>
          <a:spLocks noRot="1" noChangeAspect="1" noMove="1" noResize="1" noChangeArrowheads="1"/>
        </xdr:cNvSpPr>
      </xdr:nvSpPr>
      <xdr:spPr bwMode="auto">
        <a:xfrm>
          <a:off x="8582025" y="52492275"/>
          <a:ext cx="647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0</xdr:colOff>
      <xdr:row>167</xdr:row>
      <xdr:rowOff>9525</xdr:rowOff>
    </xdr:to>
    <xdr:sp macro="" textlink="">
      <xdr:nvSpPr>
        <xdr:cNvPr id="159" name="AutoShape 330"/>
        <xdr:cNvSpPr>
          <a:spLocks noRot="1" noChangeAspect="1" noMove="1" noResize="1" noChangeArrowheads="1"/>
        </xdr:cNvSpPr>
      </xdr:nvSpPr>
      <xdr:spPr bwMode="auto">
        <a:xfrm>
          <a:off x="9658350" y="524922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166</xdr:row>
      <xdr:rowOff>0</xdr:rowOff>
    </xdr:from>
    <xdr:to>
      <xdr:col>4</xdr:col>
      <xdr:colOff>647700</xdr:colOff>
      <xdr:row>167</xdr:row>
      <xdr:rowOff>9525</xdr:rowOff>
    </xdr:to>
    <xdr:sp macro="" textlink="">
      <xdr:nvSpPr>
        <xdr:cNvPr id="160" name="AutoShape 334"/>
        <xdr:cNvSpPr>
          <a:spLocks noRot="1" noChangeAspect="1" noMove="1" noResize="1" noChangeArrowheads="1"/>
        </xdr:cNvSpPr>
      </xdr:nvSpPr>
      <xdr:spPr bwMode="auto">
        <a:xfrm>
          <a:off x="2181225" y="52492275"/>
          <a:ext cx="647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61</xdr:row>
      <xdr:rowOff>0</xdr:rowOff>
    </xdr:from>
    <xdr:to>
      <xdr:col>10</xdr:col>
      <xdr:colOff>657225</xdr:colOff>
      <xdr:row>62</xdr:row>
      <xdr:rowOff>19050</xdr:rowOff>
    </xdr:to>
    <xdr:pic>
      <xdr:nvPicPr>
        <xdr:cNvPr id="161" name="AutoShape 4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00" y="18745200"/>
          <a:ext cx="6667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61</xdr:row>
      <xdr:rowOff>304800</xdr:rowOff>
    </xdr:from>
    <xdr:to>
      <xdr:col>10</xdr:col>
      <xdr:colOff>657225</xdr:colOff>
      <xdr:row>74</xdr:row>
      <xdr:rowOff>19050</xdr:rowOff>
    </xdr:to>
    <xdr:pic>
      <xdr:nvPicPr>
        <xdr:cNvPr id="162" name="AutoShape 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00" y="19050000"/>
          <a:ext cx="666750" cy="3800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270</xdr:row>
      <xdr:rowOff>590550</xdr:rowOff>
    </xdr:from>
    <xdr:to>
      <xdr:col>10</xdr:col>
      <xdr:colOff>657225</xdr:colOff>
      <xdr:row>272</xdr:row>
      <xdr:rowOff>9525</xdr:rowOff>
    </xdr:to>
    <xdr:pic>
      <xdr:nvPicPr>
        <xdr:cNvPr id="163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39</xdr:row>
      <xdr:rowOff>19050</xdr:rowOff>
    </xdr:to>
    <xdr:sp macro="" textlink="">
      <xdr:nvSpPr>
        <xdr:cNvPr id="164" name="AutoShape 62"/>
        <xdr:cNvSpPr>
          <a:spLocks noRot="1" noChangeAspect="1" noMove="1" noResize="1" noChangeArrowheads="1"/>
        </xdr:cNvSpPr>
      </xdr:nvSpPr>
      <xdr:spPr bwMode="auto">
        <a:xfrm>
          <a:off x="9658350" y="116681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0</xdr:colOff>
      <xdr:row>52</xdr:row>
      <xdr:rowOff>19050</xdr:rowOff>
    </xdr:to>
    <xdr:sp macro="" textlink="">
      <xdr:nvSpPr>
        <xdr:cNvPr id="165" name="AutoShape 60"/>
        <xdr:cNvSpPr>
          <a:spLocks noRot="1" noChangeAspect="1" noMove="1" noResize="1" noChangeArrowheads="1"/>
        </xdr:cNvSpPr>
      </xdr:nvSpPr>
      <xdr:spPr bwMode="auto">
        <a:xfrm>
          <a:off x="9658350" y="12296775"/>
          <a:ext cx="0" cy="379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54</xdr:row>
      <xdr:rowOff>190500</xdr:rowOff>
    </xdr:to>
    <xdr:sp macro="" textlink="">
      <xdr:nvSpPr>
        <xdr:cNvPr id="166" name="AutoShape 58"/>
        <xdr:cNvSpPr>
          <a:spLocks noRot="1" noChangeAspect="1" noMove="1" noResize="1" noChangeArrowheads="1"/>
        </xdr:cNvSpPr>
      </xdr:nvSpPr>
      <xdr:spPr bwMode="auto">
        <a:xfrm>
          <a:off x="9658350" y="16240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76</xdr:row>
      <xdr:rowOff>419100</xdr:rowOff>
    </xdr:from>
    <xdr:to>
      <xdr:col>10</xdr:col>
      <xdr:colOff>657225</xdr:colOff>
      <xdr:row>78</xdr:row>
      <xdr:rowOff>19050</xdr:rowOff>
    </xdr:to>
    <xdr:pic>
      <xdr:nvPicPr>
        <xdr:cNvPr id="167" name="AutoShape 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366962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77</xdr:row>
      <xdr:rowOff>419100</xdr:rowOff>
    </xdr:from>
    <xdr:to>
      <xdr:col>10</xdr:col>
      <xdr:colOff>657225</xdr:colOff>
      <xdr:row>79</xdr:row>
      <xdr:rowOff>9525</xdr:rowOff>
    </xdr:to>
    <xdr:pic>
      <xdr:nvPicPr>
        <xdr:cNvPr id="168" name="AutoShape 7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40982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79</xdr:row>
      <xdr:rowOff>0</xdr:rowOff>
    </xdr:from>
    <xdr:to>
      <xdr:col>10</xdr:col>
      <xdr:colOff>657225</xdr:colOff>
      <xdr:row>80</xdr:row>
      <xdr:rowOff>19050</xdr:rowOff>
    </xdr:to>
    <xdr:pic>
      <xdr:nvPicPr>
        <xdr:cNvPr id="169" name="AutoShape 76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45364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79</xdr:row>
      <xdr:rowOff>419100</xdr:rowOff>
    </xdr:from>
    <xdr:to>
      <xdr:col>10</xdr:col>
      <xdr:colOff>657225</xdr:colOff>
      <xdr:row>81</xdr:row>
      <xdr:rowOff>19050</xdr:rowOff>
    </xdr:to>
    <xdr:pic>
      <xdr:nvPicPr>
        <xdr:cNvPr id="170" name="AutoShape 7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49555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619125</xdr:colOff>
      <xdr:row>109</xdr:row>
      <xdr:rowOff>104775</xdr:rowOff>
    </xdr:to>
    <xdr:sp macro="" textlink="">
      <xdr:nvSpPr>
        <xdr:cNvPr id="171" name="AutoShape 95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172" name="AutoShape 91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276</xdr:row>
      <xdr:rowOff>342900</xdr:rowOff>
    </xdr:from>
    <xdr:to>
      <xdr:col>10</xdr:col>
      <xdr:colOff>657225</xdr:colOff>
      <xdr:row>278</xdr:row>
      <xdr:rowOff>0</xdr:rowOff>
    </xdr:to>
    <xdr:pic>
      <xdr:nvPicPr>
        <xdr:cNvPr id="173" name="AutoShape 1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70332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4" name="AutoShape 205"/>
        <xdr:cNvSpPr>
          <a:spLocks noRot="1" noChangeAspect="1" noMove="1" noResize="1" noChangeArrowheads="1"/>
        </xdr:cNvSpPr>
      </xdr:nvSpPr>
      <xdr:spPr bwMode="auto">
        <a:xfrm>
          <a:off x="85820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5" name="AutoShape 206"/>
        <xdr:cNvSpPr>
          <a:spLocks noRot="1" noChangeAspect="1" noMove="1" noResize="1" noChangeArrowheads="1"/>
        </xdr:cNvSpPr>
      </xdr:nvSpPr>
      <xdr:spPr bwMode="auto">
        <a:xfrm>
          <a:off x="85820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6" name="AutoShape 207"/>
        <xdr:cNvSpPr>
          <a:spLocks noRot="1" noMove="1" noResize="1" noChangeArrowheads="1"/>
        </xdr:cNvSpPr>
      </xdr:nvSpPr>
      <xdr:spPr bwMode="auto">
        <a:xfrm>
          <a:off x="85820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257</xdr:row>
      <xdr:rowOff>161925</xdr:rowOff>
    </xdr:from>
    <xdr:to>
      <xdr:col>10</xdr:col>
      <xdr:colOff>657225</xdr:colOff>
      <xdr:row>258</xdr:row>
      <xdr:rowOff>19050</xdr:rowOff>
    </xdr:to>
    <xdr:pic>
      <xdr:nvPicPr>
        <xdr:cNvPr id="177" name="AutoShape 20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572500" y="61560075"/>
          <a:ext cx="666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8" name="AutoShape 209"/>
        <xdr:cNvSpPr>
          <a:spLocks noRot="1" noChangeAspect="1" noMove="1" noResize="1" noChangeArrowheads="1"/>
        </xdr:cNvSpPr>
      </xdr:nvSpPr>
      <xdr:spPr bwMode="auto">
        <a:xfrm>
          <a:off x="85820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79" name="AutoShape 210"/>
        <xdr:cNvSpPr>
          <a:spLocks noRot="1" noChangeAspect="1" noMove="1" noResize="1" noChangeArrowheads="1"/>
        </xdr:cNvSpPr>
      </xdr:nvSpPr>
      <xdr:spPr bwMode="auto">
        <a:xfrm>
          <a:off x="85820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47625</xdr:rowOff>
    </xdr:from>
    <xdr:to>
      <xdr:col>11</xdr:col>
      <xdr:colOff>0</xdr:colOff>
      <xdr:row>70</xdr:row>
      <xdr:rowOff>57150</xdr:rowOff>
    </xdr:to>
    <xdr:sp macro="" textlink="">
      <xdr:nvSpPr>
        <xdr:cNvPr id="180" name="AutoShape 214"/>
        <xdr:cNvSpPr>
          <a:spLocks noRot="1" noChangeAspect="1" noMove="1" noResize="1" noChangeArrowheads="1"/>
        </xdr:cNvSpPr>
      </xdr:nvSpPr>
      <xdr:spPr bwMode="auto">
        <a:xfrm>
          <a:off x="9658350" y="213074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88</xdr:row>
      <xdr:rowOff>114300</xdr:rowOff>
    </xdr:from>
    <xdr:to>
      <xdr:col>11</xdr:col>
      <xdr:colOff>0</xdr:colOff>
      <xdr:row>90</xdr:row>
      <xdr:rowOff>19050</xdr:rowOff>
    </xdr:to>
    <xdr:sp macro="" textlink="">
      <xdr:nvSpPr>
        <xdr:cNvPr id="181" name="AutoShape 215"/>
        <xdr:cNvSpPr>
          <a:spLocks noRot="1" noChangeAspect="1" noMove="1" noResize="1" noChangeArrowheads="1"/>
        </xdr:cNvSpPr>
      </xdr:nvSpPr>
      <xdr:spPr bwMode="auto">
        <a:xfrm>
          <a:off x="9658350" y="280701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90</xdr:row>
      <xdr:rowOff>9525</xdr:rowOff>
    </xdr:from>
    <xdr:to>
      <xdr:col>11</xdr:col>
      <xdr:colOff>0</xdr:colOff>
      <xdr:row>90</xdr:row>
      <xdr:rowOff>333375</xdr:rowOff>
    </xdr:to>
    <xdr:sp macro="" textlink="">
      <xdr:nvSpPr>
        <xdr:cNvPr id="182" name="AutoShape 216"/>
        <xdr:cNvSpPr>
          <a:spLocks noRot="1" noChangeAspect="1" noMove="1" noResize="1" noChangeArrowheads="1"/>
        </xdr:cNvSpPr>
      </xdr:nvSpPr>
      <xdr:spPr bwMode="auto">
        <a:xfrm>
          <a:off x="9658350" y="283845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90</xdr:row>
      <xdr:rowOff>323850</xdr:rowOff>
    </xdr:from>
    <xdr:to>
      <xdr:col>11</xdr:col>
      <xdr:colOff>0</xdr:colOff>
      <xdr:row>100</xdr:row>
      <xdr:rowOff>257175</xdr:rowOff>
    </xdr:to>
    <xdr:sp macro="" textlink="">
      <xdr:nvSpPr>
        <xdr:cNvPr id="183" name="AutoShape 217"/>
        <xdr:cNvSpPr>
          <a:spLocks noRot="1" noChangeAspect="1" noMove="1" noResize="1" noChangeArrowheads="1"/>
        </xdr:cNvSpPr>
      </xdr:nvSpPr>
      <xdr:spPr bwMode="auto">
        <a:xfrm>
          <a:off x="9658350" y="28698825"/>
          <a:ext cx="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290</xdr:row>
      <xdr:rowOff>104775</xdr:rowOff>
    </xdr:from>
    <xdr:to>
      <xdr:col>11</xdr:col>
      <xdr:colOff>0</xdr:colOff>
      <xdr:row>294</xdr:row>
      <xdr:rowOff>0</xdr:rowOff>
    </xdr:to>
    <xdr:sp macro="" textlink="">
      <xdr:nvSpPr>
        <xdr:cNvPr id="184" name="AutoShape 218"/>
        <xdr:cNvSpPr>
          <a:spLocks noRot="1" noChangeAspect="1" noMove="1" noResize="1" noChangeArrowheads="1"/>
        </xdr:cNvSpPr>
      </xdr:nvSpPr>
      <xdr:spPr bwMode="auto">
        <a:xfrm>
          <a:off x="9658350" y="76390500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298</xdr:row>
      <xdr:rowOff>123825</xdr:rowOff>
    </xdr:from>
    <xdr:to>
      <xdr:col>11</xdr:col>
      <xdr:colOff>0</xdr:colOff>
      <xdr:row>302</xdr:row>
      <xdr:rowOff>76200</xdr:rowOff>
    </xdr:to>
    <xdr:sp macro="" textlink="">
      <xdr:nvSpPr>
        <xdr:cNvPr id="185" name="AutoShape 219"/>
        <xdr:cNvSpPr>
          <a:spLocks noRot="1" noChangeAspect="1" noMove="1" noResize="1" noChangeArrowheads="1"/>
        </xdr:cNvSpPr>
      </xdr:nvSpPr>
      <xdr:spPr bwMode="auto">
        <a:xfrm>
          <a:off x="9658350" y="78628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19050</xdr:rowOff>
    </xdr:from>
    <xdr:to>
      <xdr:col>11</xdr:col>
      <xdr:colOff>0</xdr:colOff>
      <xdr:row>104</xdr:row>
      <xdr:rowOff>180975</xdr:rowOff>
    </xdr:to>
    <xdr:sp macro="" textlink="">
      <xdr:nvSpPr>
        <xdr:cNvPr id="186" name="AutoShape 220"/>
        <xdr:cNvSpPr>
          <a:spLocks noRot="1" noChangeAspect="1" noMove="1" noResize="1" noChangeArrowheads="1"/>
        </xdr:cNvSpPr>
      </xdr:nvSpPr>
      <xdr:spPr bwMode="auto">
        <a:xfrm>
          <a:off x="9658350" y="333184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104</xdr:row>
      <xdr:rowOff>171450</xdr:rowOff>
    </xdr:from>
    <xdr:to>
      <xdr:col>11</xdr:col>
      <xdr:colOff>0</xdr:colOff>
      <xdr:row>105</xdr:row>
      <xdr:rowOff>333375</xdr:rowOff>
    </xdr:to>
    <xdr:sp macro="" textlink="">
      <xdr:nvSpPr>
        <xdr:cNvPr id="187" name="AutoShape 221"/>
        <xdr:cNvSpPr>
          <a:spLocks noRot="1" noChangeAspect="1" noMove="1" noResize="1" noChangeArrowheads="1"/>
        </xdr:cNvSpPr>
      </xdr:nvSpPr>
      <xdr:spPr bwMode="auto">
        <a:xfrm>
          <a:off x="9658350" y="337470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105</xdr:row>
      <xdr:rowOff>323850</xdr:rowOff>
    </xdr:from>
    <xdr:to>
      <xdr:col>11</xdr:col>
      <xdr:colOff>0</xdr:colOff>
      <xdr:row>107</xdr:row>
      <xdr:rowOff>95250</xdr:rowOff>
    </xdr:to>
    <xdr:sp macro="" textlink="">
      <xdr:nvSpPr>
        <xdr:cNvPr id="188" name="AutoShape 222"/>
        <xdr:cNvSpPr>
          <a:spLocks noRot="1" noMove="1" noResize="1" noChangeArrowheads="1"/>
        </xdr:cNvSpPr>
      </xdr:nvSpPr>
      <xdr:spPr bwMode="auto">
        <a:xfrm>
          <a:off x="9658350" y="34175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107</xdr:row>
      <xdr:rowOff>85725</xdr:rowOff>
    </xdr:from>
    <xdr:to>
      <xdr:col>11</xdr:col>
      <xdr:colOff>0</xdr:colOff>
      <xdr:row>108</xdr:row>
      <xdr:rowOff>304800</xdr:rowOff>
    </xdr:to>
    <xdr:sp macro="" textlink="">
      <xdr:nvSpPr>
        <xdr:cNvPr id="189" name="AutoShape 223"/>
        <xdr:cNvSpPr>
          <a:spLocks noRot="1" noChangeAspect="1" noMove="1" noResize="1" noChangeArrowheads="1"/>
        </xdr:cNvSpPr>
      </xdr:nvSpPr>
      <xdr:spPr bwMode="auto">
        <a:xfrm>
          <a:off x="9658350" y="346043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190" name="AutoShape 224"/>
        <xdr:cNvSpPr>
          <a:spLocks noRot="1" noChangeAspect="1" noMove="1" noResize="1" noChangeArrowheads="1"/>
        </xdr:cNvSpPr>
      </xdr:nvSpPr>
      <xdr:spPr bwMode="auto">
        <a:xfrm>
          <a:off x="96583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191" name="AutoShape 225"/>
        <xdr:cNvSpPr>
          <a:spLocks noRot="1" noChangeAspect="1" noMove="1" noResize="1" noChangeArrowheads="1"/>
        </xdr:cNvSpPr>
      </xdr:nvSpPr>
      <xdr:spPr bwMode="auto">
        <a:xfrm>
          <a:off x="96583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298</xdr:row>
      <xdr:rowOff>123825</xdr:rowOff>
    </xdr:from>
    <xdr:to>
      <xdr:col>11</xdr:col>
      <xdr:colOff>0</xdr:colOff>
      <xdr:row>302</xdr:row>
      <xdr:rowOff>85725</xdr:rowOff>
    </xdr:to>
    <xdr:sp macro="" textlink="">
      <xdr:nvSpPr>
        <xdr:cNvPr id="192" name="AutoShape 227"/>
        <xdr:cNvSpPr>
          <a:spLocks noRot="1" noChangeAspect="1" noMove="1" noResize="1" noChangeArrowheads="1"/>
        </xdr:cNvSpPr>
      </xdr:nvSpPr>
      <xdr:spPr bwMode="auto">
        <a:xfrm>
          <a:off x="9658350" y="7862887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310</xdr:row>
      <xdr:rowOff>133350</xdr:rowOff>
    </xdr:from>
    <xdr:to>
      <xdr:col>11</xdr:col>
      <xdr:colOff>0</xdr:colOff>
      <xdr:row>313</xdr:row>
      <xdr:rowOff>85725</xdr:rowOff>
    </xdr:to>
    <xdr:sp macro="" textlink="">
      <xdr:nvSpPr>
        <xdr:cNvPr id="193" name="AutoShape 228"/>
        <xdr:cNvSpPr>
          <a:spLocks noRot="1" noChangeAspect="1" noMove="1" noResize="1" noChangeArrowheads="1"/>
        </xdr:cNvSpPr>
      </xdr:nvSpPr>
      <xdr:spPr bwMode="auto">
        <a:xfrm>
          <a:off x="9658350" y="805815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4" name="AutoShape 229"/>
        <xdr:cNvSpPr>
          <a:spLocks noRot="1" noChangeAspect="1" noMove="1" noResize="1" noChangeArrowheads="1"/>
        </xdr:cNvSpPr>
      </xdr:nvSpPr>
      <xdr:spPr bwMode="auto">
        <a:xfrm>
          <a:off x="965835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5" name="AutoShape 230"/>
        <xdr:cNvSpPr>
          <a:spLocks noRot="1" noChangeAspect="1" noMove="1" noResize="1" noChangeArrowheads="1"/>
        </xdr:cNvSpPr>
      </xdr:nvSpPr>
      <xdr:spPr bwMode="auto">
        <a:xfrm>
          <a:off x="965835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6" name="AutoShape 231"/>
        <xdr:cNvSpPr>
          <a:spLocks noRot="1" noMove="1" noResize="1" noChangeArrowheads="1"/>
        </xdr:cNvSpPr>
      </xdr:nvSpPr>
      <xdr:spPr bwMode="auto">
        <a:xfrm>
          <a:off x="965835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278</xdr:row>
      <xdr:rowOff>428625</xdr:rowOff>
    </xdr:from>
    <xdr:to>
      <xdr:col>11</xdr:col>
      <xdr:colOff>0</xdr:colOff>
      <xdr:row>278</xdr:row>
      <xdr:rowOff>438150</xdr:rowOff>
    </xdr:to>
    <xdr:sp macro="" textlink="">
      <xdr:nvSpPr>
        <xdr:cNvPr id="197" name="AutoShape 232"/>
        <xdr:cNvSpPr>
          <a:spLocks noRot="1" noChangeAspect="1" noMove="1" noResize="1" noChangeArrowheads="1"/>
        </xdr:cNvSpPr>
      </xdr:nvSpPr>
      <xdr:spPr bwMode="auto">
        <a:xfrm>
          <a:off x="9658350" y="712089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8" name="AutoShape 233"/>
        <xdr:cNvSpPr>
          <a:spLocks noRot="1" noChangeAspect="1" noMove="1" noResize="1" noChangeArrowheads="1"/>
        </xdr:cNvSpPr>
      </xdr:nvSpPr>
      <xdr:spPr bwMode="auto">
        <a:xfrm>
          <a:off x="965835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99" name="AutoShape 234"/>
        <xdr:cNvSpPr>
          <a:spLocks noRot="1" noChangeAspect="1" noMove="1" noResize="1" noChangeArrowheads="1"/>
        </xdr:cNvSpPr>
      </xdr:nvSpPr>
      <xdr:spPr bwMode="auto">
        <a:xfrm>
          <a:off x="9658350" y="43995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290</xdr:row>
      <xdr:rowOff>104775</xdr:rowOff>
    </xdr:from>
    <xdr:to>
      <xdr:col>11</xdr:col>
      <xdr:colOff>0</xdr:colOff>
      <xdr:row>294</xdr:row>
      <xdr:rowOff>0</xdr:rowOff>
    </xdr:to>
    <xdr:sp macro="" textlink="">
      <xdr:nvSpPr>
        <xdr:cNvPr id="200" name="AutoShape 235"/>
        <xdr:cNvSpPr>
          <a:spLocks noRot="1" noChangeAspect="1" noMove="1" noResize="1" noChangeArrowheads="1"/>
        </xdr:cNvSpPr>
      </xdr:nvSpPr>
      <xdr:spPr bwMode="auto">
        <a:xfrm>
          <a:off x="9658350" y="76390500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298</xdr:row>
      <xdr:rowOff>123825</xdr:rowOff>
    </xdr:from>
    <xdr:to>
      <xdr:col>11</xdr:col>
      <xdr:colOff>0</xdr:colOff>
      <xdr:row>302</xdr:row>
      <xdr:rowOff>76200</xdr:rowOff>
    </xdr:to>
    <xdr:sp macro="" textlink="">
      <xdr:nvSpPr>
        <xdr:cNvPr id="201" name="AutoShape 236"/>
        <xdr:cNvSpPr>
          <a:spLocks noRot="1" noChangeAspect="1" noMove="1" noResize="1" noChangeArrowheads="1"/>
        </xdr:cNvSpPr>
      </xdr:nvSpPr>
      <xdr:spPr bwMode="auto">
        <a:xfrm>
          <a:off x="9658350" y="78628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298</xdr:row>
      <xdr:rowOff>123825</xdr:rowOff>
    </xdr:from>
    <xdr:to>
      <xdr:col>11</xdr:col>
      <xdr:colOff>0</xdr:colOff>
      <xdr:row>302</xdr:row>
      <xdr:rowOff>85725</xdr:rowOff>
    </xdr:to>
    <xdr:sp macro="" textlink="">
      <xdr:nvSpPr>
        <xdr:cNvPr id="202" name="AutoShape 237"/>
        <xdr:cNvSpPr>
          <a:spLocks noRot="1" noChangeAspect="1" noMove="1" noResize="1" noChangeArrowheads="1"/>
        </xdr:cNvSpPr>
      </xdr:nvSpPr>
      <xdr:spPr bwMode="auto">
        <a:xfrm>
          <a:off x="9658350" y="7862887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268</xdr:row>
      <xdr:rowOff>0</xdr:rowOff>
    </xdr:from>
    <xdr:to>
      <xdr:col>4</xdr:col>
      <xdr:colOff>657225</xdr:colOff>
      <xdr:row>269</xdr:row>
      <xdr:rowOff>9525</xdr:rowOff>
    </xdr:to>
    <xdr:pic>
      <xdr:nvPicPr>
        <xdr:cNvPr id="204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05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79</xdr:row>
      <xdr:rowOff>0</xdr:rowOff>
    </xdr:from>
    <xdr:to>
      <xdr:col>4</xdr:col>
      <xdr:colOff>657225</xdr:colOff>
      <xdr:row>80</xdr:row>
      <xdr:rowOff>19050</xdr:rowOff>
    </xdr:to>
    <xdr:pic>
      <xdr:nvPicPr>
        <xdr:cNvPr id="206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45364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619125</xdr:colOff>
      <xdr:row>109</xdr:row>
      <xdr:rowOff>104775</xdr:rowOff>
    </xdr:to>
    <xdr:sp macro="" textlink="">
      <xdr:nvSpPr>
        <xdr:cNvPr id="207" name="AutoShape 272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08" name="AutoShape 273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66675</xdr:colOff>
      <xdr:row>0</xdr:row>
      <xdr:rowOff>38100</xdr:rowOff>
    </xdr:from>
    <xdr:to>
      <xdr:col>3</xdr:col>
      <xdr:colOff>904875</xdr:colOff>
      <xdr:row>2</xdr:row>
      <xdr:rowOff>152400</xdr:rowOff>
    </xdr:to>
    <xdr:pic>
      <xdr:nvPicPr>
        <xdr:cNvPr id="209" name="Picture 274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247775" y="38100"/>
          <a:ext cx="8382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10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1" name="AutoShape 277"/>
        <xdr:cNvSpPr>
          <a:spLocks noRot="1" noChangeAspect="1" noMove="1" noResize="1" noChangeArrowheads="1"/>
        </xdr:cNvSpPr>
      </xdr:nvSpPr>
      <xdr:spPr bwMode="auto">
        <a:xfrm>
          <a:off x="21812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2" name="AutoShape 278"/>
        <xdr:cNvSpPr>
          <a:spLocks noRot="1" noChangeAspect="1" noMove="1" noResize="1" noChangeArrowheads="1"/>
        </xdr:cNvSpPr>
      </xdr:nvSpPr>
      <xdr:spPr bwMode="auto">
        <a:xfrm>
          <a:off x="21812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3" name="AutoShape 279"/>
        <xdr:cNvSpPr>
          <a:spLocks noRot="1" noMove="1" noResize="1" noChangeArrowheads="1"/>
        </xdr:cNvSpPr>
      </xdr:nvSpPr>
      <xdr:spPr bwMode="auto">
        <a:xfrm>
          <a:off x="21812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257</xdr:row>
      <xdr:rowOff>161925</xdr:rowOff>
    </xdr:from>
    <xdr:to>
      <xdr:col>2</xdr:col>
      <xdr:colOff>657225</xdr:colOff>
      <xdr:row>258</xdr:row>
      <xdr:rowOff>19050</xdr:rowOff>
    </xdr:to>
    <xdr:pic>
      <xdr:nvPicPr>
        <xdr:cNvPr id="214" name="AutoShape 2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81000" y="61560075"/>
          <a:ext cx="6572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5" name="AutoShape 281"/>
        <xdr:cNvSpPr>
          <a:spLocks noRot="1" noChangeAspect="1" noMove="1" noResize="1" noChangeArrowheads="1"/>
        </xdr:cNvSpPr>
      </xdr:nvSpPr>
      <xdr:spPr bwMode="auto">
        <a:xfrm>
          <a:off x="21812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16" name="AutoShape 282"/>
        <xdr:cNvSpPr>
          <a:spLocks noRot="1" noChangeAspect="1" noMove="1" noResize="1" noChangeArrowheads="1"/>
        </xdr:cNvSpPr>
      </xdr:nvSpPr>
      <xdr:spPr bwMode="auto">
        <a:xfrm>
          <a:off x="2181225" y="43995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268</xdr:row>
      <xdr:rowOff>0</xdr:rowOff>
    </xdr:from>
    <xdr:to>
      <xdr:col>4</xdr:col>
      <xdr:colOff>657225</xdr:colOff>
      <xdr:row>269</xdr:row>
      <xdr:rowOff>9525</xdr:rowOff>
    </xdr:to>
    <xdr:pic>
      <xdr:nvPicPr>
        <xdr:cNvPr id="217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18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19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0" name="AutoShape 287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1" name="AutoShape 288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2" name="AutoShape 289"/>
        <xdr:cNvSpPr>
          <a:spLocks noRo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3" name="AutoShape 290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24" name="AutoShape 291"/>
        <xdr:cNvSpPr>
          <a:spLocks noRot="1" noChangeAspect="1" noMove="1" noResize="1" noChangeArrowheads="1"/>
        </xdr:cNvSpPr>
      </xdr:nvSpPr>
      <xdr:spPr bwMode="auto">
        <a:xfrm>
          <a:off x="75057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25" name="AutoShape 292"/>
        <xdr:cNvSpPr>
          <a:spLocks noRot="1" noChangeAspect="1" noMove="1" noResize="1" noChangeArrowheads="1"/>
        </xdr:cNvSpPr>
      </xdr:nvSpPr>
      <xdr:spPr bwMode="auto">
        <a:xfrm>
          <a:off x="75057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26" name="AutoShape 293"/>
        <xdr:cNvSpPr>
          <a:spLocks noRot="1" noMove="1" noResize="1" noChangeArrowheads="1"/>
        </xdr:cNvSpPr>
      </xdr:nvSpPr>
      <xdr:spPr bwMode="auto">
        <a:xfrm>
          <a:off x="75057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227" name="AutoShape 294"/>
        <xdr:cNvSpPr>
          <a:spLocks noRot="1" noChangeAspect="1" noMove="1" noResize="1" noChangeArrowheads="1"/>
        </xdr:cNvSpPr>
      </xdr:nvSpPr>
      <xdr:spPr bwMode="auto">
        <a:xfrm>
          <a:off x="96583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28" name="AutoShape 295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29" name="AutoShape 296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30" name="AutoShape 297"/>
        <xdr:cNvSpPr>
          <a:spLocks noRo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31" name="AutoShape 298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2" name="AutoShape 299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3" name="AutoShape 300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4" name="AutoShape 301"/>
        <xdr:cNvSpPr>
          <a:spLocks noRo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5" name="AutoShape 302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268</xdr:row>
      <xdr:rowOff>0</xdr:rowOff>
    </xdr:from>
    <xdr:to>
      <xdr:col>4</xdr:col>
      <xdr:colOff>657225</xdr:colOff>
      <xdr:row>269</xdr:row>
      <xdr:rowOff>9525</xdr:rowOff>
    </xdr:to>
    <xdr:pic>
      <xdr:nvPicPr>
        <xdr:cNvPr id="236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37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38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39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40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91</xdr:row>
      <xdr:rowOff>0</xdr:rowOff>
    </xdr:from>
    <xdr:to>
      <xdr:col>10</xdr:col>
      <xdr:colOff>657225</xdr:colOff>
      <xdr:row>92</xdr:row>
      <xdr:rowOff>19050</xdr:rowOff>
    </xdr:to>
    <xdr:pic>
      <xdr:nvPicPr>
        <xdr:cNvPr id="241" name="AutoShape 31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8803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91</xdr:row>
      <xdr:rowOff>419100</xdr:rowOff>
    </xdr:from>
    <xdr:to>
      <xdr:col>10</xdr:col>
      <xdr:colOff>657225</xdr:colOff>
      <xdr:row>93</xdr:row>
      <xdr:rowOff>19050</xdr:rowOff>
    </xdr:to>
    <xdr:pic>
      <xdr:nvPicPr>
        <xdr:cNvPr id="242" name="AutoShape 31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92227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92</xdr:row>
      <xdr:rowOff>419100</xdr:rowOff>
    </xdr:from>
    <xdr:to>
      <xdr:col>10</xdr:col>
      <xdr:colOff>657225</xdr:colOff>
      <xdr:row>94</xdr:row>
      <xdr:rowOff>9525</xdr:rowOff>
    </xdr:to>
    <xdr:pic>
      <xdr:nvPicPr>
        <xdr:cNvPr id="243" name="AutoShape 313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96513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94</xdr:row>
      <xdr:rowOff>0</xdr:rowOff>
    </xdr:from>
    <xdr:to>
      <xdr:col>10</xdr:col>
      <xdr:colOff>657225</xdr:colOff>
      <xdr:row>95</xdr:row>
      <xdr:rowOff>19050</xdr:rowOff>
    </xdr:to>
    <xdr:pic>
      <xdr:nvPicPr>
        <xdr:cNvPr id="244" name="AutoShape 31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00894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122</xdr:row>
      <xdr:rowOff>295275</xdr:rowOff>
    </xdr:from>
    <xdr:to>
      <xdr:col>11</xdr:col>
      <xdr:colOff>0</xdr:colOff>
      <xdr:row>124</xdr:row>
      <xdr:rowOff>123825</xdr:rowOff>
    </xdr:to>
    <xdr:sp macro="" textlink="">
      <xdr:nvSpPr>
        <xdr:cNvPr id="245" name="AutoShape 315"/>
        <xdr:cNvSpPr>
          <a:spLocks noRot="1" noChangeAspect="1" noMove="1" noResize="1" noChangeArrowheads="1"/>
        </xdr:cNvSpPr>
      </xdr:nvSpPr>
      <xdr:spPr bwMode="auto">
        <a:xfrm>
          <a:off x="9658350" y="395001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124</xdr:row>
      <xdr:rowOff>114300</xdr:rowOff>
    </xdr:from>
    <xdr:to>
      <xdr:col>11</xdr:col>
      <xdr:colOff>0</xdr:colOff>
      <xdr:row>125</xdr:row>
      <xdr:rowOff>247650</xdr:rowOff>
    </xdr:to>
    <xdr:sp macro="" textlink="">
      <xdr:nvSpPr>
        <xdr:cNvPr id="246" name="AutoShape 316"/>
        <xdr:cNvSpPr>
          <a:spLocks noRot="1" noChangeAspect="1" noMove="1" noResize="1" noChangeArrowheads="1"/>
        </xdr:cNvSpPr>
      </xdr:nvSpPr>
      <xdr:spPr bwMode="auto">
        <a:xfrm>
          <a:off x="9658350" y="399288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125</xdr:row>
      <xdr:rowOff>238125</xdr:rowOff>
    </xdr:from>
    <xdr:to>
      <xdr:col>11</xdr:col>
      <xdr:colOff>0</xdr:colOff>
      <xdr:row>127</xdr:row>
      <xdr:rowOff>66675</xdr:rowOff>
    </xdr:to>
    <xdr:sp macro="" textlink="">
      <xdr:nvSpPr>
        <xdr:cNvPr id="247" name="AutoShape 317"/>
        <xdr:cNvSpPr>
          <a:spLocks noRot="1" noMove="1" noResize="1" noChangeArrowheads="1"/>
        </xdr:cNvSpPr>
      </xdr:nvSpPr>
      <xdr:spPr bwMode="auto">
        <a:xfrm>
          <a:off x="9658350" y="403574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127</xdr:row>
      <xdr:rowOff>57150</xdr:rowOff>
    </xdr:from>
    <xdr:to>
      <xdr:col>11</xdr:col>
      <xdr:colOff>0</xdr:colOff>
      <xdr:row>128</xdr:row>
      <xdr:rowOff>190500</xdr:rowOff>
    </xdr:to>
    <xdr:sp macro="" textlink="">
      <xdr:nvSpPr>
        <xdr:cNvPr id="248" name="AutoShape 318"/>
        <xdr:cNvSpPr>
          <a:spLocks noRot="1" noChangeAspect="1" noMove="1" noResize="1" noChangeArrowheads="1"/>
        </xdr:cNvSpPr>
      </xdr:nvSpPr>
      <xdr:spPr bwMode="auto">
        <a:xfrm>
          <a:off x="9658350" y="407860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98</xdr:row>
      <xdr:rowOff>419100</xdr:rowOff>
    </xdr:from>
    <xdr:to>
      <xdr:col>10</xdr:col>
      <xdr:colOff>657225</xdr:colOff>
      <xdr:row>100</xdr:row>
      <xdr:rowOff>9525</xdr:rowOff>
    </xdr:to>
    <xdr:pic>
      <xdr:nvPicPr>
        <xdr:cNvPr id="249" name="AutoShape 32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17849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100</xdr:row>
      <xdr:rowOff>0</xdr:rowOff>
    </xdr:from>
    <xdr:to>
      <xdr:col>10</xdr:col>
      <xdr:colOff>657225</xdr:colOff>
      <xdr:row>101</xdr:row>
      <xdr:rowOff>19050</xdr:rowOff>
    </xdr:to>
    <xdr:pic>
      <xdr:nvPicPr>
        <xdr:cNvPr id="250" name="AutoShape 325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22230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100</xdr:row>
      <xdr:rowOff>419100</xdr:rowOff>
    </xdr:from>
    <xdr:to>
      <xdr:col>10</xdr:col>
      <xdr:colOff>657225</xdr:colOff>
      <xdr:row>102</xdr:row>
      <xdr:rowOff>19050</xdr:rowOff>
    </xdr:to>
    <xdr:pic>
      <xdr:nvPicPr>
        <xdr:cNvPr id="251" name="AutoShape 32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264217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131</xdr:row>
      <xdr:rowOff>114300</xdr:rowOff>
    </xdr:from>
    <xdr:to>
      <xdr:col>11</xdr:col>
      <xdr:colOff>0</xdr:colOff>
      <xdr:row>132</xdr:row>
      <xdr:rowOff>247650</xdr:rowOff>
    </xdr:to>
    <xdr:sp macro="" textlink="">
      <xdr:nvSpPr>
        <xdr:cNvPr id="252" name="AutoShape 327"/>
        <xdr:cNvSpPr>
          <a:spLocks noRot="1" noChangeAspect="1" noMove="1" noResize="1" noChangeArrowheads="1"/>
        </xdr:cNvSpPr>
      </xdr:nvSpPr>
      <xdr:spPr bwMode="auto">
        <a:xfrm>
          <a:off x="9658350" y="420624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132</xdr:row>
      <xdr:rowOff>238125</xdr:rowOff>
    </xdr:from>
    <xdr:to>
      <xdr:col>11</xdr:col>
      <xdr:colOff>0</xdr:colOff>
      <xdr:row>134</xdr:row>
      <xdr:rowOff>66675</xdr:rowOff>
    </xdr:to>
    <xdr:sp macro="" textlink="">
      <xdr:nvSpPr>
        <xdr:cNvPr id="253" name="AutoShape 328"/>
        <xdr:cNvSpPr>
          <a:spLocks noRot="1" noChangeAspect="1" noMove="1" noResize="1" noChangeArrowheads="1"/>
        </xdr:cNvSpPr>
      </xdr:nvSpPr>
      <xdr:spPr bwMode="auto">
        <a:xfrm>
          <a:off x="9658350" y="424910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57150</xdr:rowOff>
    </xdr:from>
    <xdr:to>
      <xdr:col>11</xdr:col>
      <xdr:colOff>0</xdr:colOff>
      <xdr:row>136</xdr:row>
      <xdr:rowOff>19050</xdr:rowOff>
    </xdr:to>
    <xdr:sp macro="" textlink="">
      <xdr:nvSpPr>
        <xdr:cNvPr id="254" name="AutoShape 329"/>
        <xdr:cNvSpPr>
          <a:spLocks noRot="1" noMove="1" noResize="1" noChangeArrowheads="1"/>
        </xdr:cNvSpPr>
      </xdr:nvSpPr>
      <xdr:spPr bwMode="auto">
        <a:xfrm>
          <a:off x="9658350" y="429196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136</xdr:row>
      <xdr:rowOff>9525</xdr:rowOff>
    </xdr:from>
    <xdr:to>
      <xdr:col>11</xdr:col>
      <xdr:colOff>0</xdr:colOff>
      <xdr:row>137</xdr:row>
      <xdr:rowOff>0</xdr:rowOff>
    </xdr:to>
    <xdr:sp macro="" textlink="">
      <xdr:nvSpPr>
        <xdr:cNvPr id="255" name="AutoShape 330"/>
        <xdr:cNvSpPr>
          <a:spLocks noRot="1" noChangeAspect="1" noMove="1" noResize="1" noChangeArrowheads="1"/>
        </xdr:cNvSpPr>
      </xdr:nvSpPr>
      <xdr:spPr bwMode="auto">
        <a:xfrm>
          <a:off x="9658350" y="433482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83</xdr:row>
      <xdr:rowOff>419100</xdr:rowOff>
    </xdr:from>
    <xdr:to>
      <xdr:col>10</xdr:col>
      <xdr:colOff>657225</xdr:colOff>
      <xdr:row>85</xdr:row>
      <xdr:rowOff>9525</xdr:rowOff>
    </xdr:to>
    <xdr:pic>
      <xdr:nvPicPr>
        <xdr:cNvPr id="256" name="AutoShape 3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62318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85</xdr:row>
      <xdr:rowOff>0</xdr:rowOff>
    </xdr:from>
    <xdr:to>
      <xdr:col>10</xdr:col>
      <xdr:colOff>657225</xdr:colOff>
      <xdr:row>86</xdr:row>
      <xdr:rowOff>19050</xdr:rowOff>
    </xdr:to>
    <xdr:pic>
      <xdr:nvPicPr>
        <xdr:cNvPr id="257" name="AutoShape 3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66700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85</xdr:row>
      <xdr:rowOff>419100</xdr:rowOff>
    </xdr:from>
    <xdr:to>
      <xdr:col>10</xdr:col>
      <xdr:colOff>657225</xdr:colOff>
      <xdr:row>87</xdr:row>
      <xdr:rowOff>19050</xdr:rowOff>
    </xdr:to>
    <xdr:pic>
      <xdr:nvPicPr>
        <xdr:cNvPr id="258" name="AutoShape 337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70891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419100</xdr:rowOff>
    </xdr:from>
    <xdr:to>
      <xdr:col>10</xdr:col>
      <xdr:colOff>657225</xdr:colOff>
      <xdr:row>88</xdr:row>
      <xdr:rowOff>9525</xdr:rowOff>
    </xdr:to>
    <xdr:pic>
      <xdr:nvPicPr>
        <xdr:cNvPr id="259" name="AutoShape 3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75177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114</xdr:row>
      <xdr:rowOff>171450</xdr:rowOff>
    </xdr:from>
    <xdr:to>
      <xdr:col>11</xdr:col>
      <xdr:colOff>0</xdr:colOff>
      <xdr:row>116</xdr:row>
      <xdr:rowOff>0</xdr:rowOff>
    </xdr:to>
    <xdr:sp macro="" textlink="">
      <xdr:nvSpPr>
        <xdr:cNvPr id="260" name="AutoShape 339"/>
        <xdr:cNvSpPr>
          <a:spLocks noRot="1" noChangeAspect="1" noMove="1" noResize="1" noChangeArrowheads="1"/>
        </xdr:cNvSpPr>
      </xdr:nvSpPr>
      <xdr:spPr bwMode="auto">
        <a:xfrm>
          <a:off x="9658350" y="369379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115</xdr:row>
      <xdr:rowOff>295275</xdr:rowOff>
    </xdr:from>
    <xdr:to>
      <xdr:col>11</xdr:col>
      <xdr:colOff>0</xdr:colOff>
      <xdr:row>117</xdr:row>
      <xdr:rowOff>123825</xdr:rowOff>
    </xdr:to>
    <xdr:sp macro="" textlink="">
      <xdr:nvSpPr>
        <xdr:cNvPr id="261" name="AutoShape 340"/>
        <xdr:cNvSpPr>
          <a:spLocks noRot="1" noChangeAspect="1" noMove="1" noResize="1" noChangeArrowheads="1"/>
        </xdr:cNvSpPr>
      </xdr:nvSpPr>
      <xdr:spPr bwMode="auto">
        <a:xfrm>
          <a:off x="9658350" y="373665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117</xdr:row>
      <xdr:rowOff>114300</xdr:rowOff>
    </xdr:from>
    <xdr:to>
      <xdr:col>11</xdr:col>
      <xdr:colOff>0</xdr:colOff>
      <xdr:row>118</xdr:row>
      <xdr:rowOff>247650</xdr:rowOff>
    </xdr:to>
    <xdr:sp macro="" textlink="">
      <xdr:nvSpPr>
        <xdr:cNvPr id="262" name="AutoShape 341"/>
        <xdr:cNvSpPr>
          <a:spLocks noRot="1" noMove="1" noResize="1" noChangeArrowheads="1"/>
        </xdr:cNvSpPr>
      </xdr:nvSpPr>
      <xdr:spPr bwMode="auto">
        <a:xfrm>
          <a:off x="9658350" y="377952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118</xdr:row>
      <xdr:rowOff>238125</xdr:rowOff>
    </xdr:from>
    <xdr:to>
      <xdr:col>11</xdr:col>
      <xdr:colOff>0</xdr:colOff>
      <xdr:row>120</xdr:row>
      <xdr:rowOff>66675</xdr:rowOff>
    </xdr:to>
    <xdr:sp macro="" textlink="">
      <xdr:nvSpPr>
        <xdr:cNvPr id="263" name="AutoShape 342"/>
        <xdr:cNvSpPr>
          <a:spLocks noRot="1" noChangeAspect="1" noMove="1" noResize="1" noChangeArrowheads="1"/>
        </xdr:cNvSpPr>
      </xdr:nvSpPr>
      <xdr:spPr bwMode="auto">
        <a:xfrm>
          <a:off x="9658350" y="38223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83</xdr:row>
      <xdr:rowOff>419100</xdr:rowOff>
    </xdr:from>
    <xdr:to>
      <xdr:col>4</xdr:col>
      <xdr:colOff>657225</xdr:colOff>
      <xdr:row>85</xdr:row>
      <xdr:rowOff>9525</xdr:rowOff>
    </xdr:to>
    <xdr:pic>
      <xdr:nvPicPr>
        <xdr:cNvPr id="264" name="AutoShape 3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62318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85</xdr:row>
      <xdr:rowOff>0</xdr:rowOff>
    </xdr:from>
    <xdr:to>
      <xdr:col>4</xdr:col>
      <xdr:colOff>657225</xdr:colOff>
      <xdr:row>86</xdr:row>
      <xdr:rowOff>19050</xdr:rowOff>
    </xdr:to>
    <xdr:pic>
      <xdr:nvPicPr>
        <xdr:cNvPr id="265" name="AutoShape 3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66700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85</xdr:row>
      <xdr:rowOff>419100</xdr:rowOff>
    </xdr:from>
    <xdr:to>
      <xdr:col>4</xdr:col>
      <xdr:colOff>657225</xdr:colOff>
      <xdr:row>87</xdr:row>
      <xdr:rowOff>19050</xdr:rowOff>
    </xdr:to>
    <xdr:pic>
      <xdr:nvPicPr>
        <xdr:cNvPr id="266" name="AutoShape 345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70891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86</xdr:row>
      <xdr:rowOff>419100</xdr:rowOff>
    </xdr:from>
    <xdr:to>
      <xdr:col>4</xdr:col>
      <xdr:colOff>657225</xdr:colOff>
      <xdr:row>88</xdr:row>
      <xdr:rowOff>9525</xdr:rowOff>
    </xdr:to>
    <xdr:pic>
      <xdr:nvPicPr>
        <xdr:cNvPr id="267" name="AutoShape 34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75177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303</xdr:row>
      <xdr:rowOff>85725</xdr:rowOff>
    </xdr:from>
    <xdr:to>
      <xdr:col>11</xdr:col>
      <xdr:colOff>647700</xdr:colOff>
      <xdr:row>303</xdr:row>
      <xdr:rowOff>85725</xdr:rowOff>
    </xdr:to>
    <xdr:sp macro="" textlink="">
      <xdr:nvSpPr>
        <xdr:cNvPr id="268" name="AutoShape 390"/>
        <xdr:cNvSpPr>
          <a:spLocks noRot="1" noChangeAspect="1" noMove="1" noResize="1" noChangeArrowheads="1"/>
        </xdr:cNvSpPr>
      </xdr:nvSpPr>
      <xdr:spPr bwMode="auto">
        <a:xfrm>
          <a:off x="9658350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303</xdr:row>
      <xdr:rowOff>85725</xdr:rowOff>
    </xdr:from>
    <xdr:to>
      <xdr:col>11</xdr:col>
      <xdr:colOff>647700</xdr:colOff>
      <xdr:row>303</xdr:row>
      <xdr:rowOff>85725</xdr:rowOff>
    </xdr:to>
    <xdr:sp macro="" textlink="">
      <xdr:nvSpPr>
        <xdr:cNvPr id="269" name="AutoShape 391"/>
        <xdr:cNvSpPr>
          <a:spLocks noRot="1" noChangeAspect="1" noMove="1" noResize="1" noChangeArrowheads="1"/>
        </xdr:cNvSpPr>
      </xdr:nvSpPr>
      <xdr:spPr bwMode="auto">
        <a:xfrm>
          <a:off x="9658350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303</xdr:row>
      <xdr:rowOff>85725</xdr:rowOff>
    </xdr:from>
    <xdr:to>
      <xdr:col>4</xdr:col>
      <xdr:colOff>647700</xdr:colOff>
      <xdr:row>303</xdr:row>
      <xdr:rowOff>85725</xdr:rowOff>
    </xdr:to>
    <xdr:sp macro="" textlink="">
      <xdr:nvSpPr>
        <xdr:cNvPr id="270" name="AutoShape 392"/>
        <xdr:cNvSpPr>
          <a:spLocks noRot="1" noChangeAspect="1" noMove="1" noResize="1" noChangeArrowheads="1"/>
        </xdr:cNvSpPr>
      </xdr:nvSpPr>
      <xdr:spPr bwMode="auto">
        <a:xfrm>
          <a:off x="2181225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303</xdr:row>
      <xdr:rowOff>85725</xdr:rowOff>
    </xdr:from>
    <xdr:to>
      <xdr:col>4</xdr:col>
      <xdr:colOff>647700</xdr:colOff>
      <xdr:row>303</xdr:row>
      <xdr:rowOff>85725</xdr:rowOff>
    </xdr:to>
    <xdr:sp macro="" textlink="">
      <xdr:nvSpPr>
        <xdr:cNvPr id="271" name="AutoShape 393"/>
        <xdr:cNvSpPr>
          <a:spLocks noRot="1" noChangeAspect="1" noMove="1" noResize="1" noChangeArrowheads="1"/>
        </xdr:cNvSpPr>
      </xdr:nvSpPr>
      <xdr:spPr bwMode="auto">
        <a:xfrm>
          <a:off x="2181225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303</xdr:row>
      <xdr:rowOff>85725</xdr:rowOff>
    </xdr:from>
    <xdr:to>
      <xdr:col>4</xdr:col>
      <xdr:colOff>647700</xdr:colOff>
      <xdr:row>303</xdr:row>
      <xdr:rowOff>85725</xdr:rowOff>
    </xdr:to>
    <xdr:sp macro="" textlink="">
      <xdr:nvSpPr>
        <xdr:cNvPr id="272" name="AutoShape 394"/>
        <xdr:cNvSpPr>
          <a:spLocks noRot="1" noChangeAspect="1" noMove="1" noResize="1" noChangeArrowheads="1"/>
        </xdr:cNvSpPr>
      </xdr:nvSpPr>
      <xdr:spPr bwMode="auto">
        <a:xfrm>
          <a:off x="2181225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303</xdr:row>
      <xdr:rowOff>85725</xdr:rowOff>
    </xdr:from>
    <xdr:to>
      <xdr:col>4</xdr:col>
      <xdr:colOff>647700</xdr:colOff>
      <xdr:row>303</xdr:row>
      <xdr:rowOff>85725</xdr:rowOff>
    </xdr:to>
    <xdr:sp macro="" textlink="">
      <xdr:nvSpPr>
        <xdr:cNvPr id="273" name="AutoShape 395"/>
        <xdr:cNvSpPr>
          <a:spLocks noRot="1" noChangeAspect="1" noMove="1" noResize="1" noChangeArrowheads="1"/>
        </xdr:cNvSpPr>
      </xdr:nvSpPr>
      <xdr:spPr bwMode="auto">
        <a:xfrm>
          <a:off x="2181225" y="794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53</xdr:row>
      <xdr:rowOff>66675</xdr:rowOff>
    </xdr:from>
    <xdr:to>
      <xdr:col>3</xdr:col>
      <xdr:colOff>971550</xdr:colOff>
      <xdr:row>56</xdr:row>
      <xdr:rowOff>114300</xdr:rowOff>
    </xdr:to>
    <xdr:pic>
      <xdr:nvPicPr>
        <xdr:cNvPr id="274" name="Picture 422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33500" y="16306800"/>
          <a:ext cx="819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152400</xdr:colOff>
      <xdr:row>294</xdr:row>
      <xdr:rowOff>38100</xdr:rowOff>
    </xdr:from>
    <xdr:to>
      <xdr:col>13</xdr:col>
      <xdr:colOff>0</xdr:colOff>
      <xdr:row>298</xdr:row>
      <xdr:rowOff>133350</xdr:rowOff>
    </xdr:to>
    <xdr:pic>
      <xdr:nvPicPr>
        <xdr:cNvPr id="275" name="Picture 429" descr="Leyenda indicador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42900" y="77895450"/>
          <a:ext cx="11610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276</xdr:row>
      <xdr:rowOff>342900</xdr:rowOff>
    </xdr:from>
    <xdr:to>
      <xdr:col>10</xdr:col>
      <xdr:colOff>657225</xdr:colOff>
      <xdr:row>278</xdr:row>
      <xdr:rowOff>0</xdr:rowOff>
    </xdr:to>
    <xdr:pic>
      <xdr:nvPicPr>
        <xdr:cNvPr id="276" name="AutoShape 43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70332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310</xdr:row>
      <xdr:rowOff>133350</xdr:rowOff>
    </xdr:from>
    <xdr:to>
      <xdr:col>11</xdr:col>
      <xdr:colOff>0</xdr:colOff>
      <xdr:row>313</xdr:row>
      <xdr:rowOff>85725</xdr:rowOff>
    </xdr:to>
    <xdr:sp macro="" textlink="">
      <xdr:nvSpPr>
        <xdr:cNvPr id="277" name="AutoShape 432"/>
        <xdr:cNvSpPr>
          <a:spLocks noRot="1" noChangeAspect="1" noMove="1" noResize="1" noChangeArrowheads="1"/>
        </xdr:cNvSpPr>
      </xdr:nvSpPr>
      <xdr:spPr bwMode="auto">
        <a:xfrm>
          <a:off x="9658350" y="805815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268</xdr:row>
      <xdr:rowOff>0</xdr:rowOff>
    </xdr:from>
    <xdr:to>
      <xdr:col>4</xdr:col>
      <xdr:colOff>657225</xdr:colOff>
      <xdr:row>269</xdr:row>
      <xdr:rowOff>9525</xdr:rowOff>
    </xdr:to>
    <xdr:pic>
      <xdr:nvPicPr>
        <xdr:cNvPr id="278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79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80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268</xdr:row>
      <xdr:rowOff>0</xdr:rowOff>
    </xdr:from>
    <xdr:to>
      <xdr:col>4</xdr:col>
      <xdr:colOff>657225</xdr:colOff>
      <xdr:row>269</xdr:row>
      <xdr:rowOff>9525</xdr:rowOff>
    </xdr:to>
    <xdr:pic>
      <xdr:nvPicPr>
        <xdr:cNvPr id="281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82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83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268</xdr:row>
      <xdr:rowOff>0</xdr:rowOff>
    </xdr:from>
    <xdr:to>
      <xdr:col>4</xdr:col>
      <xdr:colOff>657225</xdr:colOff>
      <xdr:row>269</xdr:row>
      <xdr:rowOff>9525</xdr:rowOff>
    </xdr:to>
    <xdr:pic>
      <xdr:nvPicPr>
        <xdr:cNvPr id="284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85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86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268</xdr:row>
      <xdr:rowOff>0</xdr:rowOff>
    </xdr:from>
    <xdr:to>
      <xdr:col>4</xdr:col>
      <xdr:colOff>657225</xdr:colOff>
      <xdr:row>269</xdr:row>
      <xdr:rowOff>9525</xdr:rowOff>
    </xdr:to>
    <xdr:pic>
      <xdr:nvPicPr>
        <xdr:cNvPr id="287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665892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88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683799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89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683799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90" name="AutoShape 205"/>
        <xdr:cNvSpPr>
          <a:spLocks noRot="1" noChangeAspec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91" name="AutoShape 206"/>
        <xdr:cNvSpPr>
          <a:spLocks noRot="1" noChangeAspec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92" name="AutoShape 207"/>
        <xdr:cNvSpPr>
          <a:spLocks noRo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93" name="AutoShape 209"/>
        <xdr:cNvSpPr>
          <a:spLocks noRot="1" noChangeAspec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94" name="AutoShape 210"/>
        <xdr:cNvSpPr>
          <a:spLocks noRot="1" noChangeAspec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5" name="AutoShape 229"/>
        <xdr:cNvSpPr>
          <a:spLocks noRot="1" noChangeAspec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6" name="AutoShape 230"/>
        <xdr:cNvSpPr>
          <a:spLocks noRot="1" noChangeAspec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7" name="AutoShape 231"/>
        <xdr:cNvSpPr>
          <a:spLocks noRo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8" name="AutoShape 233"/>
        <xdr:cNvSpPr>
          <a:spLocks noRot="1" noChangeAspec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9" name="AutoShape 234"/>
        <xdr:cNvSpPr>
          <a:spLocks noRot="1" noChangeAspec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00" name="AutoShape 277"/>
        <xdr:cNvSpPr>
          <a:spLocks noRot="1" noChangeAspec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01" name="AutoShape 278"/>
        <xdr:cNvSpPr>
          <a:spLocks noRot="1" noChangeAspec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02" name="AutoShape 279"/>
        <xdr:cNvSpPr>
          <a:spLocks noRo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03" name="AutoShape 281"/>
        <xdr:cNvSpPr>
          <a:spLocks noRot="1" noChangeAspec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04" name="AutoShape 282"/>
        <xdr:cNvSpPr>
          <a:spLocks noRot="1" noChangeAspec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165</xdr:row>
      <xdr:rowOff>295275</xdr:rowOff>
    </xdr:from>
    <xdr:to>
      <xdr:col>10</xdr:col>
      <xdr:colOff>657225</xdr:colOff>
      <xdr:row>167</xdr:row>
      <xdr:rowOff>0</xdr:rowOff>
    </xdr:to>
    <xdr:pic>
      <xdr:nvPicPr>
        <xdr:cNvPr id="305" name="AutoShape 32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572500" y="52482750"/>
          <a:ext cx="666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259</xdr:row>
      <xdr:rowOff>180975</xdr:rowOff>
    </xdr:from>
    <xdr:to>
      <xdr:col>11</xdr:col>
      <xdr:colOff>0</xdr:colOff>
      <xdr:row>259</xdr:row>
      <xdr:rowOff>409575</xdr:rowOff>
    </xdr:to>
    <xdr:sp macro="" textlink="">
      <xdr:nvSpPr>
        <xdr:cNvPr id="306" name="AutoShape 330"/>
        <xdr:cNvSpPr>
          <a:spLocks noRot="1" noChangeAspect="1" noMove="1" noResize="1" noChangeArrowheads="1"/>
        </xdr:cNvSpPr>
      </xdr:nvSpPr>
      <xdr:spPr bwMode="auto">
        <a:xfrm>
          <a:off x="9658350" y="621315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165</xdr:row>
      <xdr:rowOff>295275</xdr:rowOff>
    </xdr:from>
    <xdr:to>
      <xdr:col>4</xdr:col>
      <xdr:colOff>657225</xdr:colOff>
      <xdr:row>167</xdr:row>
      <xdr:rowOff>0</xdr:rowOff>
    </xdr:to>
    <xdr:pic>
      <xdr:nvPicPr>
        <xdr:cNvPr id="307" name="AutoShape 3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171700" y="52482750"/>
          <a:ext cx="666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08" name="AutoShape 205"/>
        <xdr:cNvSpPr>
          <a:spLocks noRot="1" noChangeAspec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09" name="AutoShape 206"/>
        <xdr:cNvSpPr>
          <a:spLocks noRot="1" noChangeAspec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10" name="AutoShape 207"/>
        <xdr:cNvSpPr>
          <a:spLocks noRo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11" name="AutoShape 209"/>
        <xdr:cNvSpPr>
          <a:spLocks noRot="1" noChangeAspec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312" name="AutoShape 210"/>
        <xdr:cNvSpPr>
          <a:spLocks noRot="1" noChangeAspect="1" noMove="1" noResize="1" noChangeArrowheads="1"/>
        </xdr:cNvSpPr>
      </xdr:nvSpPr>
      <xdr:spPr bwMode="auto">
        <a:xfrm>
          <a:off x="85820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13" name="AutoShape 229"/>
        <xdr:cNvSpPr>
          <a:spLocks noRot="1" noChangeAspec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14" name="AutoShape 230"/>
        <xdr:cNvSpPr>
          <a:spLocks noRot="1" noChangeAspec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15" name="AutoShape 231"/>
        <xdr:cNvSpPr>
          <a:spLocks noRo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16" name="AutoShape 233"/>
        <xdr:cNvSpPr>
          <a:spLocks noRot="1" noChangeAspec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317" name="AutoShape 234"/>
        <xdr:cNvSpPr>
          <a:spLocks noRot="1" noChangeAspect="1" noMove="1" noResize="1" noChangeArrowheads="1"/>
        </xdr:cNvSpPr>
      </xdr:nvSpPr>
      <xdr:spPr bwMode="auto">
        <a:xfrm>
          <a:off x="9658350" y="62360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18" name="AutoShape 277"/>
        <xdr:cNvSpPr>
          <a:spLocks noRot="1" noChangeAspec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19" name="AutoShape 278"/>
        <xdr:cNvSpPr>
          <a:spLocks noRot="1" noChangeAspec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20" name="AutoShape 279"/>
        <xdr:cNvSpPr>
          <a:spLocks noRo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21" name="AutoShape 281"/>
        <xdr:cNvSpPr>
          <a:spLocks noRot="1" noChangeAspec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22" name="AutoShape 282"/>
        <xdr:cNvSpPr>
          <a:spLocks noRot="1" noChangeAspect="1" noMove="1" noResize="1" noChangeArrowheads="1"/>
        </xdr:cNvSpPr>
      </xdr:nvSpPr>
      <xdr:spPr bwMode="auto">
        <a:xfrm>
          <a:off x="2181225" y="62360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180975</xdr:rowOff>
    </xdr:from>
    <xdr:to>
      <xdr:col>11</xdr:col>
      <xdr:colOff>0</xdr:colOff>
      <xdr:row>259</xdr:row>
      <xdr:rowOff>409575</xdr:rowOff>
    </xdr:to>
    <xdr:sp macro="" textlink="">
      <xdr:nvSpPr>
        <xdr:cNvPr id="323" name="AutoShape 330"/>
        <xdr:cNvSpPr>
          <a:spLocks noRot="1" noChangeAspect="1" noMove="1" noResize="1" noChangeArrowheads="1"/>
        </xdr:cNvSpPr>
      </xdr:nvSpPr>
      <xdr:spPr bwMode="auto">
        <a:xfrm>
          <a:off x="9658350" y="621315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293</xdr:row>
      <xdr:rowOff>0</xdr:rowOff>
    </xdr:from>
    <xdr:to>
      <xdr:col>10</xdr:col>
      <xdr:colOff>647700</xdr:colOff>
      <xdr:row>294</xdr:row>
      <xdr:rowOff>0</xdr:rowOff>
    </xdr:to>
    <xdr:sp macro="" textlink="">
      <xdr:nvSpPr>
        <xdr:cNvPr id="324" name="AutoShape 41"/>
        <xdr:cNvSpPr>
          <a:spLocks noRot="1" noChangeAspect="1" noMove="1" noResize="1" noChangeArrowheads="1"/>
        </xdr:cNvSpPr>
      </xdr:nvSpPr>
      <xdr:spPr bwMode="auto">
        <a:xfrm>
          <a:off x="8582025" y="7727632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294</xdr:row>
      <xdr:rowOff>0</xdr:rowOff>
    </xdr:from>
    <xdr:to>
      <xdr:col>10</xdr:col>
      <xdr:colOff>647700</xdr:colOff>
      <xdr:row>294</xdr:row>
      <xdr:rowOff>9525</xdr:rowOff>
    </xdr:to>
    <xdr:sp macro="" textlink="">
      <xdr:nvSpPr>
        <xdr:cNvPr id="325" name="AutoShape 144"/>
        <xdr:cNvSpPr>
          <a:spLocks noRot="1" noChangeAspect="1" noMove="1" noResize="1" noChangeArrowheads="1"/>
        </xdr:cNvSpPr>
      </xdr:nvSpPr>
      <xdr:spPr bwMode="auto">
        <a:xfrm>
          <a:off x="85820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293</xdr:row>
      <xdr:rowOff>0</xdr:rowOff>
    </xdr:from>
    <xdr:to>
      <xdr:col>11</xdr:col>
      <xdr:colOff>0</xdr:colOff>
      <xdr:row>294</xdr:row>
      <xdr:rowOff>0</xdr:rowOff>
    </xdr:to>
    <xdr:sp macro="" textlink="">
      <xdr:nvSpPr>
        <xdr:cNvPr id="326" name="AutoShape 218"/>
        <xdr:cNvSpPr>
          <a:spLocks noRot="1" noChangeAspect="1" noMove="1" noResize="1" noChangeArrowheads="1"/>
        </xdr:cNvSpPr>
      </xdr:nvSpPr>
      <xdr:spPr bwMode="auto">
        <a:xfrm>
          <a:off x="9658350" y="7727632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294</xdr:row>
      <xdr:rowOff>0</xdr:rowOff>
    </xdr:from>
    <xdr:to>
      <xdr:col>11</xdr:col>
      <xdr:colOff>0</xdr:colOff>
      <xdr:row>294</xdr:row>
      <xdr:rowOff>9525</xdr:rowOff>
    </xdr:to>
    <xdr:sp macro="" textlink="">
      <xdr:nvSpPr>
        <xdr:cNvPr id="327" name="AutoShape 227"/>
        <xdr:cNvSpPr>
          <a:spLocks noRot="1" noChangeAspect="1" noMove="1" noResize="1" noChangeArrowheads="1"/>
        </xdr:cNvSpPr>
      </xdr:nvSpPr>
      <xdr:spPr bwMode="auto">
        <a:xfrm>
          <a:off x="9658350" y="7785735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293</xdr:row>
      <xdr:rowOff>0</xdr:rowOff>
    </xdr:from>
    <xdr:to>
      <xdr:col>11</xdr:col>
      <xdr:colOff>0</xdr:colOff>
      <xdr:row>294</xdr:row>
      <xdr:rowOff>0</xdr:rowOff>
    </xdr:to>
    <xdr:sp macro="" textlink="">
      <xdr:nvSpPr>
        <xdr:cNvPr id="328" name="AutoShape 235"/>
        <xdr:cNvSpPr>
          <a:spLocks noRot="1" noChangeAspect="1" noMove="1" noResize="1" noChangeArrowheads="1"/>
        </xdr:cNvSpPr>
      </xdr:nvSpPr>
      <xdr:spPr bwMode="auto">
        <a:xfrm>
          <a:off x="9658350" y="7727632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294</xdr:row>
      <xdr:rowOff>0</xdr:rowOff>
    </xdr:from>
    <xdr:to>
      <xdr:col>11</xdr:col>
      <xdr:colOff>0</xdr:colOff>
      <xdr:row>294</xdr:row>
      <xdr:rowOff>9525</xdr:rowOff>
    </xdr:to>
    <xdr:sp macro="" textlink="">
      <xdr:nvSpPr>
        <xdr:cNvPr id="329" name="AutoShape 237"/>
        <xdr:cNvSpPr>
          <a:spLocks noRot="1" noChangeAspect="1" noMove="1" noResize="1" noChangeArrowheads="1"/>
        </xdr:cNvSpPr>
      </xdr:nvSpPr>
      <xdr:spPr bwMode="auto">
        <a:xfrm>
          <a:off x="9658350" y="7785735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0" name="AutoShape 275"/>
        <xdr:cNvSpPr>
          <a:spLocks noRot="1" noChangeAspect="1" noMove="1" noResize="1" noChangeArrowheads="1"/>
        </xdr:cNvSpPr>
      </xdr:nvSpPr>
      <xdr:spPr bwMode="auto">
        <a:xfrm>
          <a:off x="21812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1" name="AutoShape 285"/>
        <xdr:cNvSpPr>
          <a:spLocks noRot="1" noChangeAspect="1" noMove="1" noResize="1" noChangeArrowheads="1"/>
        </xdr:cNvSpPr>
      </xdr:nvSpPr>
      <xdr:spPr bwMode="auto">
        <a:xfrm>
          <a:off x="21812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2" name="AutoShape 307"/>
        <xdr:cNvSpPr>
          <a:spLocks noRot="1" noChangeAspect="1" noMove="1" noResize="1" noChangeArrowheads="1"/>
        </xdr:cNvSpPr>
      </xdr:nvSpPr>
      <xdr:spPr bwMode="auto">
        <a:xfrm>
          <a:off x="21812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3" name="AutoShape 310"/>
        <xdr:cNvSpPr>
          <a:spLocks noRot="1" noChangeAspect="1" noMove="1" noResize="1" noChangeArrowheads="1"/>
        </xdr:cNvSpPr>
      </xdr:nvSpPr>
      <xdr:spPr bwMode="auto">
        <a:xfrm>
          <a:off x="21812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4" name="AutoShape 435"/>
        <xdr:cNvSpPr>
          <a:spLocks noRot="1" noChangeAspect="1" noMove="1" noResize="1" noChangeArrowheads="1"/>
        </xdr:cNvSpPr>
      </xdr:nvSpPr>
      <xdr:spPr bwMode="auto">
        <a:xfrm>
          <a:off x="21812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5" name="AutoShape 438"/>
        <xdr:cNvSpPr>
          <a:spLocks noRot="1" noChangeAspect="1" noMove="1" noResize="1" noChangeArrowheads="1"/>
        </xdr:cNvSpPr>
      </xdr:nvSpPr>
      <xdr:spPr bwMode="auto">
        <a:xfrm>
          <a:off x="21812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6" name="AutoShape 441"/>
        <xdr:cNvSpPr>
          <a:spLocks noRot="1" noChangeAspect="1" noMove="1" noResize="1" noChangeArrowheads="1"/>
        </xdr:cNvSpPr>
      </xdr:nvSpPr>
      <xdr:spPr bwMode="auto">
        <a:xfrm>
          <a:off x="21812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37" name="AutoShape 444"/>
        <xdr:cNvSpPr>
          <a:spLocks noRot="1" noChangeAspect="1" noMove="1" noResize="1" noChangeArrowheads="1"/>
        </xdr:cNvSpPr>
      </xdr:nvSpPr>
      <xdr:spPr bwMode="auto">
        <a:xfrm>
          <a:off x="2181225" y="7785735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293</xdr:row>
      <xdr:rowOff>0</xdr:rowOff>
    </xdr:from>
    <xdr:to>
      <xdr:col>10</xdr:col>
      <xdr:colOff>657225</xdr:colOff>
      <xdr:row>293</xdr:row>
      <xdr:rowOff>171450</xdr:rowOff>
    </xdr:to>
    <xdr:pic>
      <xdr:nvPicPr>
        <xdr:cNvPr id="338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5725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294</xdr:row>
      <xdr:rowOff>0</xdr:rowOff>
    </xdr:from>
    <xdr:to>
      <xdr:col>10</xdr:col>
      <xdr:colOff>657225</xdr:colOff>
      <xdr:row>295</xdr:row>
      <xdr:rowOff>9525</xdr:rowOff>
    </xdr:to>
    <xdr:pic>
      <xdr:nvPicPr>
        <xdr:cNvPr id="339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294</xdr:row>
      <xdr:rowOff>0</xdr:rowOff>
    </xdr:from>
    <xdr:to>
      <xdr:col>10</xdr:col>
      <xdr:colOff>657225</xdr:colOff>
      <xdr:row>295</xdr:row>
      <xdr:rowOff>19050</xdr:rowOff>
    </xdr:to>
    <xdr:pic>
      <xdr:nvPicPr>
        <xdr:cNvPr id="340" name="AutoShape 1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5725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41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42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43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44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45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46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47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48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49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50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51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52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53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54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55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56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57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58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59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60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61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62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778573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63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171700" y="7785735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293</xdr:row>
      <xdr:rowOff>0</xdr:rowOff>
    </xdr:from>
    <xdr:to>
      <xdr:col>10</xdr:col>
      <xdr:colOff>647700</xdr:colOff>
      <xdr:row>294</xdr:row>
      <xdr:rowOff>0</xdr:rowOff>
    </xdr:to>
    <xdr:sp macro="" textlink="">
      <xdr:nvSpPr>
        <xdr:cNvPr id="364" name="AutoShape 41"/>
        <xdr:cNvSpPr>
          <a:spLocks noRot="1" noChangeAspect="1" noMove="1" noResize="1" noChangeArrowheads="1"/>
        </xdr:cNvSpPr>
      </xdr:nvSpPr>
      <xdr:spPr bwMode="auto">
        <a:xfrm>
          <a:off x="8582025" y="7727632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293</xdr:row>
      <xdr:rowOff>0</xdr:rowOff>
    </xdr:from>
    <xdr:to>
      <xdr:col>11</xdr:col>
      <xdr:colOff>0</xdr:colOff>
      <xdr:row>294</xdr:row>
      <xdr:rowOff>0</xdr:rowOff>
    </xdr:to>
    <xdr:sp macro="" textlink="">
      <xdr:nvSpPr>
        <xdr:cNvPr id="365" name="AutoShape 218"/>
        <xdr:cNvSpPr>
          <a:spLocks noRot="1" noChangeAspect="1" noMove="1" noResize="1" noChangeArrowheads="1"/>
        </xdr:cNvSpPr>
      </xdr:nvSpPr>
      <xdr:spPr bwMode="auto">
        <a:xfrm>
          <a:off x="9658350" y="7727632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293</xdr:row>
      <xdr:rowOff>0</xdr:rowOff>
    </xdr:from>
    <xdr:to>
      <xdr:col>11</xdr:col>
      <xdr:colOff>0</xdr:colOff>
      <xdr:row>294</xdr:row>
      <xdr:rowOff>0</xdr:rowOff>
    </xdr:to>
    <xdr:sp macro="" textlink="">
      <xdr:nvSpPr>
        <xdr:cNvPr id="366" name="AutoShape 235"/>
        <xdr:cNvSpPr>
          <a:spLocks noRot="1" noChangeAspect="1" noMove="1" noResize="1" noChangeArrowheads="1"/>
        </xdr:cNvSpPr>
      </xdr:nvSpPr>
      <xdr:spPr bwMode="auto">
        <a:xfrm>
          <a:off x="9658350" y="7727632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293</xdr:row>
      <xdr:rowOff>0</xdr:rowOff>
    </xdr:from>
    <xdr:to>
      <xdr:col>10</xdr:col>
      <xdr:colOff>657225</xdr:colOff>
      <xdr:row>293</xdr:row>
      <xdr:rowOff>171450</xdr:rowOff>
    </xdr:to>
    <xdr:pic>
      <xdr:nvPicPr>
        <xdr:cNvPr id="367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5725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68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69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70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71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72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73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74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171700" y="7727632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61</xdr:row>
      <xdr:rowOff>0</xdr:rowOff>
    </xdr:from>
    <xdr:to>
      <xdr:col>10</xdr:col>
      <xdr:colOff>647700</xdr:colOff>
      <xdr:row>62</xdr:row>
      <xdr:rowOff>9525</xdr:rowOff>
    </xdr:to>
    <xdr:sp macro="" textlink="">
      <xdr:nvSpPr>
        <xdr:cNvPr id="375" name="AutoShape 264"/>
        <xdr:cNvSpPr>
          <a:spLocks noRot="1" noChangeAspect="1" noMove="1" noResize="1" noChangeArrowheads="1"/>
        </xdr:cNvSpPr>
      </xdr:nvSpPr>
      <xdr:spPr bwMode="auto">
        <a:xfrm>
          <a:off x="858202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61</xdr:row>
      <xdr:rowOff>0</xdr:rowOff>
    </xdr:from>
    <xdr:to>
      <xdr:col>10</xdr:col>
      <xdr:colOff>657225</xdr:colOff>
      <xdr:row>62</xdr:row>
      <xdr:rowOff>19050</xdr:rowOff>
    </xdr:to>
    <xdr:pic>
      <xdr:nvPicPr>
        <xdr:cNvPr id="376" name="AutoShape 26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496300" y="18745200"/>
          <a:ext cx="742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377" name="AutoShape 268"/>
        <xdr:cNvSpPr>
          <a:spLocks noRot="1" noChangeAspect="1" noMove="1" noResize="1" noChangeArrowheads="1"/>
        </xdr:cNvSpPr>
      </xdr:nvSpPr>
      <xdr:spPr bwMode="auto">
        <a:xfrm>
          <a:off x="858202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378" name="AutoShape 270"/>
        <xdr:cNvSpPr>
          <a:spLocks noRot="1" noMove="1" noResize="1" noChangeArrowheads="1"/>
        </xdr:cNvSpPr>
      </xdr:nvSpPr>
      <xdr:spPr bwMode="auto">
        <a:xfrm>
          <a:off x="858202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379" name="AutoShape 271"/>
        <xdr:cNvSpPr>
          <a:spLocks noRot="1" noChangeAspect="1" noMove="1" noResize="1" noChangeArrowheads="1"/>
        </xdr:cNvSpPr>
      </xdr:nvSpPr>
      <xdr:spPr bwMode="auto">
        <a:xfrm>
          <a:off x="858202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79</xdr:row>
      <xdr:rowOff>0</xdr:rowOff>
    </xdr:from>
    <xdr:to>
      <xdr:col>10</xdr:col>
      <xdr:colOff>657225</xdr:colOff>
      <xdr:row>80</xdr:row>
      <xdr:rowOff>19050</xdr:rowOff>
    </xdr:to>
    <xdr:pic>
      <xdr:nvPicPr>
        <xdr:cNvPr id="380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496300" y="24536400"/>
          <a:ext cx="7429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84</xdr:row>
      <xdr:rowOff>0</xdr:rowOff>
    </xdr:from>
    <xdr:to>
      <xdr:col>4</xdr:col>
      <xdr:colOff>647700</xdr:colOff>
      <xdr:row>85</xdr:row>
      <xdr:rowOff>9525</xdr:rowOff>
    </xdr:to>
    <xdr:sp macro="" textlink="">
      <xdr:nvSpPr>
        <xdr:cNvPr id="381" name="AutoShape 268"/>
        <xdr:cNvSpPr>
          <a:spLocks noRot="1" noChangeAspect="1" noMove="1" noResize="1" noChangeArrowheads="1"/>
        </xdr:cNvSpPr>
      </xdr:nvSpPr>
      <xdr:spPr bwMode="auto">
        <a:xfrm>
          <a:off x="218122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647700</xdr:colOff>
      <xdr:row>87</xdr:row>
      <xdr:rowOff>9525</xdr:rowOff>
    </xdr:to>
    <xdr:sp macro="" textlink="">
      <xdr:nvSpPr>
        <xdr:cNvPr id="382" name="AutoShape 270"/>
        <xdr:cNvSpPr>
          <a:spLocks noRot="1" noMove="1" noResize="1" noChangeArrowheads="1"/>
        </xdr:cNvSpPr>
      </xdr:nvSpPr>
      <xdr:spPr bwMode="auto">
        <a:xfrm>
          <a:off x="218122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87</xdr:row>
      <xdr:rowOff>0</xdr:rowOff>
    </xdr:from>
    <xdr:to>
      <xdr:col>4</xdr:col>
      <xdr:colOff>647700</xdr:colOff>
      <xdr:row>88</xdr:row>
      <xdr:rowOff>9525</xdr:rowOff>
    </xdr:to>
    <xdr:sp macro="" textlink="">
      <xdr:nvSpPr>
        <xdr:cNvPr id="383" name="AutoShape 271"/>
        <xdr:cNvSpPr>
          <a:spLocks noRot="1" noChangeAspect="1" noMove="1" noResize="1" noChangeArrowheads="1"/>
        </xdr:cNvSpPr>
      </xdr:nvSpPr>
      <xdr:spPr bwMode="auto">
        <a:xfrm>
          <a:off x="218122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86</xdr:row>
      <xdr:rowOff>0</xdr:rowOff>
    </xdr:from>
    <xdr:to>
      <xdr:col>4</xdr:col>
      <xdr:colOff>657225</xdr:colOff>
      <xdr:row>87</xdr:row>
      <xdr:rowOff>19050</xdr:rowOff>
    </xdr:to>
    <xdr:pic>
      <xdr:nvPicPr>
        <xdr:cNvPr id="384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70986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385" name="AutoShape 80"/>
        <xdr:cNvSpPr>
          <a:spLocks noRot="1" noChangeAspect="1" noMove="1" noResize="1" noChangeArrowheads="1"/>
        </xdr:cNvSpPr>
      </xdr:nvSpPr>
      <xdr:spPr bwMode="auto">
        <a:xfrm>
          <a:off x="858202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386" name="AutoShape 78"/>
        <xdr:cNvSpPr>
          <a:spLocks noRot="1" noChangeAspect="1" noMove="1" noResize="1" noChangeArrowheads="1"/>
        </xdr:cNvSpPr>
      </xdr:nvSpPr>
      <xdr:spPr bwMode="auto">
        <a:xfrm>
          <a:off x="858202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387" name="AutoShape 76"/>
        <xdr:cNvSpPr>
          <a:spLocks noRot="1" noMove="1" noResize="1" noChangeArrowheads="1"/>
        </xdr:cNvSpPr>
      </xdr:nvSpPr>
      <xdr:spPr bwMode="auto">
        <a:xfrm>
          <a:off x="858202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388" name="AutoShape 74"/>
        <xdr:cNvSpPr>
          <a:spLocks noRot="1" noChangeAspect="1" noMove="1" noResize="1" noChangeArrowheads="1"/>
        </xdr:cNvSpPr>
      </xdr:nvSpPr>
      <xdr:spPr bwMode="auto">
        <a:xfrm>
          <a:off x="858202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83</xdr:row>
      <xdr:rowOff>419100</xdr:rowOff>
    </xdr:from>
    <xdr:to>
      <xdr:col>10</xdr:col>
      <xdr:colOff>657225</xdr:colOff>
      <xdr:row>85</xdr:row>
      <xdr:rowOff>19050</xdr:rowOff>
    </xdr:to>
    <xdr:pic>
      <xdr:nvPicPr>
        <xdr:cNvPr id="389" name="AutoShape 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623185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84</xdr:row>
      <xdr:rowOff>419100</xdr:rowOff>
    </xdr:from>
    <xdr:to>
      <xdr:col>10</xdr:col>
      <xdr:colOff>657225</xdr:colOff>
      <xdr:row>86</xdr:row>
      <xdr:rowOff>9525</xdr:rowOff>
    </xdr:to>
    <xdr:pic>
      <xdr:nvPicPr>
        <xdr:cNvPr id="390" name="AutoShape 7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66604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0</xdr:rowOff>
    </xdr:from>
    <xdr:to>
      <xdr:col>10</xdr:col>
      <xdr:colOff>657225</xdr:colOff>
      <xdr:row>87</xdr:row>
      <xdr:rowOff>19050</xdr:rowOff>
    </xdr:to>
    <xdr:pic>
      <xdr:nvPicPr>
        <xdr:cNvPr id="391" name="AutoShape 76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70986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419100</xdr:rowOff>
    </xdr:from>
    <xdr:to>
      <xdr:col>10</xdr:col>
      <xdr:colOff>657225</xdr:colOff>
      <xdr:row>88</xdr:row>
      <xdr:rowOff>19050</xdr:rowOff>
    </xdr:to>
    <xdr:pic>
      <xdr:nvPicPr>
        <xdr:cNvPr id="392" name="AutoShape 7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751772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393" name="AutoShape 268"/>
        <xdr:cNvSpPr>
          <a:spLocks noRot="1" noChangeAspect="1" noMove="1" noResize="1" noChangeArrowheads="1"/>
        </xdr:cNvSpPr>
      </xdr:nvSpPr>
      <xdr:spPr bwMode="auto">
        <a:xfrm>
          <a:off x="858202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394" name="AutoShape 270"/>
        <xdr:cNvSpPr>
          <a:spLocks noRot="1" noMove="1" noResize="1" noChangeArrowheads="1"/>
        </xdr:cNvSpPr>
      </xdr:nvSpPr>
      <xdr:spPr bwMode="auto">
        <a:xfrm>
          <a:off x="858202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395" name="AutoShape 271"/>
        <xdr:cNvSpPr>
          <a:spLocks noRot="1" noChangeAspect="1" noMove="1" noResize="1" noChangeArrowheads="1"/>
        </xdr:cNvSpPr>
      </xdr:nvSpPr>
      <xdr:spPr bwMode="auto">
        <a:xfrm>
          <a:off x="858202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86</xdr:row>
      <xdr:rowOff>0</xdr:rowOff>
    </xdr:from>
    <xdr:to>
      <xdr:col>10</xdr:col>
      <xdr:colOff>657225</xdr:colOff>
      <xdr:row>87</xdr:row>
      <xdr:rowOff>19050</xdr:rowOff>
    </xdr:to>
    <xdr:pic>
      <xdr:nvPicPr>
        <xdr:cNvPr id="396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496300" y="27098625"/>
          <a:ext cx="7429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90</xdr:row>
      <xdr:rowOff>0</xdr:rowOff>
    </xdr:from>
    <xdr:to>
      <xdr:col>10</xdr:col>
      <xdr:colOff>647700</xdr:colOff>
      <xdr:row>91</xdr:row>
      <xdr:rowOff>9525</xdr:rowOff>
    </xdr:to>
    <xdr:sp macro="" textlink="">
      <xdr:nvSpPr>
        <xdr:cNvPr id="397" name="AutoShape 55"/>
        <xdr:cNvSpPr>
          <a:spLocks noRot="1" noChangeAspect="1" noMove="1" noResize="1" noChangeArrowheads="1"/>
        </xdr:cNvSpPr>
      </xdr:nvSpPr>
      <xdr:spPr bwMode="auto">
        <a:xfrm>
          <a:off x="8582025" y="283749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647700</xdr:colOff>
      <xdr:row>92</xdr:row>
      <xdr:rowOff>9525</xdr:rowOff>
    </xdr:to>
    <xdr:sp macro="" textlink="">
      <xdr:nvSpPr>
        <xdr:cNvPr id="398" name="AutoShape 55"/>
        <xdr:cNvSpPr>
          <a:spLocks noRot="1" noChangeAspect="1" noMove="1" noResize="1" noChangeArrowheads="1"/>
        </xdr:cNvSpPr>
      </xdr:nvSpPr>
      <xdr:spPr bwMode="auto">
        <a:xfrm>
          <a:off x="858202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647700</xdr:colOff>
      <xdr:row>93</xdr:row>
      <xdr:rowOff>9525</xdr:rowOff>
    </xdr:to>
    <xdr:sp macro="" textlink="">
      <xdr:nvSpPr>
        <xdr:cNvPr id="399" name="AutoShape 55"/>
        <xdr:cNvSpPr>
          <a:spLocks noRot="1" noChangeAspect="1" noMove="1" noResize="1" noChangeArrowheads="1"/>
        </xdr:cNvSpPr>
      </xdr:nvSpPr>
      <xdr:spPr bwMode="auto">
        <a:xfrm>
          <a:off x="858202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647700</xdr:colOff>
      <xdr:row>94</xdr:row>
      <xdr:rowOff>9525</xdr:rowOff>
    </xdr:to>
    <xdr:sp macro="" textlink="">
      <xdr:nvSpPr>
        <xdr:cNvPr id="400" name="AutoShape 55"/>
        <xdr:cNvSpPr>
          <a:spLocks noRot="1" noChangeAspect="1" noMove="1" noResize="1" noChangeArrowheads="1"/>
        </xdr:cNvSpPr>
      </xdr:nvSpPr>
      <xdr:spPr bwMode="auto">
        <a:xfrm>
          <a:off x="858202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647700</xdr:colOff>
      <xdr:row>95</xdr:row>
      <xdr:rowOff>9525</xdr:rowOff>
    </xdr:to>
    <xdr:sp macro="" textlink="">
      <xdr:nvSpPr>
        <xdr:cNvPr id="401" name="AutoShape 55"/>
        <xdr:cNvSpPr>
          <a:spLocks noRot="1" noChangeAspect="1" noMove="1" noResize="1" noChangeArrowheads="1"/>
        </xdr:cNvSpPr>
      </xdr:nvSpPr>
      <xdr:spPr bwMode="auto">
        <a:xfrm>
          <a:off x="858202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647700</xdr:colOff>
      <xdr:row>98</xdr:row>
      <xdr:rowOff>9525</xdr:rowOff>
    </xdr:to>
    <xdr:sp macro="" textlink="">
      <xdr:nvSpPr>
        <xdr:cNvPr id="402" name="AutoShape 49"/>
        <xdr:cNvSpPr>
          <a:spLocks noRot="1" noChangeAspect="1" noMove="1" noResize="1" noChangeArrowheads="1"/>
        </xdr:cNvSpPr>
      </xdr:nvSpPr>
      <xdr:spPr bwMode="auto">
        <a:xfrm>
          <a:off x="8582025" y="309372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98</xdr:row>
      <xdr:rowOff>0</xdr:rowOff>
    </xdr:from>
    <xdr:to>
      <xdr:col>10</xdr:col>
      <xdr:colOff>647700</xdr:colOff>
      <xdr:row>99</xdr:row>
      <xdr:rowOff>9525</xdr:rowOff>
    </xdr:to>
    <xdr:sp macro="" textlink="">
      <xdr:nvSpPr>
        <xdr:cNvPr id="403" name="AutoShape 49"/>
        <xdr:cNvSpPr>
          <a:spLocks noRot="1" noChangeAspect="1" noMove="1" noResize="1" noChangeArrowheads="1"/>
        </xdr:cNvSpPr>
      </xdr:nvSpPr>
      <xdr:spPr bwMode="auto">
        <a:xfrm>
          <a:off x="858202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99</xdr:row>
      <xdr:rowOff>0</xdr:rowOff>
    </xdr:from>
    <xdr:to>
      <xdr:col>10</xdr:col>
      <xdr:colOff>647700</xdr:colOff>
      <xdr:row>100</xdr:row>
      <xdr:rowOff>9525</xdr:rowOff>
    </xdr:to>
    <xdr:sp macro="" textlink="">
      <xdr:nvSpPr>
        <xdr:cNvPr id="404" name="AutoShape 49"/>
        <xdr:cNvSpPr>
          <a:spLocks noRot="1" noChangeAspect="1" noMove="1" noResize="1" noChangeArrowheads="1"/>
        </xdr:cNvSpPr>
      </xdr:nvSpPr>
      <xdr:spPr bwMode="auto">
        <a:xfrm>
          <a:off x="8582025" y="317944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100</xdr:row>
      <xdr:rowOff>0</xdr:rowOff>
    </xdr:from>
    <xdr:to>
      <xdr:col>10</xdr:col>
      <xdr:colOff>647700</xdr:colOff>
      <xdr:row>101</xdr:row>
      <xdr:rowOff>9525</xdr:rowOff>
    </xdr:to>
    <xdr:sp macro="" textlink="">
      <xdr:nvSpPr>
        <xdr:cNvPr id="405" name="AutoShape 49"/>
        <xdr:cNvSpPr>
          <a:spLocks noRot="1" noChangeAspect="1" noMove="1" noResize="1" noChangeArrowheads="1"/>
        </xdr:cNvSpPr>
      </xdr:nvSpPr>
      <xdr:spPr bwMode="auto">
        <a:xfrm>
          <a:off x="858202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647700</xdr:colOff>
      <xdr:row>102</xdr:row>
      <xdr:rowOff>9525</xdr:rowOff>
    </xdr:to>
    <xdr:sp macro="" textlink="">
      <xdr:nvSpPr>
        <xdr:cNvPr id="406" name="AutoShape 49"/>
        <xdr:cNvSpPr>
          <a:spLocks noRot="1" noChangeAspect="1" noMove="1" noResize="1" noChangeArrowheads="1"/>
        </xdr:cNvSpPr>
      </xdr:nvSpPr>
      <xdr:spPr bwMode="auto">
        <a:xfrm>
          <a:off x="858202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619125</xdr:colOff>
      <xdr:row>110</xdr:row>
      <xdr:rowOff>104775</xdr:rowOff>
    </xdr:to>
    <xdr:sp macro="" textlink="">
      <xdr:nvSpPr>
        <xdr:cNvPr id="407" name="AutoShape 272"/>
        <xdr:cNvSpPr>
          <a:spLocks noRot="1" noChangeAspect="1" noMove="1" noResize="1" noChangeArrowheads="1"/>
        </xdr:cNvSpPr>
      </xdr:nvSpPr>
      <xdr:spPr bwMode="auto">
        <a:xfrm>
          <a:off x="218122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08" name="AutoShape 273"/>
        <xdr:cNvSpPr>
          <a:spLocks noRot="1" noChangeAspect="1" noMove="1" noResize="1" noChangeArrowheads="1"/>
        </xdr:cNvSpPr>
      </xdr:nvSpPr>
      <xdr:spPr bwMode="auto">
        <a:xfrm>
          <a:off x="21812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09" name="AutoShape 295"/>
        <xdr:cNvSpPr>
          <a:spLocks noRot="1" noChangeAspect="1" noMove="1" noResize="1" noChangeArrowheads="1"/>
        </xdr:cNvSpPr>
      </xdr:nvSpPr>
      <xdr:spPr bwMode="auto">
        <a:xfrm>
          <a:off x="21812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10" name="AutoShape 296"/>
        <xdr:cNvSpPr>
          <a:spLocks noRot="1" noChangeAspect="1" noMove="1" noResize="1" noChangeArrowheads="1"/>
        </xdr:cNvSpPr>
      </xdr:nvSpPr>
      <xdr:spPr bwMode="auto">
        <a:xfrm>
          <a:off x="21812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11" name="AutoShape 297"/>
        <xdr:cNvSpPr>
          <a:spLocks noRot="1" noMove="1" noResize="1" noChangeArrowheads="1"/>
        </xdr:cNvSpPr>
      </xdr:nvSpPr>
      <xdr:spPr bwMode="auto">
        <a:xfrm>
          <a:off x="21812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412" name="AutoShape 298"/>
        <xdr:cNvSpPr>
          <a:spLocks noRot="1" noChangeAspect="1" noMove="1" noResize="1" noChangeArrowheads="1"/>
        </xdr:cNvSpPr>
      </xdr:nvSpPr>
      <xdr:spPr bwMode="auto">
        <a:xfrm>
          <a:off x="21812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619125</xdr:colOff>
      <xdr:row>111</xdr:row>
      <xdr:rowOff>104775</xdr:rowOff>
    </xdr:to>
    <xdr:sp macro="" textlink="">
      <xdr:nvSpPr>
        <xdr:cNvPr id="413" name="AutoShape 272"/>
        <xdr:cNvSpPr>
          <a:spLocks noRot="1" noChangeAspect="1" noMove="1" noResize="1" noChangeArrowheads="1"/>
        </xdr:cNvSpPr>
      </xdr:nvSpPr>
      <xdr:spPr bwMode="auto">
        <a:xfrm>
          <a:off x="218122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4" name="AutoShape 273"/>
        <xdr:cNvSpPr>
          <a:spLocks noRot="1" noChangeAspect="1" noMove="1" noResize="1" noChangeArrowheads="1"/>
        </xdr:cNvSpPr>
      </xdr:nvSpPr>
      <xdr:spPr bwMode="auto">
        <a:xfrm>
          <a:off x="21812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5" name="AutoShape 295"/>
        <xdr:cNvSpPr>
          <a:spLocks noRot="1" noChangeAspect="1" noMove="1" noResize="1" noChangeArrowheads="1"/>
        </xdr:cNvSpPr>
      </xdr:nvSpPr>
      <xdr:spPr bwMode="auto">
        <a:xfrm>
          <a:off x="21812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6" name="AutoShape 296"/>
        <xdr:cNvSpPr>
          <a:spLocks noRot="1" noChangeAspect="1" noMove="1" noResize="1" noChangeArrowheads="1"/>
        </xdr:cNvSpPr>
      </xdr:nvSpPr>
      <xdr:spPr bwMode="auto">
        <a:xfrm>
          <a:off x="21812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7" name="AutoShape 297"/>
        <xdr:cNvSpPr>
          <a:spLocks noRot="1" noMove="1" noResize="1" noChangeArrowheads="1"/>
        </xdr:cNvSpPr>
      </xdr:nvSpPr>
      <xdr:spPr bwMode="auto">
        <a:xfrm>
          <a:off x="21812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418" name="AutoShape 298"/>
        <xdr:cNvSpPr>
          <a:spLocks noRot="1" noChangeAspect="1" noMove="1" noResize="1" noChangeArrowheads="1"/>
        </xdr:cNvSpPr>
      </xdr:nvSpPr>
      <xdr:spPr bwMode="auto">
        <a:xfrm>
          <a:off x="21812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619125</xdr:colOff>
      <xdr:row>112</xdr:row>
      <xdr:rowOff>104775</xdr:rowOff>
    </xdr:to>
    <xdr:sp macro="" textlink="">
      <xdr:nvSpPr>
        <xdr:cNvPr id="419" name="AutoShape 272"/>
        <xdr:cNvSpPr>
          <a:spLocks noRot="1" noChangeAspect="1" noMove="1" noResize="1" noChangeArrowheads="1"/>
        </xdr:cNvSpPr>
      </xdr:nvSpPr>
      <xdr:spPr bwMode="auto">
        <a:xfrm>
          <a:off x="218122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20" name="AutoShape 273"/>
        <xdr:cNvSpPr>
          <a:spLocks noRot="1" noChangeAspect="1" noMove="1" noResize="1" noChangeArrowheads="1"/>
        </xdr:cNvSpPr>
      </xdr:nvSpPr>
      <xdr:spPr bwMode="auto">
        <a:xfrm>
          <a:off x="21812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21" name="AutoShape 295"/>
        <xdr:cNvSpPr>
          <a:spLocks noRot="1" noChangeAspect="1" noMove="1" noResize="1" noChangeArrowheads="1"/>
        </xdr:cNvSpPr>
      </xdr:nvSpPr>
      <xdr:spPr bwMode="auto">
        <a:xfrm>
          <a:off x="21812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22" name="AutoShape 296"/>
        <xdr:cNvSpPr>
          <a:spLocks noRot="1" noChangeAspect="1" noMove="1" noResize="1" noChangeArrowheads="1"/>
        </xdr:cNvSpPr>
      </xdr:nvSpPr>
      <xdr:spPr bwMode="auto">
        <a:xfrm>
          <a:off x="21812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23" name="AutoShape 297"/>
        <xdr:cNvSpPr>
          <a:spLocks noRot="1" noMove="1" noResize="1" noChangeArrowheads="1"/>
        </xdr:cNvSpPr>
      </xdr:nvSpPr>
      <xdr:spPr bwMode="auto">
        <a:xfrm>
          <a:off x="21812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24" name="AutoShape 298"/>
        <xdr:cNvSpPr>
          <a:spLocks noRot="1" noChangeAspect="1" noMove="1" noResize="1" noChangeArrowheads="1"/>
        </xdr:cNvSpPr>
      </xdr:nvSpPr>
      <xdr:spPr bwMode="auto">
        <a:xfrm>
          <a:off x="21812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619125</xdr:colOff>
      <xdr:row>113</xdr:row>
      <xdr:rowOff>104775</xdr:rowOff>
    </xdr:to>
    <xdr:sp macro="" textlink="">
      <xdr:nvSpPr>
        <xdr:cNvPr id="425" name="AutoShape 272"/>
        <xdr:cNvSpPr>
          <a:spLocks noRot="1" noChangeAspect="1" noMove="1" noResize="1" noChangeArrowheads="1"/>
        </xdr:cNvSpPr>
      </xdr:nvSpPr>
      <xdr:spPr bwMode="auto">
        <a:xfrm>
          <a:off x="2181225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6" name="AutoShape 273"/>
        <xdr:cNvSpPr>
          <a:spLocks noRot="1" noChangeAspect="1" noMove="1" noResize="1" noChangeArrowheads="1"/>
        </xdr:cNvSpPr>
      </xdr:nvSpPr>
      <xdr:spPr bwMode="auto">
        <a:xfrm>
          <a:off x="21812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7" name="AutoShape 295"/>
        <xdr:cNvSpPr>
          <a:spLocks noRot="1" noChangeAspect="1" noMove="1" noResize="1" noChangeArrowheads="1"/>
        </xdr:cNvSpPr>
      </xdr:nvSpPr>
      <xdr:spPr bwMode="auto">
        <a:xfrm>
          <a:off x="21812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8" name="AutoShape 296"/>
        <xdr:cNvSpPr>
          <a:spLocks noRot="1" noChangeAspect="1" noMove="1" noResize="1" noChangeArrowheads="1"/>
        </xdr:cNvSpPr>
      </xdr:nvSpPr>
      <xdr:spPr bwMode="auto">
        <a:xfrm>
          <a:off x="21812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29" name="AutoShape 297"/>
        <xdr:cNvSpPr>
          <a:spLocks noRot="1" noMove="1" noResize="1" noChangeArrowheads="1"/>
        </xdr:cNvSpPr>
      </xdr:nvSpPr>
      <xdr:spPr bwMode="auto">
        <a:xfrm>
          <a:off x="21812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30" name="AutoShape 298"/>
        <xdr:cNvSpPr>
          <a:spLocks noRot="1" noChangeAspect="1" noMove="1" noResize="1" noChangeArrowheads="1"/>
        </xdr:cNvSpPr>
      </xdr:nvSpPr>
      <xdr:spPr bwMode="auto">
        <a:xfrm>
          <a:off x="21812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619125</xdr:colOff>
      <xdr:row>114</xdr:row>
      <xdr:rowOff>104775</xdr:rowOff>
    </xdr:to>
    <xdr:sp macro="" textlink="">
      <xdr:nvSpPr>
        <xdr:cNvPr id="431" name="AutoShape 272"/>
        <xdr:cNvSpPr>
          <a:spLocks noRot="1" noChangeAspect="1" noMove="1" noResize="1" noChangeArrowheads="1"/>
        </xdr:cNvSpPr>
      </xdr:nvSpPr>
      <xdr:spPr bwMode="auto">
        <a:xfrm>
          <a:off x="2181225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32" name="AutoShape 273"/>
        <xdr:cNvSpPr>
          <a:spLocks noRot="1" noChangeAspect="1" noMove="1" noResize="1" noChangeArrowheads="1"/>
        </xdr:cNvSpPr>
      </xdr:nvSpPr>
      <xdr:spPr bwMode="auto">
        <a:xfrm>
          <a:off x="21812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33" name="AutoShape 295"/>
        <xdr:cNvSpPr>
          <a:spLocks noRot="1" noChangeAspect="1" noMove="1" noResize="1" noChangeArrowheads="1"/>
        </xdr:cNvSpPr>
      </xdr:nvSpPr>
      <xdr:spPr bwMode="auto">
        <a:xfrm>
          <a:off x="21812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34" name="AutoShape 296"/>
        <xdr:cNvSpPr>
          <a:spLocks noRot="1" noChangeAspect="1" noMove="1" noResize="1" noChangeArrowheads="1"/>
        </xdr:cNvSpPr>
      </xdr:nvSpPr>
      <xdr:spPr bwMode="auto">
        <a:xfrm>
          <a:off x="21812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35" name="AutoShape 297"/>
        <xdr:cNvSpPr>
          <a:spLocks noRot="1" noMove="1" noResize="1" noChangeArrowheads="1"/>
        </xdr:cNvSpPr>
      </xdr:nvSpPr>
      <xdr:spPr bwMode="auto">
        <a:xfrm>
          <a:off x="21812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36" name="AutoShape 298"/>
        <xdr:cNvSpPr>
          <a:spLocks noRot="1" noChangeAspect="1" noMove="1" noResize="1" noChangeArrowheads="1"/>
        </xdr:cNvSpPr>
      </xdr:nvSpPr>
      <xdr:spPr bwMode="auto">
        <a:xfrm>
          <a:off x="21812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619125</xdr:colOff>
      <xdr:row>115</xdr:row>
      <xdr:rowOff>104775</xdr:rowOff>
    </xdr:to>
    <xdr:sp macro="" textlink="">
      <xdr:nvSpPr>
        <xdr:cNvPr id="437" name="AutoShape 272"/>
        <xdr:cNvSpPr>
          <a:spLocks noRot="1" noChangeAspect="1" noMove="1" noResize="1" noChangeArrowheads="1"/>
        </xdr:cNvSpPr>
      </xdr:nvSpPr>
      <xdr:spPr bwMode="auto">
        <a:xfrm>
          <a:off x="2181225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38" name="AutoShape 273"/>
        <xdr:cNvSpPr>
          <a:spLocks noRot="1" noChangeAspect="1" noMove="1" noResize="1" noChangeArrowheads="1"/>
        </xdr:cNvSpPr>
      </xdr:nvSpPr>
      <xdr:spPr bwMode="auto">
        <a:xfrm>
          <a:off x="21812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39" name="AutoShape 295"/>
        <xdr:cNvSpPr>
          <a:spLocks noRot="1" noChangeAspect="1" noMove="1" noResize="1" noChangeArrowheads="1"/>
        </xdr:cNvSpPr>
      </xdr:nvSpPr>
      <xdr:spPr bwMode="auto">
        <a:xfrm>
          <a:off x="21812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40" name="AutoShape 296"/>
        <xdr:cNvSpPr>
          <a:spLocks noRot="1" noChangeAspect="1" noMove="1" noResize="1" noChangeArrowheads="1"/>
        </xdr:cNvSpPr>
      </xdr:nvSpPr>
      <xdr:spPr bwMode="auto">
        <a:xfrm>
          <a:off x="21812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41" name="AutoShape 297"/>
        <xdr:cNvSpPr>
          <a:spLocks noRot="1" noMove="1" noResize="1" noChangeArrowheads="1"/>
        </xdr:cNvSpPr>
      </xdr:nvSpPr>
      <xdr:spPr bwMode="auto">
        <a:xfrm>
          <a:off x="21812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42" name="AutoShape 298"/>
        <xdr:cNvSpPr>
          <a:spLocks noRot="1" noChangeAspect="1" noMove="1" noResize="1" noChangeArrowheads="1"/>
        </xdr:cNvSpPr>
      </xdr:nvSpPr>
      <xdr:spPr bwMode="auto">
        <a:xfrm>
          <a:off x="21812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619125</xdr:colOff>
      <xdr:row>116</xdr:row>
      <xdr:rowOff>104775</xdr:rowOff>
    </xdr:to>
    <xdr:sp macro="" textlink="">
      <xdr:nvSpPr>
        <xdr:cNvPr id="443" name="AutoShape 272"/>
        <xdr:cNvSpPr>
          <a:spLocks noRot="1" noChangeAspect="1" noMove="1" noResize="1" noChangeArrowheads="1"/>
        </xdr:cNvSpPr>
      </xdr:nvSpPr>
      <xdr:spPr bwMode="auto">
        <a:xfrm>
          <a:off x="2181225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4" name="AutoShape 273"/>
        <xdr:cNvSpPr>
          <a:spLocks noRot="1" noChangeAspect="1" noMove="1" noResize="1" noChangeArrowheads="1"/>
        </xdr:cNvSpPr>
      </xdr:nvSpPr>
      <xdr:spPr bwMode="auto">
        <a:xfrm>
          <a:off x="21812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5" name="AutoShape 295"/>
        <xdr:cNvSpPr>
          <a:spLocks noRot="1" noChangeAspect="1" noMove="1" noResize="1" noChangeArrowheads="1"/>
        </xdr:cNvSpPr>
      </xdr:nvSpPr>
      <xdr:spPr bwMode="auto">
        <a:xfrm>
          <a:off x="21812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6" name="AutoShape 296"/>
        <xdr:cNvSpPr>
          <a:spLocks noRot="1" noChangeAspect="1" noMove="1" noResize="1" noChangeArrowheads="1"/>
        </xdr:cNvSpPr>
      </xdr:nvSpPr>
      <xdr:spPr bwMode="auto">
        <a:xfrm>
          <a:off x="21812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7" name="AutoShape 297"/>
        <xdr:cNvSpPr>
          <a:spLocks noRot="1" noMove="1" noResize="1" noChangeArrowheads="1"/>
        </xdr:cNvSpPr>
      </xdr:nvSpPr>
      <xdr:spPr bwMode="auto">
        <a:xfrm>
          <a:off x="21812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48" name="AutoShape 298"/>
        <xdr:cNvSpPr>
          <a:spLocks noRot="1" noChangeAspect="1" noMove="1" noResize="1" noChangeArrowheads="1"/>
        </xdr:cNvSpPr>
      </xdr:nvSpPr>
      <xdr:spPr bwMode="auto">
        <a:xfrm>
          <a:off x="21812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619125</xdr:colOff>
      <xdr:row>117</xdr:row>
      <xdr:rowOff>104775</xdr:rowOff>
    </xdr:to>
    <xdr:sp macro="" textlink="">
      <xdr:nvSpPr>
        <xdr:cNvPr id="449" name="AutoShape 272"/>
        <xdr:cNvSpPr>
          <a:spLocks noRot="1" noChangeAspect="1" noMove="1" noResize="1" noChangeArrowheads="1"/>
        </xdr:cNvSpPr>
      </xdr:nvSpPr>
      <xdr:spPr bwMode="auto">
        <a:xfrm>
          <a:off x="2181225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50" name="AutoShape 273"/>
        <xdr:cNvSpPr>
          <a:spLocks noRot="1" noChangeAspect="1" noMove="1" noResize="1" noChangeArrowheads="1"/>
        </xdr:cNvSpPr>
      </xdr:nvSpPr>
      <xdr:spPr bwMode="auto">
        <a:xfrm>
          <a:off x="21812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51" name="AutoShape 295"/>
        <xdr:cNvSpPr>
          <a:spLocks noRot="1" noChangeAspect="1" noMove="1" noResize="1" noChangeArrowheads="1"/>
        </xdr:cNvSpPr>
      </xdr:nvSpPr>
      <xdr:spPr bwMode="auto">
        <a:xfrm>
          <a:off x="21812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52" name="AutoShape 296"/>
        <xdr:cNvSpPr>
          <a:spLocks noRot="1" noChangeAspect="1" noMove="1" noResize="1" noChangeArrowheads="1"/>
        </xdr:cNvSpPr>
      </xdr:nvSpPr>
      <xdr:spPr bwMode="auto">
        <a:xfrm>
          <a:off x="21812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53" name="AutoShape 297"/>
        <xdr:cNvSpPr>
          <a:spLocks noRot="1" noMove="1" noResize="1" noChangeArrowheads="1"/>
        </xdr:cNvSpPr>
      </xdr:nvSpPr>
      <xdr:spPr bwMode="auto">
        <a:xfrm>
          <a:off x="21812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54" name="AutoShape 298"/>
        <xdr:cNvSpPr>
          <a:spLocks noRot="1" noChangeAspect="1" noMove="1" noResize="1" noChangeArrowheads="1"/>
        </xdr:cNvSpPr>
      </xdr:nvSpPr>
      <xdr:spPr bwMode="auto">
        <a:xfrm>
          <a:off x="21812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619125</xdr:colOff>
      <xdr:row>118</xdr:row>
      <xdr:rowOff>104775</xdr:rowOff>
    </xdr:to>
    <xdr:sp macro="" textlink="">
      <xdr:nvSpPr>
        <xdr:cNvPr id="455" name="AutoShape 272"/>
        <xdr:cNvSpPr>
          <a:spLocks noRot="1" noChangeAspect="1" noMove="1" noResize="1" noChangeArrowheads="1"/>
        </xdr:cNvSpPr>
      </xdr:nvSpPr>
      <xdr:spPr bwMode="auto">
        <a:xfrm>
          <a:off x="2181225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6" name="AutoShape 273"/>
        <xdr:cNvSpPr>
          <a:spLocks noRot="1" noChangeAspect="1" noMove="1" noResize="1" noChangeArrowheads="1"/>
        </xdr:cNvSpPr>
      </xdr:nvSpPr>
      <xdr:spPr bwMode="auto">
        <a:xfrm>
          <a:off x="21812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7" name="AutoShape 295"/>
        <xdr:cNvSpPr>
          <a:spLocks noRot="1" noChangeAspect="1" noMove="1" noResize="1" noChangeArrowheads="1"/>
        </xdr:cNvSpPr>
      </xdr:nvSpPr>
      <xdr:spPr bwMode="auto">
        <a:xfrm>
          <a:off x="21812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8" name="AutoShape 296"/>
        <xdr:cNvSpPr>
          <a:spLocks noRot="1" noChangeAspect="1" noMove="1" noResize="1" noChangeArrowheads="1"/>
        </xdr:cNvSpPr>
      </xdr:nvSpPr>
      <xdr:spPr bwMode="auto">
        <a:xfrm>
          <a:off x="21812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59" name="AutoShape 297"/>
        <xdr:cNvSpPr>
          <a:spLocks noRot="1" noMove="1" noResize="1" noChangeArrowheads="1"/>
        </xdr:cNvSpPr>
      </xdr:nvSpPr>
      <xdr:spPr bwMode="auto">
        <a:xfrm>
          <a:off x="21812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60" name="AutoShape 298"/>
        <xdr:cNvSpPr>
          <a:spLocks noRot="1" noChangeAspect="1" noMove="1" noResize="1" noChangeArrowheads="1"/>
        </xdr:cNvSpPr>
      </xdr:nvSpPr>
      <xdr:spPr bwMode="auto">
        <a:xfrm>
          <a:off x="21812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619125</xdr:colOff>
      <xdr:row>119</xdr:row>
      <xdr:rowOff>104775</xdr:rowOff>
    </xdr:to>
    <xdr:sp macro="" textlink="">
      <xdr:nvSpPr>
        <xdr:cNvPr id="461" name="AutoShape 272"/>
        <xdr:cNvSpPr>
          <a:spLocks noRot="1" noChangeAspect="1" noMove="1" noResize="1" noChangeArrowheads="1"/>
        </xdr:cNvSpPr>
      </xdr:nvSpPr>
      <xdr:spPr bwMode="auto">
        <a:xfrm>
          <a:off x="2181225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62" name="AutoShape 273"/>
        <xdr:cNvSpPr>
          <a:spLocks noRot="1" noChangeAspect="1" noMove="1" noResize="1" noChangeArrowheads="1"/>
        </xdr:cNvSpPr>
      </xdr:nvSpPr>
      <xdr:spPr bwMode="auto">
        <a:xfrm>
          <a:off x="21812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63" name="AutoShape 295"/>
        <xdr:cNvSpPr>
          <a:spLocks noRot="1" noChangeAspect="1" noMove="1" noResize="1" noChangeArrowheads="1"/>
        </xdr:cNvSpPr>
      </xdr:nvSpPr>
      <xdr:spPr bwMode="auto">
        <a:xfrm>
          <a:off x="21812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64" name="AutoShape 296"/>
        <xdr:cNvSpPr>
          <a:spLocks noRot="1" noChangeAspect="1" noMove="1" noResize="1" noChangeArrowheads="1"/>
        </xdr:cNvSpPr>
      </xdr:nvSpPr>
      <xdr:spPr bwMode="auto">
        <a:xfrm>
          <a:off x="21812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65" name="AutoShape 297"/>
        <xdr:cNvSpPr>
          <a:spLocks noRot="1" noMove="1" noResize="1" noChangeArrowheads="1"/>
        </xdr:cNvSpPr>
      </xdr:nvSpPr>
      <xdr:spPr bwMode="auto">
        <a:xfrm>
          <a:off x="21812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66" name="AutoShape 298"/>
        <xdr:cNvSpPr>
          <a:spLocks noRot="1" noChangeAspect="1" noMove="1" noResize="1" noChangeArrowheads="1"/>
        </xdr:cNvSpPr>
      </xdr:nvSpPr>
      <xdr:spPr bwMode="auto">
        <a:xfrm>
          <a:off x="21812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619125</xdr:colOff>
      <xdr:row>120</xdr:row>
      <xdr:rowOff>104775</xdr:rowOff>
    </xdr:to>
    <xdr:sp macro="" textlink="">
      <xdr:nvSpPr>
        <xdr:cNvPr id="467" name="AutoShape 272"/>
        <xdr:cNvSpPr>
          <a:spLocks noRot="1" noChangeAspect="1" noMove="1" noResize="1" noChangeArrowheads="1"/>
        </xdr:cNvSpPr>
      </xdr:nvSpPr>
      <xdr:spPr bwMode="auto">
        <a:xfrm>
          <a:off x="2181225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68" name="AutoShape 273"/>
        <xdr:cNvSpPr>
          <a:spLocks noRot="1" noChangeAspect="1" noMove="1" noResize="1" noChangeArrowheads="1"/>
        </xdr:cNvSpPr>
      </xdr:nvSpPr>
      <xdr:spPr bwMode="auto">
        <a:xfrm>
          <a:off x="21812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69" name="AutoShape 295"/>
        <xdr:cNvSpPr>
          <a:spLocks noRot="1" noChangeAspect="1" noMove="1" noResize="1" noChangeArrowheads="1"/>
        </xdr:cNvSpPr>
      </xdr:nvSpPr>
      <xdr:spPr bwMode="auto">
        <a:xfrm>
          <a:off x="21812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70" name="AutoShape 296"/>
        <xdr:cNvSpPr>
          <a:spLocks noRot="1" noChangeAspect="1" noMove="1" noResize="1" noChangeArrowheads="1"/>
        </xdr:cNvSpPr>
      </xdr:nvSpPr>
      <xdr:spPr bwMode="auto">
        <a:xfrm>
          <a:off x="21812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71" name="AutoShape 297"/>
        <xdr:cNvSpPr>
          <a:spLocks noRot="1" noMove="1" noResize="1" noChangeArrowheads="1"/>
        </xdr:cNvSpPr>
      </xdr:nvSpPr>
      <xdr:spPr bwMode="auto">
        <a:xfrm>
          <a:off x="21812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72" name="AutoShape 298"/>
        <xdr:cNvSpPr>
          <a:spLocks noRot="1" noChangeAspect="1" noMove="1" noResize="1" noChangeArrowheads="1"/>
        </xdr:cNvSpPr>
      </xdr:nvSpPr>
      <xdr:spPr bwMode="auto">
        <a:xfrm>
          <a:off x="21812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619125</xdr:colOff>
      <xdr:row>121</xdr:row>
      <xdr:rowOff>104775</xdr:rowOff>
    </xdr:to>
    <xdr:sp macro="" textlink="">
      <xdr:nvSpPr>
        <xdr:cNvPr id="473" name="AutoShape 272"/>
        <xdr:cNvSpPr>
          <a:spLocks noRot="1" noChangeAspect="1" noMove="1" noResize="1" noChangeArrowheads="1"/>
        </xdr:cNvSpPr>
      </xdr:nvSpPr>
      <xdr:spPr bwMode="auto">
        <a:xfrm>
          <a:off x="2181225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4" name="AutoShape 273"/>
        <xdr:cNvSpPr>
          <a:spLocks noRot="1" noChangeAspect="1" noMove="1" noResize="1" noChangeArrowheads="1"/>
        </xdr:cNvSpPr>
      </xdr:nvSpPr>
      <xdr:spPr bwMode="auto">
        <a:xfrm>
          <a:off x="21812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5" name="AutoShape 295"/>
        <xdr:cNvSpPr>
          <a:spLocks noRot="1" noChangeAspect="1" noMove="1" noResize="1" noChangeArrowheads="1"/>
        </xdr:cNvSpPr>
      </xdr:nvSpPr>
      <xdr:spPr bwMode="auto">
        <a:xfrm>
          <a:off x="21812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6" name="AutoShape 296"/>
        <xdr:cNvSpPr>
          <a:spLocks noRot="1" noChangeAspect="1" noMove="1" noResize="1" noChangeArrowheads="1"/>
        </xdr:cNvSpPr>
      </xdr:nvSpPr>
      <xdr:spPr bwMode="auto">
        <a:xfrm>
          <a:off x="21812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7" name="AutoShape 297"/>
        <xdr:cNvSpPr>
          <a:spLocks noRot="1" noMove="1" noResize="1" noChangeArrowheads="1"/>
        </xdr:cNvSpPr>
      </xdr:nvSpPr>
      <xdr:spPr bwMode="auto">
        <a:xfrm>
          <a:off x="21812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78" name="AutoShape 298"/>
        <xdr:cNvSpPr>
          <a:spLocks noRot="1" noChangeAspect="1" noMove="1" noResize="1" noChangeArrowheads="1"/>
        </xdr:cNvSpPr>
      </xdr:nvSpPr>
      <xdr:spPr bwMode="auto">
        <a:xfrm>
          <a:off x="21812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619125</xdr:colOff>
      <xdr:row>122</xdr:row>
      <xdr:rowOff>104775</xdr:rowOff>
    </xdr:to>
    <xdr:sp macro="" textlink="">
      <xdr:nvSpPr>
        <xdr:cNvPr id="479" name="AutoShape 272"/>
        <xdr:cNvSpPr>
          <a:spLocks noRot="1" noChangeAspect="1" noMove="1" noResize="1" noChangeArrowheads="1"/>
        </xdr:cNvSpPr>
      </xdr:nvSpPr>
      <xdr:spPr bwMode="auto">
        <a:xfrm>
          <a:off x="2181225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80" name="AutoShape 273"/>
        <xdr:cNvSpPr>
          <a:spLocks noRot="1" noChangeAspect="1" noMove="1" noResize="1" noChangeArrowheads="1"/>
        </xdr:cNvSpPr>
      </xdr:nvSpPr>
      <xdr:spPr bwMode="auto">
        <a:xfrm>
          <a:off x="21812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81" name="AutoShape 295"/>
        <xdr:cNvSpPr>
          <a:spLocks noRot="1" noChangeAspect="1" noMove="1" noResize="1" noChangeArrowheads="1"/>
        </xdr:cNvSpPr>
      </xdr:nvSpPr>
      <xdr:spPr bwMode="auto">
        <a:xfrm>
          <a:off x="21812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82" name="AutoShape 296"/>
        <xdr:cNvSpPr>
          <a:spLocks noRot="1" noChangeAspect="1" noMove="1" noResize="1" noChangeArrowheads="1"/>
        </xdr:cNvSpPr>
      </xdr:nvSpPr>
      <xdr:spPr bwMode="auto">
        <a:xfrm>
          <a:off x="21812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83" name="AutoShape 297"/>
        <xdr:cNvSpPr>
          <a:spLocks noRot="1" noMove="1" noResize="1" noChangeArrowheads="1"/>
        </xdr:cNvSpPr>
      </xdr:nvSpPr>
      <xdr:spPr bwMode="auto">
        <a:xfrm>
          <a:off x="21812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84" name="AutoShape 298"/>
        <xdr:cNvSpPr>
          <a:spLocks noRot="1" noChangeAspect="1" noMove="1" noResize="1" noChangeArrowheads="1"/>
        </xdr:cNvSpPr>
      </xdr:nvSpPr>
      <xdr:spPr bwMode="auto">
        <a:xfrm>
          <a:off x="21812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619125</xdr:colOff>
      <xdr:row>123</xdr:row>
      <xdr:rowOff>104775</xdr:rowOff>
    </xdr:to>
    <xdr:sp macro="" textlink="">
      <xdr:nvSpPr>
        <xdr:cNvPr id="485" name="AutoShape 272"/>
        <xdr:cNvSpPr>
          <a:spLocks noRot="1" noChangeAspect="1" noMove="1" noResize="1" noChangeArrowheads="1"/>
        </xdr:cNvSpPr>
      </xdr:nvSpPr>
      <xdr:spPr bwMode="auto">
        <a:xfrm>
          <a:off x="2181225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6" name="AutoShape 273"/>
        <xdr:cNvSpPr>
          <a:spLocks noRot="1" noChangeAspect="1" noMove="1" noResize="1" noChangeArrowheads="1"/>
        </xdr:cNvSpPr>
      </xdr:nvSpPr>
      <xdr:spPr bwMode="auto">
        <a:xfrm>
          <a:off x="21812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7" name="AutoShape 295"/>
        <xdr:cNvSpPr>
          <a:spLocks noRot="1" noChangeAspect="1" noMove="1" noResize="1" noChangeArrowheads="1"/>
        </xdr:cNvSpPr>
      </xdr:nvSpPr>
      <xdr:spPr bwMode="auto">
        <a:xfrm>
          <a:off x="21812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8" name="AutoShape 296"/>
        <xdr:cNvSpPr>
          <a:spLocks noRot="1" noChangeAspect="1" noMove="1" noResize="1" noChangeArrowheads="1"/>
        </xdr:cNvSpPr>
      </xdr:nvSpPr>
      <xdr:spPr bwMode="auto">
        <a:xfrm>
          <a:off x="21812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89" name="AutoShape 297"/>
        <xdr:cNvSpPr>
          <a:spLocks noRot="1" noMove="1" noResize="1" noChangeArrowheads="1"/>
        </xdr:cNvSpPr>
      </xdr:nvSpPr>
      <xdr:spPr bwMode="auto">
        <a:xfrm>
          <a:off x="21812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90" name="AutoShape 298"/>
        <xdr:cNvSpPr>
          <a:spLocks noRot="1" noChangeAspect="1" noMove="1" noResize="1" noChangeArrowheads="1"/>
        </xdr:cNvSpPr>
      </xdr:nvSpPr>
      <xdr:spPr bwMode="auto">
        <a:xfrm>
          <a:off x="21812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619125</xdr:colOff>
      <xdr:row>124</xdr:row>
      <xdr:rowOff>104775</xdr:rowOff>
    </xdr:to>
    <xdr:sp macro="" textlink="">
      <xdr:nvSpPr>
        <xdr:cNvPr id="491" name="AutoShape 272"/>
        <xdr:cNvSpPr>
          <a:spLocks noRot="1" noChangeAspect="1" noMove="1" noResize="1" noChangeArrowheads="1"/>
        </xdr:cNvSpPr>
      </xdr:nvSpPr>
      <xdr:spPr bwMode="auto">
        <a:xfrm>
          <a:off x="2181225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92" name="AutoShape 273"/>
        <xdr:cNvSpPr>
          <a:spLocks noRot="1" noChangeAspect="1" noMove="1" noResize="1" noChangeArrowheads="1"/>
        </xdr:cNvSpPr>
      </xdr:nvSpPr>
      <xdr:spPr bwMode="auto">
        <a:xfrm>
          <a:off x="21812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93" name="AutoShape 295"/>
        <xdr:cNvSpPr>
          <a:spLocks noRot="1" noChangeAspect="1" noMove="1" noResize="1" noChangeArrowheads="1"/>
        </xdr:cNvSpPr>
      </xdr:nvSpPr>
      <xdr:spPr bwMode="auto">
        <a:xfrm>
          <a:off x="21812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94" name="AutoShape 296"/>
        <xdr:cNvSpPr>
          <a:spLocks noRot="1" noChangeAspect="1" noMove="1" noResize="1" noChangeArrowheads="1"/>
        </xdr:cNvSpPr>
      </xdr:nvSpPr>
      <xdr:spPr bwMode="auto">
        <a:xfrm>
          <a:off x="21812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95" name="AutoShape 297"/>
        <xdr:cNvSpPr>
          <a:spLocks noRot="1" noMove="1" noResize="1" noChangeArrowheads="1"/>
        </xdr:cNvSpPr>
      </xdr:nvSpPr>
      <xdr:spPr bwMode="auto">
        <a:xfrm>
          <a:off x="21812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96" name="AutoShape 298"/>
        <xdr:cNvSpPr>
          <a:spLocks noRot="1" noChangeAspect="1" noMove="1" noResize="1" noChangeArrowheads="1"/>
        </xdr:cNvSpPr>
      </xdr:nvSpPr>
      <xdr:spPr bwMode="auto">
        <a:xfrm>
          <a:off x="21812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619125</xdr:colOff>
      <xdr:row>125</xdr:row>
      <xdr:rowOff>104775</xdr:rowOff>
    </xdr:to>
    <xdr:sp macro="" textlink="">
      <xdr:nvSpPr>
        <xdr:cNvPr id="497" name="AutoShape 272"/>
        <xdr:cNvSpPr>
          <a:spLocks noRot="1" noChangeAspect="1" noMove="1" noResize="1" noChangeArrowheads="1"/>
        </xdr:cNvSpPr>
      </xdr:nvSpPr>
      <xdr:spPr bwMode="auto">
        <a:xfrm>
          <a:off x="2181225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98" name="AutoShape 273"/>
        <xdr:cNvSpPr>
          <a:spLocks noRot="1" noChangeAspect="1" noMove="1" noResize="1" noChangeArrowheads="1"/>
        </xdr:cNvSpPr>
      </xdr:nvSpPr>
      <xdr:spPr bwMode="auto">
        <a:xfrm>
          <a:off x="21812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99" name="AutoShape 295"/>
        <xdr:cNvSpPr>
          <a:spLocks noRot="1" noChangeAspect="1" noMove="1" noResize="1" noChangeArrowheads="1"/>
        </xdr:cNvSpPr>
      </xdr:nvSpPr>
      <xdr:spPr bwMode="auto">
        <a:xfrm>
          <a:off x="21812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500" name="AutoShape 296"/>
        <xdr:cNvSpPr>
          <a:spLocks noRot="1" noChangeAspect="1" noMove="1" noResize="1" noChangeArrowheads="1"/>
        </xdr:cNvSpPr>
      </xdr:nvSpPr>
      <xdr:spPr bwMode="auto">
        <a:xfrm>
          <a:off x="21812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501" name="AutoShape 297"/>
        <xdr:cNvSpPr>
          <a:spLocks noRot="1" noMove="1" noResize="1" noChangeArrowheads="1"/>
        </xdr:cNvSpPr>
      </xdr:nvSpPr>
      <xdr:spPr bwMode="auto">
        <a:xfrm>
          <a:off x="21812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502" name="AutoShape 298"/>
        <xdr:cNvSpPr>
          <a:spLocks noRot="1" noChangeAspect="1" noMove="1" noResize="1" noChangeArrowheads="1"/>
        </xdr:cNvSpPr>
      </xdr:nvSpPr>
      <xdr:spPr bwMode="auto">
        <a:xfrm>
          <a:off x="21812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619125</xdr:colOff>
      <xdr:row>126</xdr:row>
      <xdr:rowOff>104775</xdr:rowOff>
    </xdr:to>
    <xdr:sp macro="" textlink="">
      <xdr:nvSpPr>
        <xdr:cNvPr id="503" name="AutoShape 272"/>
        <xdr:cNvSpPr>
          <a:spLocks noRot="1" noChangeAspect="1" noMove="1" noResize="1" noChangeArrowheads="1"/>
        </xdr:cNvSpPr>
      </xdr:nvSpPr>
      <xdr:spPr bwMode="auto">
        <a:xfrm>
          <a:off x="2181225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4" name="AutoShape 273"/>
        <xdr:cNvSpPr>
          <a:spLocks noRot="1" noChangeAspect="1" noMove="1" noResize="1" noChangeArrowheads="1"/>
        </xdr:cNvSpPr>
      </xdr:nvSpPr>
      <xdr:spPr bwMode="auto">
        <a:xfrm>
          <a:off x="21812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5" name="AutoShape 295"/>
        <xdr:cNvSpPr>
          <a:spLocks noRot="1" noChangeAspect="1" noMove="1" noResize="1" noChangeArrowheads="1"/>
        </xdr:cNvSpPr>
      </xdr:nvSpPr>
      <xdr:spPr bwMode="auto">
        <a:xfrm>
          <a:off x="21812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6" name="AutoShape 296"/>
        <xdr:cNvSpPr>
          <a:spLocks noRot="1" noChangeAspect="1" noMove="1" noResize="1" noChangeArrowheads="1"/>
        </xdr:cNvSpPr>
      </xdr:nvSpPr>
      <xdr:spPr bwMode="auto">
        <a:xfrm>
          <a:off x="21812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7" name="AutoShape 297"/>
        <xdr:cNvSpPr>
          <a:spLocks noRot="1" noMove="1" noResize="1" noChangeArrowheads="1"/>
        </xdr:cNvSpPr>
      </xdr:nvSpPr>
      <xdr:spPr bwMode="auto">
        <a:xfrm>
          <a:off x="21812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508" name="AutoShape 298"/>
        <xdr:cNvSpPr>
          <a:spLocks noRot="1" noChangeAspect="1" noMove="1" noResize="1" noChangeArrowheads="1"/>
        </xdr:cNvSpPr>
      </xdr:nvSpPr>
      <xdr:spPr bwMode="auto">
        <a:xfrm>
          <a:off x="21812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619125</xdr:colOff>
      <xdr:row>127</xdr:row>
      <xdr:rowOff>104775</xdr:rowOff>
    </xdr:to>
    <xdr:sp macro="" textlink="">
      <xdr:nvSpPr>
        <xdr:cNvPr id="509" name="AutoShape 272"/>
        <xdr:cNvSpPr>
          <a:spLocks noRot="1" noChangeAspect="1" noMove="1" noResize="1" noChangeArrowheads="1"/>
        </xdr:cNvSpPr>
      </xdr:nvSpPr>
      <xdr:spPr bwMode="auto">
        <a:xfrm>
          <a:off x="2181225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10" name="AutoShape 273"/>
        <xdr:cNvSpPr>
          <a:spLocks noRot="1" noChangeAspect="1" noMove="1" noResize="1" noChangeArrowheads="1"/>
        </xdr:cNvSpPr>
      </xdr:nvSpPr>
      <xdr:spPr bwMode="auto">
        <a:xfrm>
          <a:off x="21812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11" name="AutoShape 295"/>
        <xdr:cNvSpPr>
          <a:spLocks noRot="1" noChangeAspect="1" noMove="1" noResize="1" noChangeArrowheads="1"/>
        </xdr:cNvSpPr>
      </xdr:nvSpPr>
      <xdr:spPr bwMode="auto">
        <a:xfrm>
          <a:off x="21812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12" name="AutoShape 296"/>
        <xdr:cNvSpPr>
          <a:spLocks noRot="1" noChangeAspect="1" noMove="1" noResize="1" noChangeArrowheads="1"/>
        </xdr:cNvSpPr>
      </xdr:nvSpPr>
      <xdr:spPr bwMode="auto">
        <a:xfrm>
          <a:off x="21812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13" name="AutoShape 297"/>
        <xdr:cNvSpPr>
          <a:spLocks noRot="1" noMove="1" noResize="1" noChangeArrowheads="1"/>
        </xdr:cNvSpPr>
      </xdr:nvSpPr>
      <xdr:spPr bwMode="auto">
        <a:xfrm>
          <a:off x="21812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514" name="AutoShape 298"/>
        <xdr:cNvSpPr>
          <a:spLocks noRot="1" noChangeAspect="1" noMove="1" noResize="1" noChangeArrowheads="1"/>
        </xdr:cNvSpPr>
      </xdr:nvSpPr>
      <xdr:spPr bwMode="auto">
        <a:xfrm>
          <a:off x="21812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619125</xdr:colOff>
      <xdr:row>128</xdr:row>
      <xdr:rowOff>104775</xdr:rowOff>
    </xdr:to>
    <xdr:sp macro="" textlink="">
      <xdr:nvSpPr>
        <xdr:cNvPr id="515" name="AutoShape 272"/>
        <xdr:cNvSpPr>
          <a:spLocks noRot="1" noChangeAspect="1" noMove="1" noResize="1" noChangeArrowheads="1"/>
        </xdr:cNvSpPr>
      </xdr:nvSpPr>
      <xdr:spPr bwMode="auto">
        <a:xfrm>
          <a:off x="2181225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6" name="AutoShape 273"/>
        <xdr:cNvSpPr>
          <a:spLocks noRot="1" noChangeAspect="1" noMove="1" noResize="1" noChangeArrowheads="1"/>
        </xdr:cNvSpPr>
      </xdr:nvSpPr>
      <xdr:spPr bwMode="auto">
        <a:xfrm>
          <a:off x="21812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7" name="AutoShape 295"/>
        <xdr:cNvSpPr>
          <a:spLocks noRot="1" noChangeAspect="1" noMove="1" noResize="1" noChangeArrowheads="1"/>
        </xdr:cNvSpPr>
      </xdr:nvSpPr>
      <xdr:spPr bwMode="auto">
        <a:xfrm>
          <a:off x="21812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8" name="AutoShape 296"/>
        <xdr:cNvSpPr>
          <a:spLocks noRot="1" noChangeAspect="1" noMove="1" noResize="1" noChangeArrowheads="1"/>
        </xdr:cNvSpPr>
      </xdr:nvSpPr>
      <xdr:spPr bwMode="auto">
        <a:xfrm>
          <a:off x="21812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19" name="AutoShape 297"/>
        <xdr:cNvSpPr>
          <a:spLocks noRot="1" noMove="1" noResize="1" noChangeArrowheads="1"/>
        </xdr:cNvSpPr>
      </xdr:nvSpPr>
      <xdr:spPr bwMode="auto">
        <a:xfrm>
          <a:off x="21812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520" name="AutoShape 298"/>
        <xdr:cNvSpPr>
          <a:spLocks noRot="1" noChangeAspect="1" noMove="1" noResize="1" noChangeArrowheads="1"/>
        </xdr:cNvSpPr>
      </xdr:nvSpPr>
      <xdr:spPr bwMode="auto">
        <a:xfrm>
          <a:off x="21812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619125</xdr:colOff>
      <xdr:row>129</xdr:row>
      <xdr:rowOff>104775</xdr:rowOff>
    </xdr:to>
    <xdr:sp macro="" textlink="">
      <xdr:nvSpPr>
        <xdr:cNvPr id="521" name="AutoShape 272"/>
        <xdr:cNvSpPr>
          <a:spLocks noRot="1" noChangeAspect="1" noMove="1" noResize="1" noChangeArrowheads="1"/>
        </xdr:cNvSpPr>
      </xdr:nvSpPr>
      <xdr:spPr bwMode="auto">
        <a:xfrm>
          <a:off x="2181225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22" name="AutoShape 273"/>
        <xdr:cNvSpPr>
          <a:spLocks noRot="1" noChangeAspect="1" noMove="1" noResize="1" noChangeArrowheads="1"/>
        </xdr:cNvSpPr>
      </xdr:nvSpPr>
      <xdr:spPr bwMode="auto">
        <a:xfrm>
          <a:off x="21812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23" name="AutoShape 295"/>
        <xdr:cNvSpPr>
          <a:spLocks noRot="1" noChangeAspect="1" noMove="1" noResize="1" noChangeArrowheads="1"/>
        </xdr:cNvSpPr>
      </xdr:nvSpPr>
      <xdr:spPr bwMode="auto">
        <a:xfrm>
          <a:off x="21812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24" name="AutoShape 296"/>
        <xdr:cNvSpPr>
          <a:spLocks noRot="1" noChangeAspect="1" noMove="1" noResize="1" noChangeArrowheads="1"/>
        </xdr:cNvSpPr>
      </xdr:nvSpPr>
      <xdr:spPr bwMode="auto">
        <a:xfrm>
          <a:off x="21812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25" name="AutoShape 297"/>
        <xdr:cNvSpPr>
          <a:spLocks noRot="1" noMove="1" noResize="1" noChangeArrowheads="1"/>
        </xdr:cNvSpPr>
      </xdr:nvSpPr>
      <xdr:spPr bwMode="auto">
        <a:xfrm>
          <a:off x="21812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26" name="AutoShape 298"/>
        <xdr:cNvSpPr>
          <a:spLocks noRot="1" noChangeAspect="1" noMove="1" noResize="1" noChangeArrowheads="1"/>
        </xdr:cNvSpPr>
      </xdr:nvSpPr>
      <xdr:spPr bwMode="auto">
        <a:xfrm>
          <a:off x="21812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619125</xdr:colOff>
      <xdr:row>130</xdr:row>
      <xdr:rowOff>104775</xdr:rowOff>
    </xdr:to>
    <xdr:sp macro="" textlink="">
      <xdr:nvSpPr>
        <xdr:cNvPr id="527" name="AutoShape 272"/>
        <xdr:cNvSpPr>
          <a:spLocks noRot="1" noChangeAspect="1" noMove="1" noResize="1" noChangeArrowheads="1"/>
        </xdr:cNvSpPr>
      </xdr:nvSpPr>
      <xdr:spPr bwMode="auto">
        <a:xfrm>
          <a:off x="2181225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28" name="AutoShape 273"/>
        <xdr:cNvSpPr>
          <a:spLocks noRot="1" noChangeAspect="1" noMove="1" noResize="1" noChangeArrowheads="1"/>
        </xdr:cNvSpPr>
      </xdr:nvSpPr>
      <xdr:spPr bwMode="auto">
        <a:xfrm>
          <a:off x="21812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29" name="AutoShape 295"/>
        <xdr:cNvSpPr>
          <a:spLocks noRot="1" noChangeAspect="1" noMove="1" noResize="1" noChangeArrowheads="1"/>
        </xdr:cNvSpPr>
      </xdr:nvSpPr>
      <xdr:spPr bwMode="auto">
        <a:xfrm>
          <a:off x="21812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30" name="AutoShape 296"/>
        <xdr:cNvSpPr>
          <a:spLocks noRot="1" noChangeAspect="1" noMove="1" noResize="1" noChangeArrowheads="1"/>
        </xdr:cNvSpPr>
      </xdr:nvSpPr>
      <xdr:spPr bwMode="auto">
        <a:xfrm>
          <a:off x="21812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31" name="AutoShape 297"/>
        <xdr:cNvSpPr>
          <a:spLocks noRot="1" noMove="1" noResize="1" noChangeArrowheads="1"/>
        </xdr:cNvSpPr>
      </xdr:nvSpPr>
      <xdr:spPr bwMode="auto">
        <a:xfrm>
          <a:off x="21812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32" name="AutoShape 298"/>
        <xdr:cNvSpPr>
          <a:spLocks noRot="1" noChangeAspect="1" noMove="1" noResize="1" noChangeArrowheads="1"/>
        </xdr:cNvSpPr>
      </xdr:nvSpPr>
      <xdr:spPr bwMode="auto">
        <a:xfrm>
          <a:off x="21812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619125</xdr:colOff>
      <xdr:row>131</xdr:row>
      <xdr:rowOff>104775</xdr:rowOff>
    </xdr:to>
    <xdr:sp macro="" textlink="">
      <xdr:nvSpPr>
        <xdr:cNvPr id="533" name="AutoShape 272"/>
        <xdr:cNvSpPr>
          <a:spLocks noRot="1" noChangeAspect="1" noMove="1" noResize="1" noChangeArrowheads="1"/>
        </xdr:cNvSpPr>
      </xdr:nvSpPr>
      <xdr:spPr bwMode="auto">
        <a:xfrm>
          <a:off x="2181225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4" name="AutoShape 273"/>
        <xdr:cNvSpPr>
          <a:spLocks noRot="1" noChangeAspect="1" noMove="1" noResize="1" noChangeArrowheads="1"/>
        </xdr:cNvSpPr>
      </xdr:nvSpPr>
      <xdr:spPr bwMode="auto">
        <a:xfrm>
          <a:off x="21812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5" name="AutoShape 295"/>
        <xdr:cNvSpPr>
          <a:spLocks noRot="1" noChangeAspect="1" noMove="1" noResize="1" noChangeArrowheads="1"/>
        </xdr:cNvSpPr>
      </xdr:nvSpPr>
      <xdr:spPr bwMode="auto">
        <a:xfrm>
          <a:off x="21812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6" name="AutoShape 296"/>
        <xdr:cNvSpPr>
          <a:spLocks noRot="1" noChangeAspect="1" noMove="1" noResize="1" noChangeArrowheads="1"/>
        </xdr:cNvSpPr>
      </xdr:nvSpPr>
      <xdr:spPr bwMode="auto">
        <a:xfrm>
          <a:off x="21812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7" name="AutoShape 297"/>
        <xdr:cNvSpPr>
          <a:spLocks noRot="1" noMove="1" noResize="1" noChangeArrowheads="1"/>
        </xdr:cNvSpPr>
      </xdr:nvSpPr>
      <xdr:spPr bwMode="auto">
        <a:xfrm>
          <a:off x="21812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38" name="AutoShape 298"/>
        <xdr:cNvSpPr>
          <a:spLocks noRot="1" noChangeAspect="1" noMove="1" noResize="1" noChangeArrowheads="1"/>
        </xdr:cNvSpPr>
      </xdr:nvSpPr>
      <xdr:spPr bwMode="auto">
        <a:xfrm>
          <a:off x="21812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619125</xdr:colOff>
      <xdr:row>132</xdr:row>
      <xdr:rowOff>104775</xdr:rowOff>
    </xdr:to>
    <xdr:sp macro="" textlink="">
      <xdr:nvSpPr>
        <xdr:cNvPr id="539" name="AutoShape 272"/>
        <xdr:cNvSpPr>
          <a:spLocks noRot="1" noChangeAspect="1" noMove="1" noResize="1" noChangeArrowheads="1"/>
        </xdr:cNvSpPr>
      </xdr:nvSpPr>
      <xdr:spPr bwMode="auto">
        <a:xfrm>
          <a:off x="2181225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40" name="AutoShape 273"/>
        <xdr:cNvSpPr>
          <a:spLocks noRot="1" noChangeAspect="1" noMove="1" noResize="1" noChangeArrowheads="1"/>
        </xdr:cNvSpPr>
      </xdr:nvSpPr>
      <xdr:spPr bwMode="auto">
        <a:xfrm>
          <a:off x="21812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41" name="AutoShape 295"/>
        <xdr:cNvSpPr>
          <a:spLocks noRot="1" noChangeAspect="1" noMove="1" noResize="1" noChangeArrowheads="1"/>
        </xdr:cNvSpPr>
      </xdr:nvSpPr>
      <xdr:spPr bwMode="auto">
        <a:xfrm>
          <a:off x="21812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42" name="AutoShape 296"/>
        <xdr:cNvSpPr>
          <a:spLocks noRot="1" noChangeAspect="1" noMove="1" noResize="1" noChangeArrowheads="1"/>
        </xdr:cNvSpPr>
      </xdr:nvSpPr>
      <xdr:spPr bwMode="auto">
        <a:xfrm>
          <a:off x="21812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43" name="AutoShape 297"/>
        <xdr:cNvSpPr>
          <a:spLocks noRot="1" noMove="1" noResize="1" noChangeArrowheads="1"/>
        </xdr:cNvSpPr>
      </xdr:nvSpPr>
      <xdr:spPr bwMode="auto">
        <a:xfrm>
          <a:off x="21812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44" name="AutoShape 298"/>
        <xdr:cNvSpPr>
          <a:spLocks noRot="1" noChangeAspect="1" noMove="1" noResize="1" noChangeArrowheads="1"/>
        </xdr:cNvSpPr>
      </xdr:nvSpPr>
      <xdr:spPr bwMode="auto">
        <a:xfrm>
          <a:off x="21812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619125</xdr:colOff>
      <xdr:row>133</xdr:row>
      <xdr:rowOff>104775</xdr:rowOff>
    </xdr:to>
    <xdr:sp macro="" textlink="">
      <xdr:nvSpPr>
        <xdr:cNvPr id="545" name="AutoShape 272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6" name="AutoShape 273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7" name="AutoShape 295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8" name="AutoShape 296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49" name="AutoShape 297"/>
        <xdr:cNvSpPr>
          <a:spLocks noRo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50" name="AutoShape 298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619125</xdr:colOff>
      <xdr:row>134</xdr:row>
      <xdr:rowOff>104775</xdr:rowOff>
    </xdr:to>
    <xdr:sp macro="" textlink="">
      <xdr:nvSpPr>
        <xdr:cNvPr id="551" name="AutoShape 272"/>
        <xdr:cNvSpPr>
          <a:spLocks noRot="1" noChangeAspect="1" noMove="1" noResize="1" noChangeArrowheads="1"/>
        </xdr:cNvSpPr>
      </xdr:nvSpPr>
      <xdr:spPr bwMode="auto">
        <a:xfrm>
          <a:off x="2181225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52" name="AutoShape 273"/>
        <xdr:cNvSpPr>
          <a:spLocks noRot="1" noChangeAspect="1" noMove="1" noResize="1" noChangeArrowheads="1"/>
        </xdr:cNvSpPr>
      </xdr:nvSpPr>
      <xdr:spPr bwMode="auto">
        <a:xfrm>
          <a:off x="21812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53" name="AutoShape 295"/>
        <xdr:cNvSpPr>
          <a:spLocks noRot="1" noChangeAspect="1" noMove="1" noResize="1" noChangeArrowheads="1"/>
        </xdr:cNvSpPr>
      </xdr:nvSpPr>
      <xdr:spPr bwMode="auto">
        <a:xfrm>
          <a:off x="21812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54" name="AutoShape 296"/>
        <xdr:cNvSpPr>
          <a:spLocks noRot="1" noChangeAspect="1" noMove="1" noResize="1" noChangeArrowheads="1"/>
        </xdr:cNvSpPr>
      </xdr:nvSpPr>
      <xdr:spPr bwMode="auto">
        <a:xfrm>
          <a:off x="21812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55" name="AutoShape 297"/>
        <xdr:cNvSpPr>
          <a:spLocks noRot="1" noMove="1" noResize="1" noChangeArrowheads="1"/>
        </xdr:cNvSpPr>
      </xdr:nvSpPr>
      <xdr:spPr bwMode="auto">
        <a:xfrm>
          <a:off x="21812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56" name="AutoShape 298"/>
        <xdr:cNvSpPr>
          <a:spLocks noRot="1" noChangeAspect="1" noMove="1" noResize="1" noChangeArrowheads="1"/>
        </xdr:cNvSpPr>
      </xdr:nvSpPr>
      <xdr:spPr bwMode="auto">
        <a:xfrm>
          <a:off x="21812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619125</xdr:colOff>
      <xdr:row>133</xdr:row>
      <xdr:rowOff>104775</xdr:rowOff>
    </xdr:to>
    <xdr:sp macro="" textlink="">
      <xdr:nvSpPr>
        <xdr:cNvPr id="557" name="AutoShape 272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58" name="AutoShape 273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59" name="AutoShape 295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60" name="AutoShape 296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61" name="AutoShape 297"/>
        <xdr:cNvSpPr>
          <a:spLocks noRo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62" name="AutoShape 298"/>
        <xdr:cNvSpPr>
          <a:spLocks noRot="1" noChangeAspect="1" noMove="1" noResize="1" noChangeArrowheads="1"/>
        </xdr:cNvSpPr>
      </xdr:nvSpPr>
      <xdr:spPr bwMode="auto">
        <a:xfrm>
          <a:off x="21812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619125</xdr:colOff>
      <xdr:row>109</xdr:row>
      <xdr:rowOff>104775</xdr:rowOff>
    </xdr:to>
    <xdr:sp macro="" textlink="">
      <xdr:nvSpPr>
        <xdr:cNvPr id="563" name="AutoShape 272"/>
        <xdr:cNvSpPr>
          <a:spLocks noRot="1" noChangeAspect="1" noMove="1" noResize="1" noChangeArrowheads="1"/>
        </xdr:cNvSpPr>
      </xdr:nvSpPr>
      <xdr:spPr bwMode="auto">
        <a:xfrm>
          <a:off x="433387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4" name="AutoShape 273"/>
        <xdr:cNvSpPr>
          <a:spLocks noRot="1" noChangeAspect="1" noMove="1" noResize="1" noChangeArrowheads="1"/>
        </xdr:cNvSpPr>
      </xdr:nvSpPr>
      <xdr:spPr bwMode="auto">
        <a:xfrm>
          <a:off x="43338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5" name="AutoShape 295"/>
        <xdr:cNvSpPr>
          <a:spLocks noRot="1" noChangeAspect="1" noMove="1" noResize="1" noChangeArrowheads="1"/>
        </xdr:cNvSpPr>
      </xdr:nvSpPr>
      <xdr:spPr bwMode="auto">
        <a:xfrm>
          <a:off x="43338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6" name="AutoShape 296"/>
        <xdr:cNvSpPr>
          <a:spLocks noRot="1" noChangeAspect="1" noMove="1" noResize="1" noChangeArrowheads="1"/>
        </xdr:cNvSpPr>
      </xdr:nvSpPr>
      <xdr:spPr bwMode="auto">
        <a:xfrm>
          <a:off x="43338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7" name="AutoShape 297"/>
        <xdr:cNvSpPr>
          <a:spLocks noRot="1" noMove="1" noResize="1" noChangeArrowheads="1"/>
        </xdr:cNvSpPr>
      </xdr:nvSpPr>
      <xdr:spPr bwMode="auto">
        <a:xfrm>
          <a:off x="43338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68" name="AutoShape 298"/>
        <xdr:cNvSpPr>
          <a:spLocks noRot="1" noChangeAspect="1" noMove="1" noResize="1" noChangeArrowheads="1"/>
        </xdr:cNvSpPr>
      </xdr:nvSpPr>
      <xdr:spPr bwMode="auto">
        <a:xfrm>
          <a:off x="43338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619125</xdr:colOff>
      <xdr:row>110</xdr:row>
      <xdr:rowOff>104775</xdr:rowOff>
    </xdr:to>
    <xdr:sp macro="" textlink="">
      <xdr:nvSpPr>
        <xdr:cNvPr id="569" name="AutoShape 272"/>
        <xdr:cNvSpPr>
          <a:spLocks noRot="1" noChangeAspect="1" noMove="1" noResize="1" noChangeArrowheads="1"/>
        </xdr:cNvSpPr>
      </xdr:nvSpPr>
      <xdr:spPr bwMode="auto">
        <a:xfrm>
          <a:off x="433387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70" name="AutoShape 273"/>
        <xdr:cNvSpPr>
          <a:spLocks noRot="1" noChangeAspect="1" noMove="1" noResize="1" noChangeArrowheads="1"/>
        </xdr:cNvSpPr>
      </xdr:nvSpPr>
      <xdr:spPr bwMode="auto">
        <a:xfrm>
          <a:off x="43338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71" name="AutoShape 295"/>
        <xdr:cNvSpPr>
          <a:spLocks noRot="1" noChangeAspect="1" noMove="1" noResize="1" noChangeArrowheads="1"/>
        </xdr:cNvSpPr>
      </xdr:nvSpPr>
      <xdr:spPr bwMode="auto">
        <a:xfrm>
          <a:off x="43338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72" name="AutoShape 296"/>
        <xdr:cNvSpPr>
          <a:spLocks noRot="1" noChangeAspect="1" noMove="1" noResize="1" noChangeArrowheads="1"/>
        </xdr:cNvSpPr>
      </xdr:nvSpPr>
      <xdr:spPr bwMode="auto">
        <a:xfrm>
          <a:off x="43338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73" name="AutoShape 297"/>
        <xdr:cNvSpPr>
          <a:spLocks noRot="1" noMove="1" noResize="1" noChangeArrowheads="1"/>
        </xdr:cNvSpPr>
      </xdr:nvSpPr>
      <xdr:spPr bwMode="auto">
        <a:xfrm>
          <a:off x="43338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74" name="AutoShape 298"/>
        <xdr:cNvSpPr>
          <a:spLocks noRot="1" noChangeAspect="1" noMove="1" noResize="1" noChangeArrowheads="1"/>
        </xdr:cNvSpPr>
      </xdr:nvSpPr>
      <xdr:spPr bwMode="auto">
        <a:xfrm>
          <a:off x="43338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619125</xdr:colOff>
      <xdr:row>111</xdr:row>
      <xdr:rowOff>104775</xdr:rowOff>
    </xdr:to>
    <xdr:sp macro="" textlink="">
      <xdr:nvSpPr>
        <xdr:cNvPr id="575" name="AutoShape 272"/>
        <xdr:cNvSpPr>
          <a:spLocks noRot="1" noChangeAspect="1" noMove="1" noResize="1" noChangeArrowheads="1"/>
        </xdr:cNvSpPr>
      </xdr:nvSpPr>
      <xdr:spPr bwMode="auto">
        <a:xfrm>
          <a:off x="433387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6" name="AutoShape 273"/>
        <xdr:cNvSpPr>
          <a:spLocks noRot="1" noChangeAspect="1" noMove="1" noResize="1" noChangeArrowheads="1"/>
        </xdr:cNvSpPr>
      </xdr:nvSpPr>
      <xdr:spPr bwMode="auto">
        <a:xfrm>
          <a:off x="43338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7" name="AutoShape 295"/>
        <xdr:cNvSpPr>
          <a:spLocks noRot="1" noChangeAspect="1" noMove="1" noResize="1" noChangeArrowheads="1"/>
        </xdr:cNvSpPr>
      </xdr:nvSpPr>
      <xdr:spPr bwMode="auto">
        <a:xfrm>
          <a:off x="43338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8" name="AutoShape 296"/>
        <xdr:cNvSpPr>
          <a:spLocks noRot="1" noChangeAspect="1" noMove="1" noResize="1" noChangeArrowheads="1"/>
        </xdr:cNvSpPr>
      </xdr:nvSpPr>
      <xdr:spPr bwMode="auto">
        <a:xfrm>
          <a:off x="43338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79" name="AutoShape 297"/>
        <xdr:cNvSpPr>
          <a:spLocks noRot="1" noMove="1" noResize="1" noChangeArrowheads="1"/>
        </xdr:cNvSpPr>
      </xdr:nvSpPr>
      <xdr:spPr bwMode="auto">
        <a:xfrm>
          <a:off x="43338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80" name="AutoShape 298"/>
        <xdr:cNvSpPr>
          <a:spLocks noRot="1" noChangeAspect="1" noMove="1" noResize="1" noChangeArrowheads="1"/>
        </xdr:cNvSpPr>
      </xdr:nvSpPr>
      <xdr:spPr bwMode="auto">
        <a:xfrm>
          <a:off x="43338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619125</xdr:colOff>
      <xdr:row>112</xdr:row>
      <xdr:rowOff>104775</xdr:rowOff>
    </xdr:to>
    <xdr:sp macro="" textlink="">
      <xdr:nvSpPr>
        <xdr:cNvPr id="581" name="AutoShape 272"/>
        <xdr:cNvSpPr>
          <a:spLocks noRot="1" noChangeAspect="1" noMove="1" noResize="1" noChangeArrowheads="1"/>
        </xdr:cNvSpPr>
      </xdr:nvSpPr>
      <xdr:spPr bwMode="auto">
        <a:xfrm>
          <a:off x="433387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82" name="AutoShape 273"/>
        <xdr:cNvSpPr>
          <a:spLocks noRot="1" noChangeAspect="1" noMove="1" noResize="1" noChangeArrowheads="1"/>
        </xdr:cNvSpPr>
      </xdr:nvSpPr>
      <xdr:spPr bwMode="auto">
        <a:xfrm>
          <a:off x="43338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83" name="AutoShape 295"/>
        <xdr:cNvSpPr>
          <a:spLocks noRot="1" noChangeAspect="1" noMove="1" noResize="1" noChangeArrowheads="1"/>
        </xdr:cNvSpPr>
      </xdr:nvSpPr>
      <xdr:spPr bwMode="auto">
        <a:xfrm>
          <a:off x="43338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84" name="AutoShape 296"/>
        <xdr:cNvSpPr>
          <a:spLocks noRot="1" noChangeAspect="1" noMove="1" noResize="1" noChangeArrowheads="1"/>
        </xdr:cNvSpPr>
      </xdr:nvSpPr>
      <xdr:spPr bwMode="auto">
        <a:xfrm>
          <a:off x="43338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85" name="AutoShape 297"/>
        <xdr:cNvSpPr>
          <a:spLocks noRot="1" noMove="1" noResize="1" noChangeArrowheads="1"/>
        </xdr:cNvSpPr>
      </xdr:nvSpPr>
      <xdr:spPr bwMode="auto">
        <a:xfrm>
          <a:off x="43338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86" name="AutoShape 298"/>
        <xdr:cNvSpPr>
          <a:spLocks noRot="1" noChangeAspect="1" noMove="1" noResize="1" noChangeArrowheads="1"/>
        </xdr:cNvSpPr>
      </xdr:nvSpPr>
      <xdr:spPr bwMode="auto">
        <a:xfrm>
          <a:off x="43338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619125</xdr:colOff>
      <xdr:row>113</xdr:row>
      <xdr:rowOff>104775</xdr:rowOff>
    </xdr:to>
    <xdr:sp macro="" textlink="">
      <xdr:nvSpPr>
        <xdr:cNvPr id="587" name="AutoShape 272"/>
        <xdr:cNvSpPr>
          <a:spLocks noRot="1" noChangeAspect="1" noMove="1" noResize="1" noChangeArrowheads="1"/>
        </xdr:cNvSpPr>
      </xdr:nvSpPr>
      <xdr:spPr bwMode="auto">
        <a:xfrm>
          <a:off x="4333875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88" name="AutoShape 273"/>
        <xdr:cNvSpPr>
          <a:spLocks noRot="1" noChangeAspect="1" noMove="1" noResize="1" noChangeArrowheads="1"/>
        </xdr:cNvSpPr>
      </xdr:nvSpPr>
      <xdr:spPr bwMode="auto">
        <a:xfrm>
          <a:off x="43338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89" name="AutoShape 295"/>
        <xdr:cNvSpPr>
          <a:spLocks noRot="1" noChangeAspect="1" noMove="1" noResize="1" noChangeArrowheads="1"/>
        </xdr:cNvSpPr>
      </xdr:nvSpPr>
      <xdr:spPr bwMode="auto">
        <a:xfrm>
          <a:off x="43338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90" name="AutoShape 296"/>
        <xdr:cNvSpPr>
          <a:spLocks noRot="1" noChangeAspect="1" noMove="1" noResize="1" noChangeArrowheads="1"/>
        </xdr:cNvSpPr>
      </xdr:nvSpPr>
      <xdr:spPr bwMode="auto">
        <a:xfrm>
          <a:off x="43338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91" name="AutoShape 297"/>
        <xdr:cNvSpPr>
          <a:spLocks noRot="1" noMove="1" noResize="1" noChangeArrowheads="1"/>
        </xdr:cNvSpPr>
      </xdr:nvSpPr>
      <xdr:spPr bwMode="auto">
        <a:xfrm>
          <a:off x="43338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92" name="AutoShape 298"/>
        <xdr:cNvSpPr>
          <a:spLocks noRot="1" noChangeAspect="1" noMove="1" noResize="1" noChangeArrowheads="1"/>
        </xdr:cNvSpPr>
      </xdr:nvSpPr>
      <xdr:spPr bwMode="auto">
        <a:xfrm>
          <a:off x="43338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619125</xdr:colOff>
      <xdr:row>114</xdr:row>
      <xdr:rowOff>104775</xdr:rowOff>
    </xdr:to>
    <xdr:sp macro="" textlink="">
      <xdr:nvSpPr>
        <xdr:cNvPr id="593" name="AutoShape 272"/>
        <xdr:cNvSpPr>
          <a:spLocks noRot="1" noChangeAspect="1" noMove="1" noResize="1" noChangeArrowheads="1"/>
        </xdr:cNvSpPr>
      </xdr:nvSpPr>
      <xdr:spPr bwMode="auto">
        <a:xfrm>
          <a:off x="4333875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4" name="AutoShape 273"/>
        <xdr:cNvSpPr>
          <a:spLocks noRot="1" noChangeAspect="1" noMove="1" noResize="1" noChangeArrowheads="1"/>
        </xdr:cNvSpPr>
      </xdr:nvSpPr>
      <xdr:spPr bwMode="auto">
        <a:xfrm>
          <a:off x="43338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5" name="AutoShape 295"/>
        <xdr:cNvSpPr>
          <a:spLocks noRot="1" noChangeAspect="1" noMove="1" noResize="1" noChangeArrowheads="1"/>
        </xdr:cNvSpPr>
      </xdr:nvSpPr>
      <xdr:spPr bwMode="auto">
        <a:xfrm>
          <a:off x="43338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6" name="AutoShape 296"/>
        <xdr:cNvSpPr>
          <a:spLocks noRot="1" noChangeAspect="1" noMove="1" noResize="1" noChangeArrowheads="1"/>
        </xdr:cNvSpPr>
      </xdr:nvSpPr>
      <xdr:spPr bwMode="auto">
        <a:xfrm>
          <a:off x="43338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7" name="AutoShape 297"/>
        <xdr:cNvSpPr>
          <a:spLocks noRot="1" noMove="1" noResize="1" noChangeArrowheads="1"/>
        </xdr:cNvSpPr>
      </xdr:nvSpPr>
      <xdr:spPr bwMode="auto">
        <a:xfrm>
          <a:off x="43338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98" name="AutoShape 298"/>
        <xdr:cNvSpPr>
          <a:spLocks noRot="1" noChangeAspect="1" noMove="1" noResize="1" noChangeArrowheads="1"/>
        </xdr:cNvSpPr>
      </xdr:nvSpPr>
      <xdr:spPr bwMode="auto">
        <a:xfrm>
          <a:off x="43338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619125</xdr:colOff>
      <xdr:row>115</xdr:row>
      <xdr:rowOff>104775</xdr:rowOff>
    </xdr:to>
    <xdr:sp macro="" textlink="">
      <xdr:nvSpPr>
        <xdr:cNvPr id="599" name="AutoShape 272"/>
        <xdr:cNvSpPr>
          <a:spLocks noRot="1" noChangeAspect="1" noMove="1" noResize="1" noChangeArrowheads="1"/>
        </xdr:cNvSpPr>
      </xdr:nvSpPr>
      <xdr:spPr bwMode="auto">
        <a:xfrm>
          <a:off x="4333875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600" name="AutoShape 273"/>
        <xdr:cNvSpPr>
          <a:spLocks noRot="1" noChangeAspect="1" noMove="1" noResize="1" noChangeArrowheads="1"/>
        </xdr:cNvSpPr>
      </xdr:nvSpPr>
      <xdr:spPr bwMode="auto">
        <a:xfrm>
          <a:off x="43338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601" name="AutoShape 295"/>
        <xdr:cNvSpPr>
          <a:spLocks noRot="1" noChangeAspect="1" noMove="1" noResize="1" noChangeArrowheads="1"/>
        </xdr:cNvSpPr>
      </xdr:nvSpPr>
      <xdr:spPr bwMode="auto">
        <a:xfrm>
          <a:off x="43338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602" name="AutoShape 296"/>
        <xdr:cNvSpPr>
          <a:spLocks noRot="1" noChangeAspect="1" noMove="1" noResize="1" noChangeArrowheads="1"/>
        </xdr:cNvSpPr>
      </xdr:nvSpPr>
      <xdr:spPr bwMode="auto">
        <a:xfrm>
          <a:off x="43338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603" name="AutoShape 297"/>
        <xdr:cNvSpPr>
          <a:spLocks noRot="1" noMove="1" noResize="1" noChangeArrowheads="1"/>
        </xdr:cNvSpPr>
      </xdr:nvSpPr>
      <xdr:spPr bwMode="auto">
        <a:xfrm>
          <a:off x="43338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604" name="AutoShape 298"/>
        <xdr:cNvSpPr>
          <a:spLocks noRot="1" noChangeAspect="1" noMove="1" noResize="1" noChangeArrowheads="1"/>
        </xdr:cNvSpPr>
      </xdr:nvSpPr>
      <xdr:spPr bwMode="auto">
        <a:xfrm>
          <a:off x="43338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619125</xdr:colOff>
      <xdr:row>116</xdr:row>
      <xdr:rowOff>104775</xdr:rowOff>
    </xdr:to>
    <xdr:sp macro="" textlink="">
      <xdr:nvSpPr>
        <xdr:cNvPr id="605" name="AutoShape 272"/>
        <xdr:cNvSpPr>
          <a:spLocks noRot="1" noChangeAspect="1" noMove="1" noResize="1" noChangeArrowheads="1"/>
        </xdr:cNvSpPr>
      </xdr:nvSpPr>
      <xdr:spPr bwMode="auto">
        <a:xfrm>
          <a:off x="4333875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6" name="AutoShape 273"/>
        <xdr:cNvSpPr>
          <a:spLocks noRot="1" noChangeAspect="1" noMove="1" noResize="1" noChangeArrowheads="1"/>
        </xdr:cNvSpPr>
      </xdr:nvSpPr>
      <xdr:spPr bwMode="auto">
        <a:xfrm>
          <a:off x="43338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7" name="AutoShape 295"/>
        <xdr:cNvSpPr>
          <a:spLocks noRot="1" noChangeAspect="1" noMove="1" noResize="1" noChangeArrowheads="1"/>
        </xdr:cNvSpPr>
      </xdr:nvSpPr>
      <xdr:spPr bwMode="auto">
        <a:xfrm>
          <a:off x="43338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8" name="AutoShape 296"/>
        <xdr:cNvSpPr>
          <a:spLocks noRot="1" noChangeAspect="1" noMove="1" noResize="1" noChangeArrowheads="1"/>
        </xdr:cNvSpPr>
      </xdr:nvSpPr>
      <xdr:spPr bwMode="auto">
        <a:xfrm>
          <a:off x="43338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09" name="AutoShape 297"/>
        <xdr:cNvSpPr>
          <a:spLocks noRot="1" noMove="1" noResize="1" noChangeArrowheads="1"/>
        </xdr:cNvSpPr>
      </xdr:nvSpPr>
      <xdr:spPr bwMode="auto">
        <a:xfrm>
          <a:off x="43338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610" name="AutoShape 298"/>
        <xdr:cNvSpPr>
          <a:spLocks noRot="1" noChangeAspect="1" noMove="1" noResize="1" noChangeArrowheads="1"/>
        </xdr:cNvSpPr>
      </xdr:nvSpPr>
      <xdr:spPr bwMode="auto">
        <a:xfrm>
          <a:off x="43338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619125</xdr:colOff>
      <xdr:row>117</xdr:row>
      <xdr:rowOff>104775</xdr:rowOff>
    </xdr:to>
    <xdr:sp macro="" textlink="">
      <xdr:nvSpPr>
        <xdr:cNvPr id="611" name="AutoShape 272"/>
        <xdr:cNvSpPr>
          <a:spLocks noRot="1" noChangeAspect="1" noMove="1" noResize="1" noChangeArrowheads="1"/>
        </xdr:cNvSpPr>
      </xdr:nvSpPr>
      <xdr:spPr bwMode="auto">
        <a:xfrm>
          <a:off x="4333875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12" name="AutoShape 273"/>
        <xdr:cNvSpPr>
          <a:spLocks noRot="1" noChangeAspect="1" noMove="1" noResize="1" noChangeArrowheads="1"/>
        </xdr:cNvSpPr>
      </xdr:nvSpPr>
      <xdr:spPr bwMode="auto">
        <a:xfrm>
          <a:off x="43338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13" name="AutoShape 295"/>
        <xdr:cNvSpPr>
          <a:spLocks noRot="1" noChangeAspect="1" noMove="1" noResize="1" noChangeArrowheads="1"/>
        </xdr:cNvSpPr>
      </xdr:nvSpPr>
      <xdr:spPr bwMode="auto">
        <a:xfrm>
          <a:off x="43338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14" name="AutoShape 296"/>
        <xdr:cNvSpPr>
          <a:spLocks noRot="1" noChangeAspect="1" noMove="1" noResize="1" noChangeArrowheads="1"/>
        </xdr:cNvSpPr>
      </xdr:nvSpPr>
      <xdr:spPr bwMode="auto">
        <a:xfrm>
          <a:off x="43338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15" name="AutoShape 297"/>
        <xdr:cNvSpPr>
          <a:spLocks noRot="1" noMove="1" noResize="1" noChangeArrowheads="1"/>
        </xdr:cNvSpPr>
      </xdr:nvSpPr>
      <xdr:spPr bwMode="auto">
        <a:xfrm>
          <a:off x="43338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616" name="AutoShape 298"/>
        <xdr:cNvSpPr>
          <a:spLocks noRot="1" noChangeAspect="1" noMove="1" noResize="1" noChangeArrowheads="1"/>
        </xdr:cNvSpPr>
      </xdr:nvSpPr>
      <xdr:spPr bwMode="auto">
        <a:xfrm>
          <a:off x="43338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619125</xdr:colOff>
      <xdr:row>118</xdr:row>
      <xdr:rowOff>104775</xdr:rowOff>
    </xdr:to>
    <xdr:sp macro="" textlink="">
      <xdr:nvSpPr>
        <xdr:cNvPr id="617" name="AutoShape 272"/>
        <xdr:cNvSpPr>
          <a:spLocks noRot="1" noChangeAspect="1" noMove="1" noResize="1" noChangeArrowheads="1"/>
        </xdr:cNvSpPr>
      </xdr:nvSpPr>
      <xdr:spPr bwMode="auto">
        <a:xfrm>
          <a:off x="4333875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18" name="AutoShape 273"/>
        <xdr:cNvSpPr>
          <a:spLocks noRot="1" noChangeAspect="1" noMove="1" noResize="1" noChangeArrowheads="1"/>
        </xdr:cNvSpPr>
      </xdr:nvSpPr>
      <xdr:spPr bwMode="auto">
        <a:xfrm>
          <a:off x="43338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19" name="AutoShape 295"/>
        <xdr:cNvSpPr>
          <a:spLocks noRot="1" noChangeAspect="1" noMove="1" noResize="1" noChangeArrowheads="1"/>
        </xdr:cNvSpPr>
      </xdr:nvSpPr>
      <xdr:spPr bwMode="auto">
        <a:xfrm>
          <a:off x="43338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20" name="AutoShape 296"/>
        <xdr:cNvSpPr>
          <a:spLocks noRot="1" noChangeAspect="1" noMove="1" noResize="1" noChangeArrowheads="1"/>
        </xdr:cNvSpPr>
      </xdr:nvSpPr>
      <xdr:spPr bwMode="auto">
        <a:xfrm>
          <a:off x="43338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21" name="AutoShape 297"/>
        <xdr:cNvSpPr>
          <a:spLocks noRot="1" noMove="1" noResize="1" noChangeArrowheads="1"/>
        </xdr:cNvSpPr>
      </xdr:nvSpPr>
      <xdr:spPr bwMode="auto">
        <a:xfrm>
          <a:off x="43338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622" name="AutoShape 298"/>
        <xdr:cNvSpPr>
          <a:spLocks noRot="1" noChangeAspect="1" noMove="1" noResize="1" noChangeArrowheads="1"/>
        </xdr:cNvSpPr>
      </xdr:nvSpPr>
      <xdr:spPr bwMode="auto">
        <a:xfrm>
          <a:off x="43338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619125</xdr:colOff>
      <xdr:row>119</xdr:row>
      <xdr:rowOff>104775</xdr:rowOff>
    </xdr:to>
    <xdr:sp macro="" textlink="">
      <xdr:nvSpPr>
        <xdr:cNvPr id="623" name="AutoShape 272"/>
        <xdr:cNvSpPr>
          <a:spLocks noRot="1" noChangeAspect="1" noMove="1" noResize="1" noChangeArrowheads="1"/>
        </xdr:cNvSpPr>
      </xdr:nvSpPr>
      <xdr:spPr bwMode="auto">
        <a:xfrm>
          <a:off x="4333875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4" name="AutoShape 273"/>
        <xdr:cNvSpPr>
          <a:spLocks noRot="1" noChangeAspect="1" noMove="1" noResize="1" noChangeArrowheads="1"/>
        </xdr:cNvSpPr>
      </xdr:nvSpPr>
      <xdr:spPr bwMode="auto">
        <a:xfrm>
          <a:off x="43338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5" name="AutoShape 295"/>
        <xdr:cNvSpPr>
          <a:spLocks noRot="1" noChangeAspect="1" noMove="1" noResize="1" noChangeArrowheads="1"/>
        </xdr:cNvSpPr>
      </xdr:nvSpPr>
      <xdr:spPr bwMode="auto">
        <a:xfrm>
          <a:off x="43338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6" name="AutoShape 296"/>
        <xdr:cNvSpPr>
          <a:spLocks noRot="1" noChangeAspect="1" noMove="1" noResize="1" noChangeArrowheads="1"/>
        </xdr:cNvSpPr>
      </xdr:nvSpPr>
      <xdr:spPr bwMode="auto">
        <a:xfrm>
          <a:off x="43338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7" name="AutoShape 297"/>
        <xdr:cNvSpPr>
          <a:spLocks noRot="1" noMove="1" noResize="1" noChangeArrowheads="1"/>
        </xdr:cNvSpPr>
      </xdr:nvSpPr>
      <xdr:spPr bwMode="auto">
        <a:xfrm>
          <a:off x="43338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28" name="AutoShape 298"/>
        <xdr:cNvSpPr>
          <a:spLocks noRot="1" noChangeAspect="1" noMove="1" noResize="1" noChangeArrowheads="1"/>
        </xdr:cNvSpPr>
      </xdr:nvSpPr>
      <xdr:spPr bwMode="auto">
        <a:xfrm>
          <a:off x="43338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619125</xdr:colOff>
      <xdr:row>120</xdr:row>
      <xdr:rowOff>104775</xdr:rowOff>
    </xdr:to>
    <xdr:sp macro="" textlink="">
      <xdr:nvSpPr>
        <xdr:cNvPr id="629" name="AutoShape 272"/>
        <xdr:cNvSpPr>
          <a:spLocks noRot="1" noChangeAspect="1" noMove="1" noResize="1" noChangeArrowheads="1"/>
        </xdr:cNvSpPr>
      </xdr:nvSpPr>
      <xdr:spPr bwMode="auto">
        <a:xfrm>
          <a:off x="4333875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30" name="AutoShape 273"/>
        <xdr:cNvSpPr>
          <a:spLocks noRot="1" noChangeAspect="1" noMove="1" noResize="1" noChangeArrowheads="1"/>
        </xdr:cNvSpPr>
      </xdr:nvSpPr>
      <xdr:spPr bwMode="auto">
        <a:xfrm>
          <a:off x="43338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31" name="AutoShape 295"/>
        <xdr:cNvSpPr>
          <a:spLocks noRot="1" noChangeAspect="1" noMove="1" noResize="1" noChangeArrowheads="1"/>
        </xdr:cNvSpPr>
      </xdr:nvSpPr>
      <xdr:spPr bwMode="auto">
        <a:xfrm>
          <a:off x="43338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32" name="AutoShape 296"/>
        <xdr:cNvSpPr>
          <a:spLocks noRot="1" noChangeAspect="1" noMove="1" noResize="1" noChangeArrowheads="1"/>
        </xdr:cNvSpPr>
      </xdr:nvSpPr>
      <xdr:spPr bwMode="auto">
        <a:xfrm>
          <a:off x="43338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33" name="AutoShape 297"/>
        <xdr:cNvSpPr>
          <a:spLocks noRot="1" noMove="1" noResize="1" noChangeArrowheads="1"/>
        </xdr:cNvSpPr>
      </xdr:nvSpPr>
      <xdr:spPr bwMode="auto">
        <a:xfrm>
          <a:off x="43338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34" name="AutoShape 298"/>
        <xdr:cNvSpPr>
          <a:spLocks noRot="1" noChangeAspect="1" noMove="1" noResize="1" noChangeArrowheads="1"/>
        </xdr:cNvSpPr>
      </xdr:nvSpPr>
      <xdr:spPr bwMode="auto">
        <a:xfrm>
          <a:off x="43338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619125</xdr:colOff>
      <xdr:row>121</xdr:row>
      <xdr:rowOff>104775</xdr:rowOff>
    </xdr:to>
    <xdr:sp macro="" textlink="">
      <xdr:nvSpPr>
        <xdr:cNvPr id="635" name="AutoShape 272"/>
        <xdr:cNvSpPr>
          <a:spLocks noRot="1" noChangeAspect="1" noMove="1" noResize="1" noChangeArrowheads="1"/>
        </xdr:cNvSpPr>
      </xdr:nvSpPr>
      <xdr:spPr bwMode="auto">
        <a:xfrm>
          <a:off x="4333875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6" name="AutoShape 273"/>
        <xdr:cNvSpPr>
          <a:spLocks noRot="1" noChangeAspect="1" noMove="1" noResize="1" noChangeArrowheads="1"/>
        </xdr:cNvSpPr>
      </xdr:nvSpPr>
      <xdr:spPr bwMode="auto">
        <a:xfrm>
          <a:off x="43338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7" name="AutoShape 295"/>
        <xdr:cNvSpPr>
          <a:spLocks noRot="1" noChangeAspect="1" noMove="1" noResize="1" noChangeArrowheads="1"/>
        </xdr:cNvSpPr>
      </xdr:nvSpPr>
      <xdr:spPr bwMode="auto">
        <a:xfrm>
          <a:off x="43338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8" name="AutoShape 296"/>
        <xdr:cNvSpPr>
          <a:spLocks noRot="1" noChangeAspect="1" noMove="1" noResize="1" noChangeArrowheads="1"/>
        </xdr:cNvSpPr>
      </xdr:nvSpPr>
      <xdr:spPr bwMode="auto">
        <a:xfrm>
          <a:off x="43338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39" name="AutoShape 297"/>
        <xdr:cNvSpPr>
          <a:spLocks noRot="1" noMove="1" noResize="1" noChangeArrowheads="1"/>
        </xdr:cNvSpPr>
      </xdr:nvSpPr>
      <xdr:spPr bwMode="auto">
        <a:xfrm>
          <a:off x="43338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40" name="AutoShape 298"/>
        <xdr:cNvSpPr>
          <a:spLocks noRot="1" noChangeAspect="1" noMove="1" noResize="1" noChangeArrowheads="1"/>
        </xdr:cNvSpPr>
      </xdr:nvSpPr>
      <xdr:spPr bwMode="auto">
        <a:xfrm>
          <a:off x="43338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619125</xdr:colOff>
      <xdr:row>122</xdr:row>
      <xdr:rowOff>104775</xdr:rowOff>
    </xdr:to>
    <xdr:sp macro="" textlink="">
      <xdr:nvSpPr>
        <xdr:cNvPr id="641" name="AutoShape 272"/>
        <xdr:cNvSpPr>
          <a:spLocks noRot="1" noChangeAspect="1" noMove="1" noResize="1" noChangeArrowheads="1"/>
        </xdr:cNvSpPr>
      </xdr:nvSpPr>
      <xdr:spPr bwMode="auto">
        <a:xfrm>
          <a:off x="4333875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42" name="AutoShape 273"/>
        <xdr:cNvSpPr>
          <a:spLocks noRot="1" noChangeAspect="1" noMove="1" noResize="1" noChangeArrowheads="1"/>
        </xdr:cNvSpPr>
      </xdr:nvSpPr>
      <xdr:spPr bwMode="auto">
        <a:xfrm>
          <a:off x="43338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43" name="AutoShape 295"/>
        <xdr:cNvSpPr>
          <a:spLocks noRot="1" noChangeAspect="1" noMove="1" noResize="1" noChangeArrowheads="1"/>
        </xdr:cNvSpPr>
      </xdr:nvSpPr>
      <xdr:spPr bwMode="auto">
        <a:xfrm>
          <a:off x="43338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44" name="AutoShape 296"/>
        <xdr:cNvSpPr>
          <a:spLocks noRot="1" noChangeAspect="1" noMove="1" noResize="1" noChangeArrowheads="1"/>
        </xdr:cNvSpPr>
      </xdr:nvSpPr>
      <xdr:spPr bwMode="auto">
        <a:xfrm>
          <a:off x="43338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45" name="AutoShape 297"/>
        <xdr:cNvSpPr>
          <a:spLocks noRot="1" noMove="1" noResize="1" noChangeArrowheads="1"/>
        </xdr:cNvSpPr>
      </xdr:nvSpPr>
      <xdr:spPr bwMode="auto">
        <a:xfrm>
          <a:off x="43338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46" name="AutoShape 298"/>
        <xdr:cNvSpPr>
          <a:spLocks noRot="1" noChangeAspect="1" noMove="1" noResize="1" noChangeArrowheads="1"/>
        </xdr:cNvSpPr>
      </xdr:nvSpPr>
      <xdr:spPr bwMode="auto">
        <a:xfrm>
          <a:off x="43338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619125</xdr:colOff>
      <xdr:row>123</xdr:row>
      <xdr:rowOff>104775</xdr:rowOff>
    </xdr:to>
    <xdr:sp macro="" textlink="">
      <xdr:nvSpPr>
        <xdr:cNvPr id="647" name="AutoShape 272"/>
        <xdr:cNvSpPr>
          <a:spLocks noRot="1" noChangeAspect="1" noMove="1" noResize="1" noChangeArrowheads="1"/>
        </xdr:cNvSpPr>
      </xdr:nvSpPr>
      <xdr:spPr bwMode="auto">
        <a:xfrm>
          <a:off x="4333875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48" name="AutoShape 273"/>
        <xdr:cNvSpPr>
          <a:spLocks noRot="1" noChangeAspect="1" noMove="1" noResize="1" noChangeArrowheads="1"/>
        </xdr:cNvSpPr>
      </xdr:nvSpPr>
      <xdr:spPr bwMode="auto">
        <a:xfrm>
          <a:off x="43338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49" name="AutoShape 295"/>
        <xdr:cNvSpPr>
          <a:spLocks noRot="1" noChangeAspect="1" noMove="1" noResize="1" noChangeArrowheads="1"/>
        </xdr:cNvSpPr>
      </xdr:nvSpPr>
      <xdr:spPr bwMode="auto">
        <a:xfrm>
          <a:off x="43338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50" name="AutoShape 296"/>
        <xdr:cNvSpPr>
          <a:spLocks noRot="1" noChangeAspect="1" noMove="1" noResize="1" noChangeArrowheads="1"/>
        </xdr:cNvSpPr>
      </xdr:nvSpPr>
      <xdr:spPr bwMode="auto">
        <a:xfrm>
          <a:off x="43338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51" name="AutoShape 297"/>
        <xdr:cNvSpPr>
          <a:spLocks noRot="1" noMove="1" noResize="1" noChangeArrowheads="1"/>
        </xdr:cNvSpPr>
      </xdr:nvSpPr>
      <xdr:spPr bwMode="auto">
        <a:xfrm>
          <a:off x="43338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52" name="AutoShape 298"/>
        <xdr:cNvSpPr>
          <a:spLocks noRot="1" noChangeAspect="1" noMove="1" noResize="1" noChangeArrowheads="1"/>
        </xdr:cNvSpPr>
      </xdr:nvSpPr>
      <xdr:spPr bwMode="auto">
        <a:xfrm>
          <a:off x="43338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619125</xdr:colOff>
      <xdr:row>124</xdr:row>
      <xdr:rowOff>104775</xdr:rowOff>
    </xdr:to>
    <xdr:sp macro="" textlink="">
      <xdr:nvSpPr>
        <xdr:cNvPr id="653" name="AutoShape 272"/>
        <xdr:cNvSpPr>
          <a:spLocks noRot="1" noChangeAspect="1" noMove="1" noResize="1" noChangeArrowheads="1"/>
        </xdr:cNvSpPr>
      </xdr:nvSpPr>
      <xdr:spPr bwMode="auto">
        <a:xfrm>
          <a:off x="4333875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4" name="AutoShape 273"/>
        <xdr:cNvSpPr>
          <a:spLocks noRot="1" noChangeAspect="1" noMove="1" noResize="1" noChangeArrowheads="1"/>
        </xdr:cNvSpPr>
      </xdr:nvSpPr>
      <xdr:spPr bwMode="auto">
        <a:xfrm>
          <a:off x="43338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5" name="AutoShape 295"/>
        <xdr:cNvSpPr>
          <a:spLocks noRot="1" noChangeAspect="1" noMove="1" noResize="1" noChangeArrowheads="1"/>
        </xdr:cNvSpPr>
      </xdr:nvSpPr>
      <xdr:spPr bwMode="auto">
        <a:xfrm>
          <a:off x="43338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6" name="AutoShape 296"/>
        <xdr:cNvSpPr>
          <a:spLocks noRot="1" noChangeAspect="1" noMove="1" noResize="1" noChangeArrowheads="1"/>
        </xdr:cNvSpPr>
      </xdr:nvSpPr>
      <xdr:spPr bwMode="auto">
        <a:xfrm>
          <a:off x="43338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7" name="AutoShape 297"/>
        <xdr:cNvSpPr>
          <a:spLocks noRot="1" noMove="1" noResize="1" noChangeArrowheads="1"/>
        </xdr:cNvSpPr>
      </xdr:nvSpPr>
      <xdr:spPr bwMode="auto">
        <a:xfrm>
          <a:off x="43338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58" name="AutoShape 298"/>
        <xdr:cNvSpPr>
          <a:spLocks noRot="1" noChangeAspect="1" noMove="1" noResize="1" noChangeArrowheads="1"/>
        </xdr:cNvSpPr>
      </xdr:nvSpPr>
      <xdr:spPr bwMode="auto">
        <a:xfrm>
          <a:off x="43338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619125</xdr:colOff>
      <xdr:row>125</xdr:row>
      <xdr:rowOff>104775</xdr:rowOff>
    </xdr:to>
    <xdr:sp macro="" textlink="">
      <xdr:nvSpPr>
        <xdr:cNvPr id="659" name="AutoShape 272"/>
        <xdr:cNvSpPr>
          <a:spLocks noRot="1" noChangeAspect="1" noMove="1" noResize="1" noChangeArrowheads="1"/>
        </xdr:cNvSpPr>
      </xdr:nvSpPr>
      <xdr:spPr bwMode="auto">
        <a:xfrm>
          <a:off x="4333875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60" name="AutoShape 273"/>
        <xdr:cNvSpPr>
          <a:spLocks noRot="1" noChangeAspect="1" noMove="1" noResize="1" noChangeArrowheads="1"/>
        </xdr:cNvSpPr>
      </xdr:nvSpPr>
      <xdr:spPr bwMode="auto">
        <a:xfrm>
          <a:off x="43338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61" name="AutoShape 295"/>
        <xdr:cNvSpPr>
          <a:spLocks noRot="1" noChangeAspect="1" noMove="1" noResize="1" noChangeArrowheads="1"/>
        </xdr:cNvSpPr>
      </xdr:nvSpPr>
      <xdr:spPr bwMode="auto">
        <a:xfrm>
          <a:off x="43338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62" name="AutoShape 296"/>
        <xdr:cNvSpPr>
          <a:spLocks noRot="1" noChangeAspect="1" noMove="1" noResize="1" noChangeArrowheads="1"/>
        </xdr:cNvSpPr>
      </xdr:nvSpPr>
      <xdr:spPr bwMode="auto">
        <a:xfrm>
          <a:off x="43338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63" name="AutoShape 297"/>
        <xdr:cNvSpPr>
          <a:spLocks noRot="1" noMove="1" noResize="1" noChangeArrowheads="1"/>
        </xdr:cNvSpPr>
      </xdr:nvSpPr>
      <xdr:spPr bwMode="auto">
        <a:xfrm>
          <a:off x="43338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64" name="AutoShape 298"/>
        <xdr:cNvSpPr>
          <a:spLocks noRot="1" noChangeAspect="1" noMove="1" noResize="1" noChangeArrowheads="1"/>
        </xdr:cNvSpPr>
      </xdr:nvSpPr>
      <xdr:spPr bwMode="auto">
        <a:xfrm>
          <a:off x="43338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619125</xdr:colOff>
      <xdr:row>126</xdr:row>
      <xdr:rowOff>104775</xdr:rowOff>
    </xdr:to>
    <xdr:sp macro="" textlink="">
      <xdr:nvSpPr>
        <xdr:cNvPr id="665" name="AutoShape 272"/>
        <xdr:cNvSpPr>
          <a:spLocks noRot="1" noChangeAspect="1" noMove="1" noResize="1" noChangeArrowheads="1"/>
        </xdr:cNvSpPr>
      </xdr:nvSpPr>
      <xdr:spPr bwMode="auto">
        <a:xfrm>
          <a:off x="4333875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6" name="AutoShape 273"/>
        <xdr:cNvSpPr>
          <a:spLocks noRot="1" noChangeAspect="1" noMove="1" noResize="1" noChangeArrowheads="1"/>
        </xdr:cNvSpPr>
      </xdr:nvSpPr>
      <xdr:spPr bwMode="auto">
        <a:xfrm>
          <a:off x="43338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7" name="AutoShape 295"/>
        <xdr:cNvSpPr>
          <a:spLocks noRot="1" noChangeAspect="1" noMove="1" noResize="1" noChangeArrowheads="1"/>
        </xdr:cNvSpPr>
      </xdr:nvSpPr>
      <xdr:spPr bwMode="auto">
        <a:xfrm>
          <a:off x="43338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8" name="AutoShape 296"/>
        <xdr:cNvSpPr>
          <a:spLocks noRot="1" noChangeAspect="1" noMove="1" noResize="1" noChangeArrowheads="1"/>
        </xdr:cNvSpPr>
      </xdr:nvSpPr>
      <xdr:spPr bwMode="auto">
        <a:xfrm>
          <a:off x="43338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69" name="AutoShape 297"/>
        <xdr:cNvSpPr>
          <a:spLocks noRot="1" noMove="1" noResize="1" noChangeArrowheads="1"/>
        </xdr:cNvSpPr>
      </xdr:nvSpPr>
      <xdr:spPr bwMode="auto">
        <a:xfrm>
          <a:off x="43338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70" name="AutoShape 298"/>
        <xdr:cNvSpPr>
          <a:spLocks noRot="1" noChangeAspect="1" noMove="1" noResize="1" noChangeArrowheads="1"/>
        </xdr:cNvSpPr>
      </xdr:nvSpPr>
      <xdr:spPr bwMode="auto">
        <a:xfrm>
          <a:off x="43338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619125</xdr:colOff>
      <xdr:row>127</xdr:row>
      <xdr:rowOff>104775</xdr:rowOff>
    </xdr:to>
    <xdr:sp macro="" textlink="">
      <xdr:nvSpPr>
        <xdr:cNvPr id="671" name="AutoShape 272"/>
        <xdr:cNvSpPr>
          <a:spLocks noRot="1" noChangeAspect="1" noMove="1" noResize="1" noChangeArrowheads="1"/>
        </xdr:cNvSpPr>
      </xdr:nvSpPr>
      <xdr:spPr bwMode="auto">
        <a:xfrm>
          <a:off x="4333875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72" name="AutoShape 273"/>
        <xdr:cNvSpPr>
          <a:spLocks noRot="1" noChangeAspect="1" noMove="1" noResize="1" noChangeArrowheads="1"/>
        </xdr:cNvSpPr>
      </xdr:nvSpPr>
      <xdr:spPr bwMode="auto">
        <a:xfrm>
          <a:off x="43338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73" name="AutoShape 295"/>
        <xdr:cNvSpPr>
          <a:spLocks noRot="1" noChangeAspect="1" noMove="1" noResize="1" noChangeArrowheads="1"/>
        </xdr:cNvSpPr>
      </xdr:nvSpPr>
      <xdr:spPr bwMode="auto">
        <a:xfrm>
          <a:off x="43338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74" name="AutoShape 296"/>
        <xdr:cNvSpPr>
          <a:spLocks noRot="1" noChangeAspect="1" noMove="1" noResize="1" noChangeArrowheads="1"/>
        </xdr:cNvSpPr>
      </xdr:nvSpPr>
      <xdr:spPr bwMode="auto">
        <a:xfrm>
          <a:off x="43338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75" name="AutoShape 297"/>
        <xdr:cNvSpPr>
          <a:spLocks noRot="1" noMove="1" noResize="1" noChangeArrowheads="1"/>
        </xdr:cNvSpPr>
      </xdr:nvSpPr>
      <xdr:spPr bwMode="auto">
        <a:xfrm>
          <a:off x="43338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76" name="AutoShape 298"/>
        <xdr:cNvSpPr>
          <a:spLocks noRot="1" noChangeAspect="1" noMove="1" noResize="1" noChangeArrowheads="1"/>
        </xdr:cNvSpPr>
      </xdr:nvSpPr>
      <xdr:spPr bwMode="auto">
        <a:xfrm>
          <a:off x="43338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619125</xdr:colOff>
      <xdr:row>128</xdr:row>
      <xdr:rowOff>104775</xdr:rowOff>
    </xdr:to>
    <xdr:sp macro="" textlink="">
      <xdr:nvSpPr>
        <xdr:cNvPr id="677" name="AutoShape 272"/>
        <xdr:cNvSpPr>
          <a:spLocks noRot="1" noChangeAspect="1" noMove="1" noResize="1" noChangeArrowheads="1"/>
        </xdr:cNvSpPr>
      </xdr:nvSpPr>
      <xdr:spPr bwMode="auto">
        <a:xfrm>
          <a:off x="4333875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78" name="AutoShape 273"/>
        <xdr:cNvSpPr>
          <a:spLocks noRot="1" noChangeAspect="1" noMove="1" noResize="1" noChangeArrowheads="1"/>
        </xdr:cNvSpPr>
      </xdr:nvSpPr>
      <xdr:spPr bwMode="auto">
        <a:xfrm>
          <a:off x="43338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79" name="AutoShape 295"/>
        <xdr:cNvSpPr>
          <a:spLocks noRot="1" noChangeAspect="1" noMove="1" noResize="1" noChangeArrowheads="1"/>
        </xdr:cNvSpPr>
      </xdr:nvSpPr>
      <xdr:spPr bwMode="auto">
        <a:xfrm>
          <a:off x="43338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80" name="AutoShape 296"/>
        <xdr:cNvSpPr>
          <a:spLocks noRot="1" noChangeAspect="1" noMove="1" noResize="1" noChangeArrowheads="1"/>
        </xdr:cNvSpPr>
      </xdr:nvSpPr>
      <xdr:spPr bwMode="auto">
        <a:xfrm>
          <a:off x="43338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81" name="AutoShape 297"/>
        <xdr:cNvSpPr>
          <a:spLocks noRot="1" noMove="1" noResize="1" noChangeArrowheads="1"/>
        </xdr:cNvSpPr>
      </xdr:nvSpPr>
      <xdr:spPr bwMode="auto">
        <a:xfrm>
          <a:off x="43338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82" name="AutoShape 298"/>
        <xdr:cNvSpPr>
          <a:spLocks noRot="1" noChangeAspect="1" noMove="1" noResize="1" noChangeArrowheads="1"/>
        </xdr:cNvSpPr>
      </xdr:nvSpPr>
      <xdr:spPr bwMode="auto">
        <a:xfrm>
          <a:off x="43338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619125</xdr:colOff>
      <xdr:row>129</xdr:row>
      <xdr:rowOff>104775</xdr:rowOff>
    </xdr:to>
    <xdr:sp macro="" textlink="">
      <xdr:nvSpPr>
        <xdr:cNvPr id="683" name="AutoShape 272"/>
        <xdr:cNvSpPr>
          <a:spLocks noRot="1" noChangeAspect="1" noMove="1" noResize="1" noChangeArrowheads="1"/>
        </xdr:cNvSpPr>
      </xdr:nvSpPr>
      <xdr:spPr bwMode="auto">
        <a:xfrm>
          <a:off x="4333875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4" name="AutoShape 273"/>
        <xdr:cNvSpPr>
          <a:spLocks noRot="1" noChangeAspect="1" noMove="1" noResize="1" noChangeArrowheads="1"/>
        </xdr:cNvSpPr>
      </xdr:nvSpPr>
      <xdr:spPr bwMode="auto">
        <a:xfrm>
          <a:off x="43338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5" name="AutoShape 295"/>
        <xdr:cNvSpPr>
          <a:spLocks noRot="1" noChangeAspect="1" noMove="1" noResize="1" noChangeArrowheads="1"/>
        </xdr:cNvSpPr>
      </xdr:nvSpPr>
      <xdr:spPr bwMode="auto">
        <a:xfrm>
          <a:off x="43338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6" name="AutoShape 296"/>
        <xdr:cNvSpPr>
          <a:spLocks noRot="1" noChangeAspect="1" noMove="1" noResize="1" noChangeArrowheads="1"/>
        </xdr:cNvSpPr>
      </xdr:nvSpPr>
      <xdr:spPr bwMode="auto">
        <a:xfrm>
          <a:off x="43338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7" name="AutoShape 297"/>
        <xdr:cNvSpPr>
          <a:spLocks noRot="1" noMove="1" noResize="1" noChangeArrowheads="1"/>
        </xdr:cNvSpPr>
      </xdr:nvSpPr>
      <xdr:spPr bwMode="auto">
        <a:xfrm>
          <a:off x="43338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88" name="AutoShape 298"/>
        <xdr:cNvSpPr>
          <a:spLocks noRot="1" noChangeAspect="1" noMove="1" noResize="1" noChangeArrowheads="1"/>
        </xdr:cNvSpPr>
      </xdr:nvSpPr>
      <xdr:spPr bwMode="auto">
        <a:xfrm>
          <a:off x="43338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619125</xdr:colOff>
      <xdr:row>130</xdr:row>
      <xdr:rowOff>104775</xdr:rowOff>
    </xdr:to>
    <xdr:sp macro="" textlink="">
      <xdr:nvSpPr>
        <xdr:cNvPr id="689" name="AutoShape 272"/>
        <xdr:cNvSpPr>
          <a:spLocks noRot="1" noChangeAspect="1" noMove="1" noResize="1" noChangeArrowheads="1"/>
        </xdr:cNvSpPr>
      </xdr:nvSpPr>
      <xdr:spPr bwMode="auto">
        <a:xfrm>
          <a:off x="4333875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90" name="AutoShape 273"/>
        <xdr:cNvSpPr>
          <a:spLocks noRot="1" noChangeAspect="1" noMove="1" noResize="1" noChangeArrowheads="1"/>
        </xdr:cNvSpPr>
      </xdr:nvSpPr>
      <xdr:spPr bwMode="auto">
        <a:xfrm>
          <a:off x="43338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91" name="AutoShape 295"/>
        <xdr:cNvSpPr>
          <a:spLocks noRot="1" noChangeAspect="1" noMove="1" noResize="1" noChangeArrowheads="1"/>
        </xdr:cNvSpPr>
      </xdr:nvSpPr>
      <xdr:spPr bwMode="auto">
        <a:xfrm>
          <a:off x="43338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92" name="AutoShape 296"/>
        <xdr:cNvSpPr>
          <a:spLocks noRot="1" noChangeAspect="1" noMove="1" noResize="1" noChangeArrowheads="1"/>
        </xdr:cNvSpPr>
      </xdr:nvSpPr>
      <xdr:spPr bwMode="auto">
        <a:xfrm>
          <a:off x="43338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93" name="AutoShape 297"/>
        <xdr:cNvSpPr>
          <a:spLocks noRot="1" noMove="1" noResize="1" noChangeArrowheads="1"/>
        </xdr:cNvSpPr>
      </xdr:nvSpPr>
      <xdr:spPr bwMode="auto">
        <a:xfrm>
          <a:off x="43338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94" name="AutoShape 298"/>
        <xdr:cNvSpPr>
          <a:spLocks noRot="1" noChangeAspect="1" noMove="1" noResize="1" noChangeArrowheads="1"/>
        </xdr:cNvSpPr>
      </xdr:nvSpPr>
      <xdr:spPr bwMode="auto">
        <a:xfrm>
          <a:off x="43338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619125</xdr:colOff>
      <xdr:row>131</xdr:row>
      <xdr:rowOff>104775</xdr:rowOff>
    </xdr:to>
    <xdr:sp macro="" textlink="">
      <xdr:nvSpPr>
        <xdr:cNvPr id="695" name="AutoShape 272"/>
        <xdr:cNvSpPr>
          <a:spLocks noRot="1" noChangeAspect="1" noMove="1" noResize="1" noChangeArrowheads="1"/>
        </xdr:cNvSpPr>
      </xdr:nvSpPr>
      <xdr:spPr bwMode="auto">
        <a:xfrm>
          <a:off x="4333875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6" name="AutoShape 273"/>
        <xdr:cNvSpPr>
          <a:spLocks noRot="1" noChangeAspect="1" noMove="1" noResize="1" noChangeArrowheads="1"/>
        </xdr:cNvSpPr>
      </xdr:nvSpPr>
      <xdr:spPr bwMode="auto">
        <a:xfrm>
          <a:off x="43338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7" name="AutoShape 295"/>
        <xdr:cNvSpPr>
          <a:spLocks noRot="1" noChangeAspect="1" noMove="1" noResize="1" noChangeArrowheads="1"/>
        </xdr:cNvSpPr>
      </xdr:nvSpPr>
      <xdr:spPr bwMode="auto">
        <a:xfrm>
          <a:off x="43338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8" name="AutoShape 296"/>
        <xdr:cNvSpPr>
          <a:spLocks noRot="1" noChangeAspect="1" noMove="1" noResize="1" noChangeArrowheads="1"/>
        </xdr:cNvSpPr>
      </xdr:nvSpPr>
      <xdr:spPr bwMode="auto">
        <a:xfrm>
          <a:off x="43338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99" name="AutoShape 297"/>
        <xdr:cNvSpPr>
          <a:spLocks noRot="1" noMove="1" noResize="1" noChangeArrowheads="1"/>
        </xdr:cNvSpPr>
      </xdr:nvSpPr>
      <xdr:spPr bwMode="auto">
        <a:xfrm>
          <a:off x="43338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700" name="AutoShape 298"/>
        <xdr:cNvSpPr>
          <a:spLocks noRot="1" noChangeAspect="1" noMove="1" noResize="1" noChangeArrowheads="1"/>
        </xdr:cNvSpPr>
      </xdr:nvSpPr>
      <xdr:spPr bwMode="auto">
        <a:xfrm>
          <a:off x="43338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619125</xdr:colOff>
      <xdr:row>132</xdr:row>
      <xdr:rowOff>104775</xdr:rowOff>
    </xdr:to>
    <xdr:sp macro="" textlink="">
      <xdr:nvSpPr>
        <xdr:cNvPr id="701" name="AutoShape 272"/>
        <xdr:cNvSpPr>
          <a:spLocks noRot="1" noChangeAspect="1" noMove="1" noResize="1" noChangeArrowheads="1"/>
        </xdr:cNvSpPr>
      </xdr:nvSpPr>
      <xdr:spPr bwMode="auto">
        <a:xfrm>
          <a:off x="4333875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702" name="AutoShape 273"/>
        <xdr:cNvSpPr>
          <a:spLocks noRot="1" noChangeAspect="1" noMove="1" noResize="1" noChangeArrowheads="1"/>
        </xdr:cNvSpPr>
      </xdr:nvSpPr>
      <xdr:spPr bwMode="auto">
        <a:xfrm>
          <a:off x="43338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703" name="AutoShape 295"/>
        <xdr:cNvSpPr>
          <a:spLocks noRot="1" noChangeAspect="1" noMove="1" noResize="1" noChangeArrowheads="1"/>
        </xdr:cNvSpPr>
      </xdr:nvSpPr>
      <xdr:spPr bwMode="auto">
        <a:xfrm>
          <a:off x="43338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704" name="AutoShape 296"/>
        <xdr:cNvSpPr>
          <a:spLocks noRot="1" noChangeAspect="1" noMove="1" noResize="1" noChangeArrowheads="1"/>
        </xdr:cNvSpPr>
      </xdr:nvSpPr>
      <xdr:spPr bwMode="auto">
        <a:xfrm>
          <a:off x="43338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705" name="AutoShape 297"/>
        <xdr:cNvSpPr>
          <a:spLocks noRot="1" noMove="1" noResize="1" noChangeArrowheads="1"/>
        </xdr:cNvSpPr>
      </xdr:nvSpPr>
      <xdr:spPr bwMode="auto">
        <a:xfrm>
          <a:off x="43338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706" name="AutoShape 298"/>
        <xdr:cNvSpPr>
          <a:spLocks noRot="1" noChangeAspect="1" noMove="1" noResize="1" noChangeArrowheads="1"/>
        </xdr:cNvSpPr>
      </xdr:nvSpPr>
      <xdr:spPr bwMode="auto">
        <a:xfrm>
          <a:off x="43338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619125</xdr:colOff>
      <xdr:row>133</xdr:row>
      <xdr:rowOff>104775</xdr:rowOff>
    </xdr:to>
    <xdr:sp macro="" textlink="">
      <xdr:nvSpPr>
        <xdr:cNvPr id="707" name="AutoShape 272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08" name="AutoShape 273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09" name="AutoShape 295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10" name="AutoShape 296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11" name="AutoShape 297"/>
        <xdr:cNvSpPr>
          <a:spLocks noRo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12" name="AutoShape 298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619125</xdr:colOff>
      <xdr:row>134</xdr:row>
      <xdr:rowOff>104775</xdr:rowOff>
    </xdr:to>
    <xdr:sp macro="" textlink="">
      <xdr:nvSpPr>
        <xdr:cNvPr id="713" name="AutoShape 272"/>
        <xdr:cNvSpPr>
          <a:spLocks noRot="1" noChangeAspect="1" noMove="1" noResize="1" noChangeArrowheads="1"/>
        </xdr:cNvSpPr>
      </xdr:nvSpPr>
      <xdr:spPr bwMode="auto">
        <a:xfrm>
          <a:off x="4333875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4" name="AutoShape 273"/>
        <xdr:cNvSpPr>
          <a:spLocks noRot="1" noChangeAspect="1" noMove="1" noResize="1" noChangeArrowheads="1"/>
        </xdr:cNvSpPr>
      </xdr:nvSpPr>
      <xdr:spPr bwMode="auto">
        <a:xfrm>
          <a:off x="43338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5" name="AutoShape 295"/>
        <xdr:cNvSpPr>
          <a:spLocks noRot="1" noChangeAspect="1" noMove="1" noResize="1" noChangeArrowheads="1"/>
        </xdr:cNvSpPr>
      </xdr:nvSpPr>
      <xdr:spPr bwMode="auto">
        <a:xfrm>
          <a:off x="43338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6" name="AutoShape 296"/>
        <xdr:cNvSpPr>
          <a:spLocks noRot="1" noChangeAspect="1" noMove="1" noResize="1" noChangeArrowheads="1"/>
        </xdr:cNvSpPr>
      </xdr:nvSpPr>
      <xdr:spPr bwMode="auto">
        <a:xfrm>
          <a:off x="43338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7" name="AutoShape 297"/>
        <xdr:cNvSpPr>
          <a:spLocks noRot="1" noMove="1" noResize="1" noChangeArrowheads="1"/>
        </xdr:cNvSpPr>
      </xdr:nvSpPr>
      <xdr:spPr bwMode="auto">
        <a:xfrm>
          <a:off x="43338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718" name="AutoShape 298"/>
        <xdr:cNvSpPr>
          <a:spLocks noRot="1" noChangeAspect="1" noMove="1" noResize="1" noChangeArrowheads="1"/>
        </xdr:cNvSpPr>
      </xdr:nvSpPr>
      <xdr:spPr bwMode="auto">
        <a:xfrm>
          <a:off x="43338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619125</xdr:colOff>
      <xdr:row>133</xdr:row>
      <xdr:rowOff>104775</xdr:rowOff>
    </xdr:to>
    <xdr:sp macro="" textlink="">
      <xdr:nvSpPr>
        <xdr:cNvPr id="719" name="AutoShape 272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20" name="AutoShape 273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21" name="AutoShape 295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22" name="AutoShape 296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23" name="AutoShape 297"/>
        <xdr:cNvSpPr>
          <a:spLocks noRo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24" name="AutoShape 298"/>
        <xdr:cNvSpPr>
          <a:spLocks noRot="1" noChangeAspect="1" noMove="1" noResize="1" noChangeArrowheads="1"/>
        </xdr:cNvSpPr>
      </xdr:nvSpPr>
      <xdr:spPr bwMode="auto">
        <a:xfrm>
          <a:off x="43338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619125</xdr:colOff>
      <xdr:row>109</xdr:row>
      <xdr:rowOff>104775</xdr:rowOff>
    </xdr:to>
    <xdr:sp macro="" textlink="">
      <xdr:nvSpPr>
        <xdr:cNvPr id="725" name="AutoShape 272"/>
        <xdr:cNvSpPr>
          <a:spLocks noRot="1" noChangeAspect="1" noMove="1" noResize="1" noChangeArrowheads="1"/>
        </xdr:cNvSpPr>
      </xdr:nvSpPr>
      <xdr:spPr bwMode="auto">
        <a:xfrm>
          <a:off x="642937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6" name="AutoShape 273"/>
        <xdr:cNvSpPr>
          <a:spLocks noRot="1" noChangeAspect="1" noMove="1" noResize="1" noChangeArrowheads="1"/>
        </xdr:cNvSpPr>
      </xdr:nvSpPr>
      <xdr:spPr bwMode="auto">
        <a:xfrm>
          <a:off x="6429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7" name="AutoShape 295"/>
        <xdr:cNvSpPr>
          <a:spLocks noRot="1" noChangeAspect="1" noMove="1" noResize="1" noChangeArrowheads="1"/>
        </xdr:cNvSpPr>
      </xdr:nvSpPr>
      <xdr:spPr bwMode="auto">
        <a:xfrm>
          <a:off x="6429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8" name="AutoShape 296"/>
        <xdr:cNvSpPr>
          <a:spLocks noRot="1" noChangeAspect="1" noMove="1" noResize="1" noChangeArrowheads="1"/>
        </xdr:cNvSpPr>
      </xdr:nvSpPr>
      <xdr:spPr bwMode="auto">
        <a:xfrm>
          <a:off x="6429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29" name="AutoShape 297"/>
        <xdr:cNvSpPr>
          <a:spLocks noRot="1" noMove="1" noResize="1" noChangeArrowheads="1"/>
        </xdr:cNvSpPr>
      </xdr:nvSpPr>
      <xdr:spPr bwMode="auto">
        <a:xfrm>
          <a:off x="6429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30" name="AutoShape 298"/>
        <xdr:cNvSpPr>
          <a:spLocks noRot="1" noChangeAspect="1" noMove="1" noResize="1" noChangeArrowheads="1"/>
        </xdr:cNvSpPr>
      </xdr:nvSpPr>
      <xdr:spPr bwMode="auto">
        <a:xfrm>
          <a:off x="6429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619125</xdr:colOff>
      <xdr:row>110</xdr:row>
      <xdr:rowOff>104775</xdr:rowOff>
    </xdr:to>
    <xdr:sp macro="" textlink="">
      <xdr:nvSpPr>
        <xdr:cNvPr id="731" name="AutoShape 272"/>
        <xdr:cNvSpPr>
          <a:spLocks noRot="1" noChangeAspect="1" noMove="1" noResize="1" noChangeArrowheads="1"/>
        </xdr:cNvSpPr>
      </xdr:nvSpPr>
      <xdr:spPr bwMode="auto">
        <a:xfrm>
          <a:off x="642937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32" name="AutoShape 273"/>
        <xdr:cNvSpPr>
          <a:spLocks noRot="1" noChangeAspect="1" noMove="1" noResize="1" noChangeArrowheads="1"/>
        </xdr:cNvSpPr>
      </xdr:nvSpPr>
      <xdr:spPr bwMode="auto">
        <a:xfrm>
          <a:off x="6429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33" name="AutoShape 295"/>
        <xdr:cNvSpPr>
          <a:spLocks noRot="1" noChangeAspect="1" noMove="1" noResize="1" noChangeArrowheads="1"/>
        </xdr:cNvSpPr>
      </xdr:nvSpPr>
      <xdr:spPr bwMode="auto">
        <a:xfrm>
          <a:off x="6429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34" name="AutoShape 296"/>
        <xdr:cNvSpPr>
          <a:spLocks noRot="1" noChangeAspect="1" noMove="1" noResize="1" noChangeArrowheads="1"/>
        </xdr:cNvSpPr>
      </xdr:nvSpPr>
      <xdr:spPr bwMode="auto">
        <a:xfrm>
          <a:off x="6429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35" name="AutoShape 297"/>
        <xdr:cNvSpPr>
          <a:spLocks noRot="1" noMove="1" noResize="1" noChangeArrowheads="1"/>
        </xdr:cNvSpPr>
      </xdr:nvSpPr>
      <xdr:spPr bwMode="auto">
        <a:xfrm>
          <a:off x="6429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36" name="AutoShape 298"/>
        <xdr:cNvSpPr>
          <a:spLocks noRot="1" noChangeAspect="1" noMove="1" noResize="1" noChangeArrowheads="1"/>
        </xdr:cNvSpPr>
      </xdr:nvSpPr>
      <xdr:spPr bwMode="auto">
        <a:xfrm>
          <a:off x="6429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619125</xdr:colOff>
      <xdr:row>111</xdr:row>
      <xdr:rowOff>104775</xdr:rowOff>
    </xdr:to>
    <xdr:sp macro="" textlink="">
      <xdr:nvSpPr>
        <xdr:cNvPr id="737" name="AutoShape 272"/>
        <xdr:cNvSpPr>
          <a:spLocks noRot="1" noChangeAspect="1" noMove="1" noResize="1" noChangeArrowheads="1"/>
        </xdr:cNvSpPr>
      </xdr:nvSpPr>
      <xdr:spPr bwMode="auto">
        <a:xfrm>
          <a:off x="642937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38" name="AutoShape 273"/>
        <xdr:cNvSpPr>
          <a:spLocks noRot="1" noChangeAspect="1" noMove="1" noResize="1" noChangeArrowheads="1"/>
        </xdr:cNvSpPr>
      </xdr:nvSpPr>
      <xdr:spPr bwMode="auto">
        <a:xfrm>
          <a:off x="6429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39" name="AutoShape 295"/>
        <xdr:cNvSpPr>
          <a:spLocks noRot="1" noChangeAspect="1" noMove="1" noResize="1" noChangeArrowheads="1"/>
        </xdr:cNvSpPr>
      </xdr:nvSpPr>
      <xdr:spPr bwMode="auto">
        <a:xfrm>
          <a:off x="6429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40" name="AutoShape 296"/>
        <xdr:cNvSpPr>
          <a:spLocks noRot="1" noChangeAspect="1" noMove="1" noResize="1" noChangeArrowheads="1"/>
        </xdr:cNvSpPr>
      </xdr:nvSpPr>
      <xdr:spPr bwMode="auto">
        <a:xfrm>
          <a:off x="6429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41" name="AutoShape 297"/>
        <xdr:cNvSpPr>
          <a:spLocks noRot="1" noMove="1" noResize="1" noChangeArrowheads="1"/>
        </xdr:cNvSpPr>
      </xdr:nvSpPr>
      <xdr:spPr bwMode="auto">
        <a:xfrm>
          <a:off x="6429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42" name="AutoShape 298"/>
        <xdr:cNvSpPr>
          <a:spLocks noRot="1" noChangeAspect="1" noMove="1" noResize="1" noChangeArrowheads="1"/>
        </xdr:cNvSpPr>
      </xdr:nvSpPr>
      <xdr:spPr bwMode="auto">
        <a:xfrm>
          <a:off x="6429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619125</xdr:colOff>
      <xdr:row>112</xdr:row>
      <xdr:rowOff>104775</xdr:rowOff>
    </xdr:to>
    <xdr:sp macro="" textlink="">
      <xdr:nvSpPr>
        <xdr:cNvPr id="743" name="AutoShape 272"/>
        <xdr:cNvSpPr>
          <a:spLocks noRot="1" noChangeAspect="1" noMove="1" noResize="1" noChangeArrowheads="1"/>
        </xdr:cNvSpPr>
      </xdr:nvSpPr>
      <xdr:spPr bwMode="auto">
        <a:xfrm>
          <a:off x="642937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4" name="AutoShape 273"/>
        <xdr:cNvSpPr>
          <a:spLocks noRot="1" noChangeAspect="1" noMove="1" noResize="1" noChangeArrowheads="1"/>
        </xdr:cNvSpPr>
      </xdr:nvSpPr>
      <xdr:spPr bwMode="auto">
        <a:xfrm>
          <a:off x="6429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5" name="AutoShape 295"/>
        <xdr:cNvSpPr>
          <a:spLocks noRot="1" noChangeAspect="1" noMove="1" noResize="1" noChangeArrowheads="1"/>
        </xdr:cNvSpPr>
      </xdr:nvSpPr>
      <xdr:spPr bwMode="auto">
        <a:xfrm>
          <a:off x="6429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6" name="AutoShape 296"/>
        <xdr:cNvSpPr>
          <a:spLocks noRot="1" noChangeAspect="1" noMove="1" noResize="1" noChangeArrowheads="1"/>
        </xdr:cNvSpPr>
      </xdr:nvSpPr>
      <xdr:spPr bwMode="auto">
        <a:xfrm>
          <a:off x="6429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7" name="AutoShape 297"/>
        <xdr:cNvSpPr>
          <a:spLocks noRot="1" noMove="1" noResize="1" noChangeArrowheads="1"/>
        </xdr:cNvSpPr>
      </xdr:nvSpPr>
      <xdr:spPr bwMode="auto">
        <a:xfrm>
          <a:off x="6429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48" name="AutoShape 298"/>
        <xdr:cNvSpPr>
          <a:spLocks noRot="1" noChangeAspect="1" noMove="1" noResize="1" noChangeArrowheads="1"/>
        </xdr:cNvSpPr>
      </xdr:nvSpPr>
      <xdr:spPr bwMode="auto">
        <a:xfrm>
          <a:off x="6429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619125</xdr:colOff>
      <xdr:row>113</xdr:row>
      <xdr:rowOff>104775</xdr:rowOff>
    </xdr:to>
    <xdr:sp macro="" textlink="">
      <xdr:nvSpPr>
        <xdr:cNvPr id="749" name="AutoShape 272"/>
        <xdr:cNvSpPr>
          <a:spLocks noRot="1" noChangeAspect="1" noMove="1" noResize="1" noChangeArrowheads="1"/>
        </xdr:cNvSpPr>
      </xdr:nvSpPr>
      <xdr:spPr bwMode="auto">
        <a:xfrm>
          <a:off x="6429375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50" name="AutoShape 273"/>
        <xdr:cNvSpPr>
          <a:spLocks noRot="1" noChangeAspect="1" noMove="1" noResize="1" noChangeArrowheads="1"/>
        </xdr:cNvSpPr>
      </xdr:nvSpPr>
      <xdr:spPr bwMode="auto">
        <a:xfrm>
          <a:off x="6429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51" name="AutoShape 295"/>
        <xdr:cNvSpPr>
          <a:spLocks noRot="1" noChangeAspect="1" noMove="1" noResize="1" noChangeArrowheads="1"/>
        </xdr:cNvSpPr>
      </xdr:nvSpPr>
      <xdr:spPr bwMode="auto">
        <a:xfrm>
          <a:off x="6429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52" name="AutoShape 296"/>
        <xdr:cNvSpPr>
          <a:spLocks noRot="1" noChangeAspect="1" noMove="1" noResize="1" noChangeArrowheads="1"/>
        </xdr:cNvSpPr>
      </xdr:nvSpPr>
      <xdr:spPr bwMode="auto">
        <a:xfrm>
          <a:off x="6429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53" name="AutoShape 297"/>
        <xdr:cNvSpPr>
          <a:spLocks noRot="1" noMove="1" noResize="1" noChangeArrowheads="1"/>
        </xdr:cNvSpPr>
      </xdr:nvSpPr>
      <xdr:spPr bwMode="auto">
        <a:xfrm>
          <a:off x="6429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54" name="AutoShape 298"/>
        <xdr:cNvSpPr>
          <a:spLocks noRot="1" noChangeAspect="1" noMove="1" noResize="1" noChangeArrowheads="1"/>
        </xdr:cNvSpPr>
      </xdr:nvSpPr>
      <xdr:spPr bwMode="auto">
        <a:xfrm>
          <a:off x="642937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619125</xdr:colOff>
      <xdr:row>114</xdr:row>
      <xdr:rowOff>104775</xdr:rowOff>
    </xdr:to>
    <xdr:sp macro="" textlink="">
      <xdr:nvSpPr>
        <xdr:cNvPr id="755" name="AutoShape 272"/>
        <xdr:cNvSpPr>
          <a:spLocks noRot="1" noChangeAspect="1" noMove="1" noResize="1" noChangeArrowheads="1"/>
        </xdr:cNvSpPr>
      </xdr:nvSpPr>
      <xdr:spPr bwMode="auto">
        <a:xfrm>
          <a:off x="6429375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6" name="AutoShape 273"/>
        <xdr:cNvSpPr>
          <a:spLocks noRot="1" noChangeAspect="1" noMove="1" noResize="1" noChangeArrowheads="1"/>
        </xdr:cNvSpPr>
      </xdr:nvSpPr>
      <xdr:spPr bwMode="auto">
        <a:xfrm>
          <a:off x="6429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7" name="AutoShape 295"/>
        <xdr:cNvSpPr>
          <a:spLocks noRot="1" noChangeAspect="1" noMove="1" noResize="1" noChangeArrowheads="1"/>
        </xdr:cNvSpPr>
      </xdr:nvSpPr>
      <xdr:spPr bwMode="auto">
        <a:xfrm>
          <a:off x="6429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8" name="AutoShape 296"/>
        <xdr:cNvSpPr>
          <a:spLocks noRot="1" noChangeAspect="1" noMove="1" noResize="1" noChangeArrowheads="1"/>
        </xdr:cNvSpPr>
      </xdr:nvSpPr>
      <xdr:spPr bwMode="auto">
        <a:xfrm>
          <a:off x="6429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59" name="AutoShape 297"/>
        <xdr:cNvSpPr>
          <a:spLocks noRot="1" noMove="1" noResize="1" noChangeArrowheads="1"/>
        </xdr:cNvSpPr>
      </xdr:nvSpPr>
      <xdr:spPr bwMode="auto">
        <a:xfrm>
          <a:off x="6429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60" name="AutoShape 298"/>
        <xdr:cNvSpPr>
          <a:spLocks noRot="1" noChangeAspect="1" noMove="1" noResize="1" noChangeArrowheads="1"/>
        </xdr:cNvSpPr>
      </xdr:nvSpPr>
      <xdr:spPr bwMode="auto">
        <a:xfrm>
          <a:off x="642937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619125</xdr:colOff>
      <xdr:row>115</xdr:row>
      <xdr:rowOff>104775</xdr:rowOff>
    </xdr:to>
    <xdr:sp macro="" textlink="">
      <xdr:nvSpPr>
        <xdr:cNvPr id="761" name="AutoShape 272"/>
        <xdr:cNvSpPr>
          <a:spLocks noRot="1" noChangeAspect="1" noMove="1" noResize="1" noChangeArrowheads="1"/>
        </xdr:cNvSpPr>
      </xdr:nvSpPr>
      <xdr:spPr bwMode="auto">
        <a:xfrm>
          <a:off x="6429375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62" name="AutoShape 273"/>
        <xdr:cNvSpPr>
          <a:spLocks noRot="1" noChangeAspect="1" noMove="1" noResize="1" noChangeArrowheads="1"/>
        </xdr:cNvSpPr>
      </xdr:nvSpPr>
      <xdr:spPr bwMode="auto">
        <a:xfrm>
          <a:off x="6429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63" name="AutoShape 295"/>
        <xdr:cNvSpPr>
          <a:spLocks noRot="1" noChangeAspect="1" noMove="1" noResize="1" noChangeArrowheads="1"/>
        </xdr:cNvSpPr>
      </xdr:nvSpPr>
      <xdr:spPr bwMode="auto">
        <a:xfrm>
          <a:off x="6429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64" name="AutoShape 296"/>
        <xdr:cNvSpPr>
          <a:spLocks noRot="1" noChangeAspect="1" noMove="1" noResize="1" noChangeArrowheads="1"/>
        </xdr:cNvSpPr>
      </xdr:nvSpPr>
      <xdr:spPr bwMode="auto">
        <a:xfrm>
          <a:off x="6429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65" name="AutoShape 297"/>
        <xdr:cNvSpPr>
          <a:spLocks noRot="1" noMove="1" noResize="1" noChangeArrowheads="1"/>
        </xdr:cNvSpPr>
      </xdr:nvSpPr>
      <xdr:spPr bwMode="auto">
        <a:xfrm>
          <a:off x="6429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66" name="AutoShape 298"/>
        <xdr:cNvSpPr>
          <a:spLocks noRot="1" noChangeAspect="1" noMove="1" noResize="1" noChangeArrowheads="1"/>
        </xdr:cNvSpPr>
      </xdr:nvSpPr>
      <xdr:spPr bwMode="auto">
        <a:xfrm>
          <a:off x="642937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619125</xdr:colOff>
      <xdr:row>116</xdr:row>
      <xdr:rowOff>104775</xdr:rowOff>
    </xdr:to>
    <xdr:sp macro="" textlink="">
      <xdr:nvSpPr>
        <xdr:cNvPr id="767" name="AutoShape 272"/>
        <xdr:cNvSpPr>
          <a:spLocks noRot="1" noChangeAspect="1" noMove="1" noResize="1" noChangeArrowheads="1"/>
        </xdr:cNvSpPr>
      </xdr:nvSpPr>
      <xdr:spPr bwMode="auto">
        <a:xfrm>
          <a:off x="6429375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68" name="AutoShape 273"/>
        <xdr:cNvSpPr>
          <a:spLocks noRot="1" noChangeAspect="1" noMove="1" noResize="1" noChangeArrowheads="1"/>
        </xdr:cNvSpPr>
      </xdr:nvSpPr>
      <xdr:spPr bwMode="auto">
        <a:xfrm>
          <a:off x="6429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69" name="AutoShape 295"/>
        <xdr:cNvSpPr>
          <a:spLocks noRot="1" noChangeAspect="1" noMove="1" noResize="1" noChangeArrowheads="1"/>
        </xdr:cNvSpPr>
      </xdr:nvSpPr>
      <xdr:spPr bwMode="auto">
        <a:xfrm>
          <a:off x="6429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70" name="AutoShape 296"/>
        <xdr:cNvSpPr>
          <a:spLocks noRot="1" noChangeAspect="1" noMove="1" noResize="1" noChangeArrowheads="1"/>
        </xdr:cNvSpPr>
      </xdr:nvSpPr>
      <xdr:spPr bwMode="auto">
        <a:xfrm>
          <a:off x="6429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71" name="AutoShape 297"/>
        <xdr:cNvSpPr>
          <a:spLocks noRot="1" noMove="1" noResize="1" noChangeArrowheads="1"/>
        </xdr:cNvSpPr>
      </xdr:nvSpPr>
      <xdr:spPr bwMode="auto">
        <a:xfrm>
          <a:off x="6429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72" name="AutoShape 298"/>
        <xdr:cNvSpPr>
          <a:spLocks noRot="1" noChangeAspect="1" noMove="1" noResize="1" noChangeArrowheads="1"/>
        </xdr:cNvSpPr>
      </xdr:nvSpPr>
      <xdr:spPr bwMode="auto">
        <a:xfrm>
          <a:off x="642937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619125</xdr:colOff>
      <xdr:row>117</xdr:row>
      <xdr:rowOff>104775</xdr:rowOff>
    </xdr:to>
    <xdr:sp macro="" textlink="">
      <xdr:nvSpPr>
        <xdr:cNvPr id="773" name="AutoShape 272"/>
        <xdr:cNvSpPr>
          <a:spLocks noRot="1" noChangeAspect="1" noMove="1" noResize="1" noChangeArrowheads="1"/>
        </xdr:cNvSpPr>
      </xdr:nvSpPr>
      <xdr:spPr bwMode="auto">
        <a:xfrm>
          <a:off x="6429375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4" name="AutoShape 273"/>
        <xdr:cNvSpPr>
          <a:spLocks noRot="1" noChangeAspect="1" noMove="1" noResize="1" noChangeArrowheads="1"/>
        </xdr:cNvSpPr>
      </xdr:nvSpPr>
      <xdr:spPr bwMode="auto">
        <a:xfrm>
          <a:off x="6429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5" name="AutoShape 295"/>
        <xdr:cNvSpPr>
          <a:spLocks noRot="1" noChangeAspect="1" noMove="1" noResize="1" noChangeArrowheads="1"/>
        </xdr:cNvSpPr>
      </xdr:nvSpPr>
      <xdr:spPr bwMode="auto">
        <a:xfrm>
          <a:off x="6429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6" name="AutoShape 296"/>
        <xdr:cNvSpPr>
          <a:spLocks noRot="1" noChangeAspect="1" noMove="1" noResize="1" noChangeArrowheads="1"/>
        </xdr:cNvSpPr>
      </xdr:nvSpPr>
      <xdr:spPr bwMode="auto">
        <a:xfrm>
          <a:off x="6429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7" name="AutoShape 297"/>
        <xdr:cNvSpPr>
          <a:spLocks noRot="1" noMove="1" noResize="1" noChangeArrowheads="1"/>
        </xdr:cNvSpPr>
      </xdr:nvSpPr>
      <xdr:spPr bwMode="auto">
        <a:xfrm>
          <a:off x="6429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78" name="AutoShape 298"/>
        <xdr:cNvSpPr>
          <a:spLocks noRot="1" noChangeAspect="1" noMove="1" noResize="1" noChangeArrowheads="1"/>
        </xdr:cNvSpPr>
      </xdr:nvSpPr>
      <xdr:spPr bwMode="auto">
        <a:xfrm>
          <a:off x="642937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619125</xdr:colOff>
      <xdr:row>118</xdr:row>
      <xdr:rowOff>104775</xdr:rowOff>
    </xdr:to>
    <xdr:sp macro="" textlink="">
      <xdr:nvSpPr>
        <xdr:cNvPr id="779" name="AutoShape 272"/>
        <xdr:cNvSpPr>
          <a:spLocks noRot="1" noChangeAspect="1" noMove="1" noResize="1" noChangeArrowheads="1"/>
        </xdr:cNvSpPr>
      </xdr:nvSpPr>
      <xdr:spPr bwMode="auto">
        <a:xfrm>
          <a:off x="6429375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80" name="AutoShape 273"/>
        <xdr:cNvSpPr>
          <a:spLocks noRot="1" noChangeAspect="1" noMove="1" noResize="1" noChangeArrowheads="1"/>
        </xdr:cNvSpPr>
      </xdr:nvSpPr>
      <xdr:spPr bwMode="auto">
        <a:xfrm>
          <a:off x="6429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81" name="AutoShape 295"/>
        <xdr:cNvSpPr>
          <a:spLocks noRot="1" noChangeAspect="1" noMove="1" noResize="1" noChangeArrowheads="1"/>
        </xdr:cNvSpPr>
      </xdr:nvSpPr>
      <xdr:spPr bwMode="auto">
        <a:xfrm>
          <a:off x="6429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82" name="AutoShape 296"/>
        <xdr:cNvSpPr>
          <a:spLocks noRot="1" noChangeAspect="1" noMove="1" noResize="1" noChangeArrowheads="1"/>
        </xdr:cNvSpPr>
      </xdr:nvSpPr>
      <xdr:spPr bwMode="auto">
        <a:xfrm>
          <a:off x="6429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83" name="AutoShape 297"/>
        <xdr:cNvSpPr>
          <a:spLocks noRot="1" noMove="1" noResize="1" noChangeArrowheads="1"/>
        </xdr:cNvSpPr>
      </xdr:nvSpPr>
      <xdr:spPr bwMode="auto">
        <a:xfrm>
          <a:off x="6429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84" name="AutoShape 298"/>
        <xdr:cNvSpPr>
          <a:spLocks noRot="1" noChangeAspect="1" noMove="1" noResize="1" noChangeArrowheads="1"/>
        </xdr:cNvSpPr>
      </xdr:nvSpPr>
      <xdr:spPr bwMode="auto">
        <a:xfrm>
          <a:off x="642937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619125</xdr:colOff>
      <xdr:row>119</xdr:row>
      <xdr:rowOff>104775</xdr:rowOff>
    </xdr:to>
    <xdr:sp macro="" textlink="">
      <xdr:nvSpPr>
        <xdr:cNvPr id="785" name="AutoShape 272"/>
        <xdr:cNvSpPr>
          <a:spLocks noRot="1" noChangeAspect="1" noMove="1" noResize="1" noChangeArrowheads="1"/>
        </xdr:cNvSpPr>
      </xdr:nvSpPr>
      <xdr:spPr bwMode="auto">
        <a:xfrm>
          <a:off x="6429375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6" name="AutoShape 273"/>
        <xdr:cNvSpPr>
          <a:spLocks noRot="1" noChangeAspect="1" noMove="1" noResize="1" noChangeArrowheads="1"/>
        </xdr:cNvSpPr>
      </xdr:nvSpPr>
      <xdr:spPr bwMode="auto">
        <a:xfrm>
          <a:off x="6429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7" name="AutoShape 295"/>
        <xdr:cNvSpPr>
          <a:spLocks noRot="1" noChangeAspect="1" noMove="1" noResize="1" noChangeArrowheads="1"/>
        </xdr:cNvSpPr>
      </xdr:nvSpPr>
      <xdr:spPr bwMode="auto">
        <a:xfrm>
          <a:off x="6429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8" name="AutoShape 296"/>
        <xdr:cNvSpPr>
          <a:spLocks noRot="1" noChangeAspect="1" noMove="1" noResize="1" noChangeArrowheads="1"/>
        </xdr:cNvSpPr>
      </xdr:nvSpPr>
      <xdr:spPr bwMode="auto">
        <a:xfrm>
          <a:off x="6429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89" name="AutoShape 297"/>
        <xdr:cNvSpPr>
          <a:spLocks noRot="1" noMove="1" noResize="1" noChangeArrowheads="1"/>
        </xdr:cNvSpPr>
      </xdr:nvSpPr>
      <xdr:spPr bwMode="auto">
        <a:xfrm>
          <a:off x="6429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90" name="AutoShape 298"/>
        <xdr:cNvSpPr>
          <a:spLocks noRot="1" noChangeAspect="1" noMove="1" noResize="1" noChangeArrowheads="1"/>
        </xdr:cNvSpPr>
      </xdr:nvSpPr>
      <xdr:spPr bwMode="auto">
        <a:xfrm>
          <a:off x="642937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619125</xdr:colOff>
      <xdr:row>120</xdr:row>
      <xdr:rowOff>104775</xdr:rowOff>
    </xdr:to>
    <xdr:sp macro="" textlink="">
      <xdr:nvSpPr>
        <xdr:cNvPr id="791" name="AutoShape 272"/>
        <xdr:cNvSpPr>
          <a:spLocks noRot="1" noChangeAspect="1" noMove="1" noResize="1" noChangeArrowheads="1"/>
        </xdr:cNvSpPr>
      </xdr:nvSpPr>
      <xdr:spPr bwMode="auto">
        <a:xfrm>
          <a:off x="6429375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92" name="AutoShape 273"/>
        <xdr:cNvSpPr>
          <a:spLocks noRot="1" noChangeAspect="1" noMove="1" noResize="1" noChangeArrowheads="1"/>
        </xdr:cNvSpPr>
      </xdr:nvSpPr>
      <xdr:spPr bwMode="auto">
        <a:xfrm>
          <a:off x="6429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93" name="AutoShape 295"/>
        <xdr:cNvSpPr>
          <a:spLocks noRot="1" noChangeAspect="1" noMove="1" noResize="1" noChangeArrowheads="1"/>
        </xdr:cNvSpPr>
      </xdr:nvSpPr>
      <xdr:spPr bwMode="auto">
        <a:xfrm>
          <a:off x="6429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94" name="AutoShape 296"/>
        <xdr:cNvSpPr>
          <a:spLocks noRot="1" noChangeAspect="1" noMove="1" noResize="1" noChangeArrowheads="1"/>
        </xdr:cNvSpPr>
      </xdr:nvSpPr>
      <xdr:spPr bwMode="auto">
        <a:xfrm>
          <a:off x="6429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95" name="AutoShape 297"/>
        <xdr:cNvSpPr>
          <a:spLocks noRot="1" noMove="1" noResize="1" noChangeArrowheads="1"/>
        </xdr:cNvSpPr>
      </xdr:nvSpPr>
      <xdr:spPr bwMode="auto">
        <a:xfrm>
          <a:off x="6429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96" name="AutoShape 298"/>
        <xdr:cNvSpPr>
          <a:spLocks noRot="1" noChangeAspect="1" noMove="1" noResize="1" noChangeArrowheads="1"/>
        </xdr:cNvSpPr>
      </xdr:nvSpPr>
      <xdr:spPr bwMode="auto">
        <a:xfrm>
          <a:off x="642937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619125</xdr:colOff>
      <xdr:row>121</xdr:row>
      <xdr:rowOff>104775</xdr:rowOff>
    </xdr:to>
    <xdr:sp macro="" textlink="">
      <xdr:nvSpPr>
        <xdr:cNvPr id="797" name="AutoShape 272"/>
        <xdr:cNvSpPr>
          <a:spLocks noRot="1" noChangeAspect="1" noMove="1" noResize="1" noChangeArrowheads="1"/>
        </xdr:cNvSpPr>
      </xdr:nvSpPr>
      <xdr:spPr bwMode="auto">
        <a:xfrm>
          <a:off x="6429375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98" name="AutoShape 273"/>
        <xdr:cNvSpPr>
          <a:spLocks noRot="1" noChangeAspect="1" noMove="1" noResize="1" noChangeArrowheads="1"/>
        </xdr:cNvSpPr>
      </xdr:nvSpPr>
      <xdr:spPr bwMode="auto">
        <a:xfrm>
          <a:off x="6429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99" name="AutoShape 295"/>
        <xdr:cNvSpPr>
          <a:spLocks noRot="1" noChangeAspect="1" noMove="1" noResize="1" noChangeArrowheads="1"/>
        </xdr:cNvSpPr>
      </xdr:nvSpPr>
      <xdr:spPr bwMode="auto">
        <a:xfrm>
          <a:off x="6429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800" name="AutoShape 296"/>
        <xdr:cNvSpPr>
          <a:spLocks noRot="1" noChangeAspect="1" noMove="1" noResize="1" noChangeArrowheads="1"/>
        </xdr:cNvSpPr>
      </xdr:nvSpPr>
      <xdr:spPr bwMode="auto">
        <a:xfrm>
          <a:off x="6429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801" name="AutoShape 297"/>
        <xdr:cNvSpPr>
          <a:spLocks noRot="1" noMove="1" noResize="1" noChangeArrowheads="1"/>
        </xdr:cNvSpPr>
      </xdr:nvSpPr>
      <xdr:spPr bwMode="auto">
        <a:xfrm>
          <a:off x="6429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802" name="AutoShape 298"/>
        <xdr:cNvSpPr>
          <a:spLocks noRot="1" noChangeAspect="1" noMove="1" noResize="1" noChangeArrowheads="1"/>
        </xdr:cNvSpPr>
      </xdr:nvSpPr>
      <xdr:spPr bwMode="auto">
        <a:xfrm>
          <a:off x="642937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619125</xdr:colOff>
      <xdr:row>122</xdr:row>
      <xdr:rowOff>104775</xdr:rowOff>
    </xdr:to>
    <xdr:sp macro="" textlink="">
      <xdr:nvSpPr>
        <xdr:cNvPr id="803" name="AutoShape 272"/>
        <xdr:cNvSpPr>
          <a:spLocks noRot="1" noChangeAspect="1" noMove="1" noResize="1" noChangeArrowheads="1"/>
        </xdr:cNvSpPr>
      </xdr:nvSpPr>
      <xdr:spPr bwMode="auto">
        <a:xfrm>
          <a:off x="6429375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4" name="AutoShape 273"/>
        <xdr:cNvSpPr>
          <a:spLocks noRot="1" noChangeAspect="1" noMove="1" noResize="1" noChangeArrowheads="1"/>
        </xdr:cNvSpPr>
      </xdr:nvSpPr>
      <xdr:spPr bwMode="auto">
        <a:xfrm>
          <a:off x="6429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5" name="AutoShape 295"/>
        <xdr:cNvSpPr>
          <a:spLocks noRot="1" noChangeAspect="1" noMove="1" noResize="1" noChangeArrowheads="1"/>
        </xdr:cNvSpPr>
      </xdr:nvSpPr>
      <xdr:spPr bwMode="auto">
        <a:xfrm>
          <a:off x="6429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6" name="AutoShape 296"/>
        <xdr:cNvSpPr>
          <a:spLocks noRot="1" noChangeAspect="1" noMove="1" noResize="1" noChangeArrowheads="1"/>
        </xdr:cNvSpPr>
      </xdr:nvSpPr>
      <xdr:spPr bwMode="auto">
        <a:xfrm>
          <a:off x="6429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7" name="AutoShape 297"/>
        <xdr:cNvSpPr>
          <a:spLocks noRot="1" noMove="1" noResize="1" noChangeArrowheads="1"/>
        </xdr:cNvSpPr>
      </xdr:nvSpPr>
      <xdr:spPr bwMode="auto">
        <a:xfrm>
          <a:off x="6429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808" name="AutoShape 298"/>
        <xdr:cNvSpPr>
          <a:spLocks noRot="1" noChangeAspect="1" noMove="1" noResize="1" noChangeArrowheads="1"/>
        </xdr:cNvSpPr>
      </xdr:nvSpPr>
      <xdr:spPr bwMode="auto">
        <a:xfrm>
          <a:off x="642937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619125</xdr:colOff>
      <xdr:row>123</xdr:row>
      <xdr:rowOff>104775</xdr:rowOff>
    </xdr:to>
    <xdr:sp macro="" textlink="">
      <xdr:nvSpPr>
        <xdr:cNvPr id="809" name="AutoShape 272"/>
        <xdr:cNvSpPr>
          <a:spLocks noRot="1" noChangeAspect="1" noMove="1" noResize="1" noChangeArrowheads="1"/>
        </xdr:cNvSpPr>
      </xdr:nvSpPr>
      <xdr:spPr bwMode="auto">
        <a:xfrm>
          <a:off x="6429375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10" name="AutoShape 273"/>
        <xdr:cNvSpPr>
          <a:spLocks noRot="1" noChangeAspect="1" noMove="1" noResize="1" noChangeArrowheads="1"/>
        </xdr:cNvSpPr>
      </xdr:nvSpPr>
      <xdr:spPr bwMode="auto">
        <a:xfrm>
          <a:off x="6429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11" name="AutoShape 295"/>
        <xdr:cNvSpPr>
          <a:spLocks noRot="1" noChangeAspect="1" noMove="1" noResize="1" noChangeArrowheads="1"/>
        </xdr:cNvSpPr>
      </xdr:nvSpPr>
      <xdr:spPr bwMode="auto">
        <a:xfrm>
          <a:off x="6429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12" name="AutoShape 296"/>
        <xdr:cNvSpPr>
          <a:spLocks noRot="1" noChangeAspect="1" noMove="1" noResize="1" noChangeArrowheads="1"/>
        </xdr:cNvSpPr>
      </xdr:nvSpPr>
      <xdr:spPr bwMode="auto">
        <a:xfrm>
          <a:off x="6429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13" name="AutoShape 297"/>
        <xdr:cNvSpPr>
          <a:spLocks noRot="1" noMove="1" noResize="1" noChangeArrowheads="1"/>
        </xdr:cNvSpPr>
      </xdr:nvSpPr>
      <xdr:spPr bwMode="auto">
        <a:xfrm>
          <a:off x="6429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814" name="AutoShape 298"/>
        <xdr:cNvSpPr>
          <a:spLocks noRot="1" noChangeAspect="1" noMove="1" noResize="1" noChangeArrowheads="1"/>
        </xdr:cNvSpPr>
      </xdr:nvSpPr>
      <xdr:spPr bwMode="auto">
        <a:xfrm>
          <a:off x="642937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619125</xdr:colOff>
      <xdr:row>124</xdr:row>
      <xdr:rowOff>104775</xdr:rowOff>
    </xdr:to>
    <xdr:sp macro="" textlink="">
      <xdr:nvSpPr>
        <xdr:cNvPr id="815" name="AutoShape 272"/>
        <xdr:cNvSpPr>
          <a:spLocks noRot="1" noChangeAspect="1" noMove="1" noResize="1" noChangeArrowheads="1"/>
        </xdr:cNvSpPr>
      </xdr:nvSpPr>
      <xdr:spPr bwMode="auto">
        <a:xfrm>
          <a:off x="6429375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6" name="AutoShape 273"/>
        <xdr:cNvSpPr>
          <a:spLocks noRot="1" noChangeAspect="1" noMove="1" noResize="1" noChangeArrowheads="1"/>
        </xdr:cNvSpPr>
      </xdr:nvSpPr>
      <xdr:spPr bwMode="auto">
        <a:xfrm>
          <a:off x="6429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7" name="AutoShape 295"/>
        <xdr:cNvSpPr>
          <a:spLocks noRot="1" noChangeAspect="1" noMove="1" noResize="1" noChangeArrowheads="1"/>
        </xdr:cNvSpPr>
      </xdr:nvSpPr>
      <xdr:spPr bwMode="auto">
        <a:xfrm>
          <a:off x="6429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8" name="AutoShape 296"/>
        <xdr:cNvSpPr>
          <a:spLocks noRot="1" noChangeAspect="1" noMove="1" noResize="1" noChangeArrowheads="1"/>
        </xdr:cNvSpPr>
      </xdr:nvSpPr>
      <xdr:spPr bwMode="auto">
        <a:xfrm>
          <a:off x="6429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19" name="AutoShape 297"/>
        <xdr:cNvSpPr>
          <a:spLocks noRot="1" noMove="1" noResize="1" noChangeArrowheads="1"/>
        </xdr:cNvSpPr>
      </xdr:nvSpPr>
      <xdr:spPr bwMode="auto">
        <a:xfrm>
          <a:off x="6429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820" name="AutoShape 298"/>
        <xdr:cNvSpPr>
          <a:spLocks noRot="1" noChangeAspect="1" noMove="1" noResize="1" noChangeArrowheads="1"/>
        </xdr:cNvSpPr>
      </xdr:nvSpPr>
      <xdr:spPr bwMode="auto">
        <a:xfrm>
          <a:off x="642937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619125</xdr:colOff>
      <xdr:row>125</xdr:row>
      <xdr:rowOff>104775</xdr:rowOff>
    </xdr:to>
    <xdr:sp macro="" textlink="">
      <xdr:nvSpPr>
        <xdr:cNvPr id="821" name="AutoShape 272"/>
        <xdr:cNvSpPr>
          <a:spLocks noRot="1" noChangeAspect="1" noMove="1" noResize="1" noChangeArrowheads="1"/>
        </xdr:cNvSpPr>
      </xdr:nvSpPr>
      <xdr:spPr bwMode="auto">
        <a:xfrm>
          <a:off x="6429375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22" name="AutoShape 273"/>
        <xdr:cNvSpPr>
          <a:spLocks noRot="1" noChangeAspect="1" noMove="1" noResize="1" noChangeArrowheads="1"/>
        </xdr:cNvSpPr>
      </xdr:nvSpPr>
      <xdr:spPr bwMode="auto">
        <a:xfrm>
          <a:off x="6429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23" name="AutoShape 295"/>
        <xdr:cNvSpPr>
          <a:spLocks noRot="1" noChangeAspect="1" noMove="1" noResize="1" noChangeArrowheads="1"/>
        </xdr:cNvSpPr>
      </xdr:nvSpPr>
      <xdr:spPr bwMode="auto">
        <a:xfrm>
          <a:off x="6429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24" name="AutoShape 296"/>
        <xdr:cNvSpPr>
          <a:spLocks noRot="1" noChangeAspect="1" noMove="1" noResize="1" noChangeArrowheads="1"/>
        </xdr:cNvSpPr>
      </xdr:nvSpPr>
      <xdr:spPr bwMode="auto">
        <a:xfrm>
          <a:off x="6429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25" name="AutoShape 297"/>
        <xdr:cNvSpPr>
          <a:spLocks noRot="1" noMove="1" noResize="1" noChangeArrowheads="1"/>
        </xdr:cNvSpPr>
      </xdr:nvSpPr>
      <xdr:spPr bwMode="auto">
        <a:xfrm>
          <a:off x="6429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26" name="AutoShape 298"/>
        <xdr:cNvSpPr>
          <a:spLocks noRot="1" noChangeAspect="1" noMove="1" noResize="1" noChangeArrowheads="1"/>
        </xdr:cNvSpPr>
      </xdr:nvSpPr>
      <xdr:spPr bwMode="auto">
        <a:xfrm>
          <a:off x="642937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619125</xdr:colOff>
      <xdr:row>126</xdr:row>
      <xdr:rowOff>104775</xdr:rowOff>
    </xdr:to>
    <xdr:sp macro="" textlink="">
      <xdr:nvSpPr>
        <xdr:cNvPr id="827" name="AutoShape 272"/>
        <xdr:cNvSpPr>
          <a:spLocks noRot="1" noChangeAspect="1" noMove="1" noResize="1" noChangeArrowheads="1"/>
        </xdr:cNvSpPr>
      </xdr:nvSpPr>
      <xdr:spPr bwMode="auto">
        <a:xfrm>
          <a:off x="6429375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28" name="AutoShape 273"/>
        <xdr:cNvSpPr>
          <a:spLocks noRot="1" noChangeAspect="1" noMove="1" noResize="1" noChangeArrowheads="1"/>
        </xdr:cNvSpPr>
      </xdr:nvSpPr>
      <xdr:spPr bwMode="auto">
        <a:xfrm>
          <a:off x="6429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29" name="AutoShape 295"/>
        <xdr:cNvSpPr>
          <a:spLocks noRot="1" noChangeAspect="1" noMove="1" noResize="1" noChangeArrowheads="1"/>
        </xdr:cNvSpPr>
      </xdr:nvSpPr>
      <xdr:spPr bwMode="auto">
        <a:xfrm>
          <a:off x="6429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30" name="AutoShape 296"/>
        <xdr:cNvSpPr>
          <a:spLocks noRot="1" noChangeAspect="1" noMove="1" noResize="1" noChangeArrowheads="1"/>
        </xdr:cNvSpPr>
      </xdr:nvSpPr>
      <xdr:spPr bwMode="auto">
        <a:xfrm>
          <a:off x="6429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31" name="AutoShape 297"/>
        <xdr:cNvSpPr>
          <a:spLocks noRot="1" noMove="1" noResize="1" noChangeArrowheads="1"/>
        </xdr:cNvSpPr>
      </xdr:nvSpPr>
      <xdr:spPr bwMode="auto">
        <a:xfrm>
          <a:off x="6429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32" name="AutoShape 298"/>
        <xdr:cNvSpPr>
          <a:spLocks noRot="1" noChangeAspect="1" noMove="1" noResize="1" noChangeArrowheads="1"/>
        </xdr:cNvSpPr>
      </xdr:nvSpPr>
      <xdr:spPr bwMode="auto">
        <a:xfrm>
          <a:off x="642937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619125</xdr:colOff>
      <xdr:row>127</xdr:row>
      <xdr:rowOff>104775</xdr:rowOff>
    </xdr:to>
    <xdr:sp macro="" textlink="">
      <xdr:nvSpPr>
        <xdr:cNvPr id="833" name="AutoShape 272"/>
        <xdr:cNvSpPr>
          <a:spLocks noRot="1" noChangeAspect="1" noMove="1" noResize="1" noChangeArrowheads="1"/>
        </xdr:cNvSpPr>
      </xdr:nvSpPr>
      <xdr:spPr bwMode="auto">
        <a:xfrm>
          <a:off x="6429375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4" name="AutoShape 273"/>
        <xdr:cNvSpPr>
          <a:spLocks noRot="1" noChangeAspect="1" noMove="1" noResize="1" noChangeArrowheads="1"/>
        </xdr:cNvSpPr>
      </xdr:nvSpPr>
      <xdr:spPr bwMode="auto">
        <a:xfrm>
          <a:off x="6429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5" name="AutoShape 295"/>
        <xdr:cNvSpPr>
          <a:spLocks noRot="1" noChangeAspect="1" noMove="1" noResize="1" noChangeArrowheads="1"/>
        </xdr:cNvSpPr>
      </xdr:nvSpPr>
      <xdr:spPr bwMode="auto">
        <a:xfrm>
          <a:off x="6429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6" name="AutoShape 296"/>
        <xdr:cNvSpPr>
          <a:spLocks noRot="1" noChangeAspect="1" noMove="1" noResize="1" noChangeArrowheads="1"/>
        </xdr:cNvSpPr>
      </xdr:nvSpPr>
      <xdr:spPr bwMode="auto">
        <a:xfrm>
          <a:off x="6429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7" name="AutoShape 297"/>
        <xdr:cNvSpPr>
          <a:spLocks noRot="1" noMove="1" noResize="1" noChangeArrowheads="1"/>
        </xdr:cNvSpPr>
      </xdr:nvSpPr>
      <xdr:spPr bwMode="auto">
        <a:xfrm>
          <a:off x="6429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38" name="AutoShape 298"/>
        <xdr:cNvSpPr>
          <a:spLocks noRot="1" noChangeAspect="1" noMove="1" noResize="1" noChangeArrowheads="1"/>
        </xdr:cNvSpPr>
      </xdr:nvSpPr>
      <xdr:spPr bwMode="auto">
        <a:xfrm>
          <a:off x="642937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619125</xdr:colOff>
      <xdr:row>128</xdr:row>
      <xdr:rowOff>104775</xdr:rowOff>
    </xdr:to>
    <xdr:sp macro="" textlink="">
      <xdr:nvSpPr>
        <xdr:cNvPr id="839" name="AutoShape 272"/>
        <xdr:cNvSpPr>
          <a:spLocks noRot="1" noChangeAspect="1" noMove="1" noResize="1" noChangeArrowheads="1"/>
        </xdr:cNvSpPr>
      </xdr:nvSpPr>
      <xdr:spPr bwMode="auto">
        <a:xfrm>
          <a:off x="6429375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40" name="AutoShape 273"/>
        <xdr:cNvSpPr>
          <a:spLocks noRot="1" noChangeAspect="1" noMove="1" noResize="1" noChangeArrowheads="1"/>
        </xdr:cNvSpPr>
      </xdr:nvSpPr>
      <xdr:spPr bwMode="auto">
        <a:xfrm>
          <a:off x="6429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41" name="AutoShape 295"/>
        <xdr:cNvSpPr>
          <a:spLocks noRot="1" noChangeAspect="1" noMove="1" noResize="1" noChangeArrowheads="1"/>
        </xdr:cNvSpPr>
      </xdr:nvSpPr>
      <xdr:spPr bwMode="auto">
        <a:xfrm>
          <a:off x="6429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42" name="AutoShape 296"/>
        <xdr:cNvSpPr>
          <a:spLocks noRot="1" noChangeAspect="1" noMove="1" noResize="1" noChangeArrowheads="1"/>
        </xdr:cNvSpPr>
      </xdr:nvSpPr>
      <xdr:spPr bwMode="auto">
        <a:xfrm>
          <a:off x="6429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43" name="AutoShape 297"/>
        <xdr:cNvSpPr>
          <a:spLocks noRot="1" noMove="1" noResize="1" noChangeArrowheads="1"/>
        </xdr:cNvSpPr>
      </xdr:nvSpPr>
      <xdr:spPr bwMode="auto">
        <a:xfrm>
          <a:off x="6429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44" name="AutoShape 298"/>
        <xdr:cNvSpPr>
          <a:spLocks noRot="1" noChangeAspect="1" noMove="1" noResize="1" noChangeArrowheads="1"/>
        </xdr:cNvSpPr>
      </xdr:nvSpPr>
      <xdr:spPr bwMode="auto">
        <a:xfrm>
          <a:off x="642937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619125</xdr:colOff>
      <xdr:row>129</xdr:row>
      <xdr:rowOff>104775</xdr:rowOff>
    </xdr:to>
    <xdr:sp macro="" textlink="">
      <xdr:nvSpPr>
        <xdr:cNvPr id="845" name="AutoShape 272"/>
        <xdr:cNvSpPr>
          <a:spLocks noRot="1" noChangeAspect="1" noMove="1" noResize="1" noChangeArrowheads="1"/>
        </xdr:cNvSpPr>
      </xdr:nvSpPr>
      <xdr:spPr bwMode="auto">
        <a:xfrm>
          <a:off x="6429375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6" name="AutoShape 273"/>
        <xdr:cNvSpPr>
          <a:spLocks noRot="1" noChangeAspect="1" noMove="1" noResize="1" noChangeArrowheads="1"/>
        </xdr:cNvSpPr>
      </xdr:nvSpPr>
      <xdr:spPr bwMode="auto">
        <a:xfrm>
          <a:off x="6429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7" name="AutoShape 295"/>
        <xdr:cNvSpPr>
          <a:spLocks noRot="1" noChangeAspect="1" noMove="1" noResize="1" noChangeArrowheads="1"/>
        </xdr:cNvSpPr>
      </xdr:nvSpPr>
      <xdr:spPr bwMode="auto">
        <a:xfrm>
          <a:off x="6429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8" name="AutoShape 296"/>
        <xdr:cNvSpPr>
          <a:spLocks noRot="1" noChangeAspect="1" noMove="1" noResize="1" noChangeArrowheads="1"/>
        </xdr:cNvSpPr>
      </xdr:nvSpPr>
      <xdr:spPr bwMode="auto">
        <a:xfrm>
          <a:off x="6429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49" name="AutoShape 297"/>
        <xdr:cNvSpPr>
          <a:spLocks noRot="1" noMove="1" noResize="1" noChangeArrowheads="1"/>
        </xdr:cNvSpPr>
      </xdr:nvSpPr>
      <xdr:spPr bwMode="auto">
        <a:xfrm>
          <a:off x="6429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50" name="AutoShape 298"/>
        <xdr:cNvSpPr>
          <a:spLocks noRot="1" noChangeAspect="1" noMove="1" noResize="1" noChangeArrowheads="1"/>
        </xdr:cNvSpPr>
      </xdr:nvSpPr>
      <xdr:spPr bwMode="auto">
        <a:xfrm>
          <a:off x="642937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619125</xdr:colOff>
      <xdr:row>130</xdr:row>
      <xdr:rowOff>104775</xdr:rowOff>
    </xdr:to>
    <xdr:sp macro="" textlink="">
      <xdr:nvSpPr>
        <xdr:cNvPr id="851" name="AutoShape 272"/>
        <xdr:cNvSpPr>
          <a:spLocks noRot="1" noChangeAspect="1" noMove="1" noResize="1" noChangeArrowheads="1"/>
        </xdr:cNvSpPr>
      </xdr:nvSpPr>
      <xdr:spPr bwMode="auto">
        <a:xfrm>
          <a:off x="6429375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52" name="AutoShape 273"/>
        <xdr:cNvSpPr>
          <a:spLocks noRot="1" noChangeAspect="1" noMove="1" noResize="1" noChangeArrowheads="1"/>
        </xdr:cNvSpPr>
      </xdr:nvSpPr>
      <xdr:spPr bwMode="auto">
        <a:xfrm>
          <a:off x="6429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53" name="AutoShape 295"/>
        <xdr:cNvSpPr>
          <a:spLocks noRot="1" noChangeAspect="1" noMove="1" noResize="1" noChangeArrowheads="1"/>
        </xdr:cNvSpPr>
      </xdr:nvSpPr>
      <xdr:spPr bwMode="auto">
        <a:xfrm>
          <a:off x="6429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54" name="AutoShape 296"/>
        <xdr:cNvSpPr>
          <a:spLocks noRot="1" noChangeAspect="1" noMove="1" noResize="1" noChangeArrowheads="1"/>
        </xdr:cNvSpPr>
      </xdr:nvSpPr>
      <xdr:spPr bwMode="auto">
        <a:xfrm>
          <a:off x="6429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55" name="AutoShape 297"/>
        <xdr:cNvSpPr>
          <a:spLocks noRot="1" noMove="1" noResize="1" noChangeArrowheads="1"/>
        </xdr:cNvSpPr>
      </xdr:nvSpPr>
      <xdr:spPr bwMode="auto">
        <a:xfrm>
          <a:off x="6429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56" name="AutoShape 298"/>
        <xdr:cNvSpPr>
          <a:spLocks noRot="1" noChangeAspect="1" noMove="1" noResize="1" noChangeArrowheads="1"/>
        </xdr:cNvSpPr>
      </xdr:nvSpPr>
      <xdr:spPr bwMode="auto">
        <a:xfrm>
          <a:off x="642937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619125</xdr:colOff>
      <xdr:row>131</xdr:row>
      <xdr:rowOff>104775</xdr:rowOff>
    </xdr:to>
    <xdr:sp macro="" textlink="">
      <xdr:nvSpPr>
        <xdr:cNvPr id="857" name="AutoShape 272"/>
        <xdr:cNvSpPr>
          <a:spLocks noRot="1" noChangeAspect="1" noMove="1" noResize="1" noChangeArrowheads="1"/>
        </xdr:cNvSpPr>
      </xdr:nvSpPr>
      <xdr:spPr bwMode="auto">
        <a:xfrm>
          <a:off x="6429375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58" name="AutoShape 273"/>
        <xdr:cNvSpPr>
          <a:spLocks noRot="1" noChangeAspect="1" noMove="1" noResize="1" noChangeArrowheads="1"/>
        </xdr:cNvSpPr>
      </xdr:nvSpPr>
      <xdr:spPr bwMode="auto">
        <a:xfrm>
          <a:off x="6429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59" name="AutoShape 295"/>
        <xdr:cNvSpPr>
          <a:spLocks noRot="1" noChangeAspect="1" noMove="1" noResize="1" noChangeArrowheads="1"/>
        </xdr:cNvSpPr>
      </xdr:nvSpPr>
      <xdr:spPr bwMode="auto">
        <a:xfrm>
          <a:off x="6429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60" name="AutoShape 296"/>
        <xdr:cNvSpPr>
          <a:spLocks noRot="1" noChangeAspect="1" noMove="1" noResize="1" noChangeArrowheads="1"/>
        </xdr:cNvSpPr>
      </xdr:nvSpPr>
      <xdr:spPr bwMode="auto">
        <a:xfrm>
          <a:off x="6429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61" name="AutoShape 297"/>
        <xdr:cNvSpPr>
          <a:spLocks noRot="1" noMove="1" noResize="1" noChangeArrowheads="1"/>
        </xdr:cNvSpPr>
      </xdr:nvSpPr>
      <xdr:spPr bwMode="auto">
        <a:xfrm>
          <a:off x="6429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62" name="AutoShape 298"/>
        <xdr:cNvSpPr>
          <a:spLocks noRot="1" noChangeAspect="1" noMove="1" noResize="1" noChangeArrowheads="1"/>
        </xdr:cNvSpPr>
      </xdr:nvSpPr>
      <xdr:spPr bwMode="auto">
        <a:xfrm>
          <a:off x="642937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619125</xdr:colOff>
      <xdr:row>132</xdr:row>
      <xdr:rowOff>104775</xdr:rowOff>
    </xdr:to>
    <xdr:sp macro="" textlink="">
      <xdr:nvSpPr>
        <xdr:cNvPr id="863" name="AutoShape 272"/>
        <xdr:cNvSpPr>
          <a:spLocks noRot="1" noChangeAspect="1" noMove="1" noResize="1" noChangeArrowheads="1"/>
        </xdr:cNvSpPr>
      </xdr:nvSpPr>
      <xdr:spPr bwMode="auto">
        <a:xfrm>
          <a:off x="6429375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4" name="AutoShape 273"/>
        <xdr:cNvSpPr>
          <a:spLocks noRot="1" noChangeAspect="1" noMove="1" noResize="1" noChangeArrowheads="1"/>
        </xdr:cNvSpPr>
      </xdr:nvSpPr>
      <xdr:spPr bwMode="auto">
        <a:xfrm>
          <a:off x="6429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5" name="AutoShape 295"/>
        <xdr:cNvSpPr>
          <a:spLocks noRot="1" noChangeAspect="1" noMove="1" noResize="1" noChangeArrowheads="1"/>
        </xdr:cNvSpPr>
      </xdr:nvSpPr>
      <xdr:spPr bwMode="auto">
        <a:xfrm>
          <a:off x="6429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6" name="AutoShape 296"/>
        <xdr:cNvSpPr>
          <a:spLocks noRot="1" noChangeAspect="1" noMove="1" noResize="1" noChangeArrowheads="1"/>
        </xdr:cNvSpPr>
      </xdr:nvSpPr>
      <xdr:spPr bwMode="auto">
        <a:xfrm>
          <a:off x="6429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7" name="AutoShape 297"/>
        <xdr:cNvSpPr>
          <a:spLocks noRot="1" noMove="1" noResize="1" noChangeArrowheads="1"/>
        </xdr:cNvSpPr>
      </xdr:nvSpPr>
      <xdr:spPr bwMode="auto">
        <a:xfrm>
          <a:off x="6429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68" name="AutoShape 298"/>
        <xdr:cNvSpPr>
          <a:spLocks noRot="1" noChangeAspect="1" noMove="1" noResize="1" noChangeArrowheads="1"/>
        </xdr:cNvSpPr>
      </xdr:nvSpPr>
      <xdr:spPr bwMode="auto">
        <a:xfrm>
          <a:off x="642937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619125</xdr:colOff>
      <xdr:row>133</xdr:row>
      <xdr:rowOff>104775</xdr:rowOff>
    </xdr:to>
    <xdr:sp macro="" textlink="">
      <xdr:nvSpPr>
        <xdr:cNvPr id="869" name="AutoShape 272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0" name="AutoShape 273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1" name="AutoShape 295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2" name="AutoShape 296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3" name="AutoShape 297"/>
        <xdr:cNvSpPr>
          <a:spLocks noRo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74" name="AutoShape 298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619125</xdr:colOff>
      <xdr:row>134</xdr:row>
      <xdr:rowOff>104775</xdr:rowOff>
    </xdr:to>
    <xdr:sp macro="" textlink="">
      <xdr:nvSpPr>
        <xdr:cNvPr id="875" name="AutoShape 272"/>
        <xdr:cNvSpPr>
          <a:spLocks noRot="1" noChangeAspect="1" noMove="1" noResize="1" noChangeArrowheads="1"/>
        </xdr:cNvSpPr>
      </xdr:nvSpPr>
      <xdr:spPr bwMode="auto">
        <a:xfrm>
          <a:off x="6429375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6" name="AutoShape 273"/>
        <xdr:cNvSpPr>
          <a:spLocks noRot="1" noChangeAspect="1" noMove="1" noResize="1" noChangeArrowheads="1"/>
        </xdr:cNvSpPr>
      </xdr:nvSpPr>
      <xdr:spPr bwMode="auto">
        <a:xfrm>
          <a:off x="6429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7" name="AutoShape 295"/>
        <xdr:cNvSpPr>
          <a:spLocks noRot="1" noChangeAspect="1" noMove="1" noResize="1" noChangeArrowheads="1"/>
        </xdr:cNvSpPr>
      </xdr:nvSpPr>
      <xdr:spPr bwMode="auto">
        <a:xfrm>
          <a:off x="6429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8" name="AutoShape 296"/>
        <xdr:cNvSpPr>
          <a:spLocks noRot="1" noChangeAspect="1" noMove="1" noResize="1" noChangeArrowheads="1"/>
        </xdr:cNvSpPr>
      </xdr:nvSpPr>
      <xdr:spPr bwMode="auto">
        <a:xfrm>
          <a:off x="6429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79" name="AutoShape 297"/>
        <xdr:cNvSpPr>
          <a:spLocks noRot="1" noMove="1" noResize="1" noChangeArrowheads="1"/>
        </xdr:cNvSpPr>
      </xdr:nvSpPr>
      <xdr:spPr bwMode="auto">
        <a:xfrm>
          <a:off x="6429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80" name="AutoShape 298"/>
        <xdr:cNvSpPr>
          <a:spLocks noRot="1" noChangeAspect="1" noMove="1" noResize="1" noChangeArrowheads="1"/>
        </xdr:cNvSpPr>
      </xdr:nvSpPr>
      <xdr:spPr bwMode="auto">
        <a:xfrm>
          <a:off x="642937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619125</xdr:colOff>
      <xdr:row>133</xdr:row>
      <xdr:rowOff>104775</xdr:rowOff>
    </xdr:to>
    <xdr:sp macro="" textlink="">
      <xdr:nvSpPr>
        <xdr:cNvPr id="881" name="AutoShape 272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82" name="AutoShape 273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83" name="AutoShape 295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84" name="AutoShape 296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85" name="AutoShape 297"/>
        <xdr:cNvSpPr>
          <a:spLocks noRo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86" name="AutoShape 298"/>
        <xdr:cNvSpPr>
          <a:spLocks noRot="1" noChangeAspect="1" noMove="1" noResize="1" noChangeArrowheads="1"/>
        </xdr:cNvSpPr>
      </xdr:nvSpPr>
      <xdr:spPr bwMode="auto">
        <a:xfrm>
          <a:off x="642937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619125</xdr:colOff>
      <xdr:row>109</xdr:row>
      <xdr:rowOff>104775</xdr:rowOff>
    </xdr:to>
    <xdr:sp macro="" textlink="">
      <xdr:nvSpPr>
        <xdr:cNvPr id="887" name="AutoShape 272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88" name="AutoShape 273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89" name="AutoShape 295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90" name="AutoShape 296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91" name="AutoShape 297"/>
        <xdr:cNvSpPr>
          <a:spLocks noRo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92" name="AutoShape 298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619125</xdr:colOff>
      <xdr:row>110</xdr:row>
      <xdr:rowOff>104775</xdr:rowOff>
    </xdr:to>
    <xdr:sp macro="" textlink="">
      <xdr:nvSpPr>
        <xdr:cNvPr id="893" name="AutoShape 272"/>
        <xdr:cNvSpPr>
          <a:spLocks noRot="1" noChangeAspect="1" noMove="1" noResize="1" noChangeArrowheads="1"/>
        </xdr:cNvSpPr>
      </xdr:nvSpPr>
      <xdr:spPr bwMode="auto">
        <a:xfrm>
          <a:off x="858202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4" name="AutoShape 273"/>
        <xdr:cNvSpPr>
          <a:spLocks noRot="1" noChangeAspect="1" noMove="1" noResize="1" noChangeArrowheads="1"/>
        </xdr:cNvSpPr>
      </xdr:nvSpPr>
      <xdr:spPr bwMode="auto">
        <a:xfrm>
          <a:off x="8582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5" name="AutoShape 295"/>
        <xdr:cNvSpPr>
          <a:spLocks noRot="1" noChangeAspect="1" noMove="1" noResize="1" noChangeArrowheads="1"/>
        </xdr:cNvSpPr>
      </xdr:nvSpPr>
      <xdr:spPr bwMode="auto">
        <a:xfrm>
          <a:off x="8582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6" name="AutoShape 296"/>
        <xdr:cNvSpPr>
          <a:spLocks noRot="1" noChangeAspect="1" noMove="1" noResize="1" noChangeArrowheads="1"/>
        </xdr:cNvSpPr>
      </xdr:nvSpPr>
      <xdr:spPr bwMode="auto">
        <a:xfrm>
          <a:off x="8582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7" name="AutoShape 297"/>
        <xdr:cNvSpPr>
          <a:spLocks noRot="1" noMove="1" noResize="1" noChangeArrowheads="1"/>
        </xdr:cNvSpPr>
      </xdr:nvSpPr>
      <xdr:spPr bwMode="auto">
        <a:xfrm>
          <a:off x="8582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98" name="AutoShape 298"/>
        <xdr:cNvSpPr>
          <a:spLocks noRot="1" noChangeAspect="1" noMove="1" noResize="1" noChangeArrowheads="1"/>
        </xdr:cNvSpPr>
      </xdr:nvSpPr>
      <xdr:spPr bwMode="auto">
        <a:xfrm>
          <a:off x="8582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619125</xdr:colOff>
      <xdr:row>111</xdr:row>
      <xdr:rowOff>104775</xdr:rowOff>
    </xdr:to>
    <xdr:sp macro="" textlink="">
      <xdr:nvSpPr>
        <xdr:cNvPr id="899" name="AutoShape 272"/>
        <xdr:cNvSpPr>
          <a:spLocks noRot="1" noChangeAspect="1" noMove="1" noResize="1" noChangeArrowheads="1"/>
        </xdr:cNvSpPr>
      </xdr:nvSpPr>
      <xdr:spPr bwMode="auto">
        <a:xfrm>
          <a:off x="858202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900" name="AutoShape 273"/>
        <xdr:cNvSpPr>
          <a:spLocks noRot="1" noChangeAspect="1" noMove="1" noResize="1" noChangeArrowheads="1"/>
        </xdr:cNvSpPr>
      </xdr:nvSpPr>
      <xdr:spPr bwMode="auto">
        <a:xfrm>
          <a:off x="8582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901" name="AutoShape 295"/>
        <xdr:cNvSpPr>
          <a:spLocks noRot="1" noChangeAspect="1" noMove="1" noResize="1" noChangeArrowheads="1"/>
        </xdr:cNvSpPr>
      </xdr:nvSpPr>
      <xdr:spPr bwMode="auto">
        <a:xfrm>
          <a:off x="8582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902" name="AutoShape 296"/>
        <xdr:cNvSpPr>
          <a:spLocks noRot="1" noChangeAspect="1" noMove="1" noResize="1" noChangeArrowheads="1"/>
        </xdr:cNvSpPr>
      </xdr:nvSpPr>
      <xdr:spPr bwMode="auto">
        <a:xfrm>
          <a:off x="8582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903" name="AutoShape 297"/>
        <xdr:cNvSpPr>
          <a:spLocks noRot="1" noMove="1" noResize="1" noChangeArrowheads="1"/>
        </xdr:cNvSpPr>
      </xdr:nvSpPr>
      <xdr:spPr bwMode="auto">
        <a:xfrm>
          <a:off x="8582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904" name="AutoShape 298"/>
        <xdr:cNvSpPr>
          <a:spLocks noRot="1" noChangeAspect="1" noMove="1" noResize="1" noChangeArrowheads="1"/>
        </xdr:cNvSpPr>
      </xdr:nvSpPr>
      <xdr:spPr bwMode="auto">
        <a:xfrm>
          <a:off x="8582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619125</xdr:colOff>
      <xdr:row>112</xdr:row>
      <xdr:rowOff>104775</xdr:rowOff>
    </xdr:to>
    <xdr:sp macro="" textlink="">
      <xdr:nvSpPr>
        <xdr:cNvPr id="905" name="AutoShape 272"/>
        <xdr:cNvSpPr>
          <a:spLocks noRot="1" noChangeAspect="1" noMove="1" noResize="1" noChangeArrowheads="1"/>
        </xdr:cNvSpPr>
      </xdr:nvSpPr>
      <xdr:spPr bwMode="auto">
        <a:xfrm>
          <a:off x="858202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6" name="AutoShape 273"/>
        <xdr:cNvSpPr>
          <a:spLocks noRot="1" noChangeAspect="1" noMove="1" noResize="1" noChangeArrowheads="1"/>
        </xdr:cNvSpPr>
      </xdr:nvSpPr>
      <xdr:spPr bwMode="auto">
        <a:xfrm>
          <a:off x="8582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7" name="AutoShape 295"/>
        <xdr:cNvSpPr>
          <a:spLocks noRot="1" noChangeAspect="1" noMove="1" noResize="1" noChangeArrowheads="1"/>
        </xdr:cNvSpPr>
      </xdr:nvSpPr>
      <xdr:spPr bwMode="auto">
        <a:xfrm>
          <a:off x="8582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8" name="AutoShape 296"/>
        <xdr:cNvSpPr>
          <a:spLocks noRot="1" noChangeAspect="1" noMove="1" noResize="1" noChangeArrowheads="1"/>
        </xdr:cNvSpPr>
      </xdr:nvSpPr>
      <xdr:spPr bwMode="auto">
        <a:xfrm>
          <a:off x="8582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09" name="AutoShape 297"/>
        <xdr:cNvSpPr>
          <a:spLocks noRot="1" noMove="1" noResize="1" noChangeArrowheads="1"/>
        </xdr:cNvSpPr>
      </xdr:nvSpPr>
      <xdr:spPr bwMode="auto">
        <a:xfrm>
          <a:off x="8582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910" name="AutoShape 298"/>
        <xdr:cNvSpPr>
          <a:spLocks noRot="1" noChangeAspect="1" noMove="1" noResize="1" noChangeArrowheads="1"/>
        </xdr:cNvSpPr>
      </xdr:nvSpPr>
      <xdr:spPr bwMode="auto">
        <a:xfrm>
          <a:off x="8582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619125</xdr:colOff>
      <xdr:row>113</xdr:row>
      <xdr:rowOff>104775</xdr:rowOff>
    </xdr:to>
    <xdr:sp macro="" textlink="">
      <xdr:nvSpPr>
        <xdr:cNvPr id="911" name="AutoShape 272"/>
        <xdr:cNvSpPr>
          <a:spLocks noRot="1" noChangeAspect="1" noMove="1" noResize="1" noChangeArrowheads="1"/>
        </xdr:cNvSpPr>
      </xdr:nvSpPr>
      <xdr:spPr bwMode="auto">
        <a:xfrm>
          <a:off x="8582025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12" name="AutoShape 273"/>
        <xdr:cNvSpPr>
          <a:spLocks noRot="1" noChangeAspect="1" noMove="1" noResize="1" noChangeArrowheads="1"/>
        </xdr:cNvSpPr>
      </xdr:nvSpPr>
      <xdr:spPr bwMode="auto">
        <a:xfrm>
          <a:off x="8582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13" name="AutoShape 295"/>
        <xdr:cNvSpPr>
          <a:spLocks noRot="1" noChangeAspect="1" noMove="1" noResize="1" noChangeArrowheads="1"/>
        </xdr:cNvSpPr>
      </xdr:nvSpPr>
      <xdr:spPr bwMode="auto">
        <a:xfrm>
          <a:off x="8582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14" name="AutoShape 296"/>
        <xdr:cNvSpPr>
          <a:spLocks noRot="1" noChangeAspect="1" noMove="1" noResize="1" noChangeArrowheads="1"/>
        </xdr:cNvSpPr>
      </xdr:nvSpPr>
      <xdr:spPr bwMode="auto">
        <a:xfrm>
          <a:off x="8582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15" name="AutoShape 297"/>
        <xdr:cNvSpPr>
          <a:spLocks noRot="1" noMove="1" noResize="1" noChangeArrowheads="1"/>
        </xdr:cNvSpPr>
      </xdr:nvSpPr>
      <xdr:spPr bwMode="auto">
        <a:xfrm>
          <a:off x="8582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916" name="AutoShape 298"/>
        <xdr:cNvSpPr>
          <a:spLocks noRot="1" noChangeAspect="1" noMove="1" noResize="1" noChangeArrowheads="1"/>
        </xdr:cNvSpPr>
      </xdr:nvSpPr>
      <xdr:spPr bwMode="auto">
        <a:xfrm>
          <a:off x="8582025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619125</xdr:colOff>
      <xdr:row>114</xdr:row>
      <xdr:rowOff>104775</xdr:rowOff>
    </xdr:to>
    <xdr:sp macro="" textlink="">
      <xdr:nvSpPr>
        <xdr:cNvPr id="917" name="AutoShape 272"/>
        <xdr:cNvSpPr>
          <a:spLocks noRot="1" noChangeAspect="1" noMove="1" noResize="1" noChangeArrowheads="1"/>
        </xdr:cNvSpPr>
      </xdr:nvSpPr>
      <xdr:spPr bwMode="auto">
        <a:xfrm>
          <a:off x="8582025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18" name="AutoShape 273"/>
        <xdr:cNvSpPr>
          <a:spLocks noRot="1" noChangeAspect="1" noMove="1" noResize="1" noChangeArrowheads="1"/>
        </xdr:cNvSpPr>
      </xdr:nvSpPr>
      <xdr:spPr bwMode="auto">
        <a:xfrm>
          <a:off x="8582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19" name="AutoShape 295"/>
        <xdr:cNvSpPr>
          <a:spLocks noRot="1" noChangeAspect="1" noMove="1" noResize="1" noChangeArrowheads="1"/>
        </xdr:cNvSpPr>
      </xdr:nvSpPr>
      <xdr:spPr bwMode="auto">
        <a:xfrm>
          <a:off x="8582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20" name="AutoShape 296"/>
        <xdr:cNvSpPr>
          <a:spLocks noRot="1" noChangeAspect="1" noMove="1" noResize="1" noChangeArrowheads="1"/>
        </xdr:cNvSpPr>
      </xdr:nvSpPr>
      <xdr:spPr bwMode="auto">
        <a:xfrm>
          <a:off x="8582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21" name="AutoShape 297"/>
        <xdr:cNvSpPr>
          <a:spLocks noRot="1" noMove="1" noResize="1" noChangeArrowheads="1"/>
        </xdr:cNvSpPr>
      </xdr:nvSpPr>
      <xdr:spPr bwMode="auto">
        <a:xfrm>
          <a:off x="8582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922" name="AutoShape 298"/>
        <xdr:cNvSpPr>
          <a:spLocks noRot="1" noChangeAspect="1" noMove="1" noResize="1" noChangeArrowheads="1"/>
        </xdr:cNvSpPr>
      </xdr:nvSpPr>
      <xdr:spPr bwMode="auto">
        <a:xfrm>
          <a:off x="8582025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619125</xdr:colOff>
      <xdr:row>115</xdr:row>
      <xdr:rowOff>104775</xdr:rowOff>
    </xdr:to>
    <xdr:sp macro="" textlink="">
      <xdr:nvSpPr>
        <xdr:cNvPr id="923" name="AutoShape 272"/>
        <xdr:cNvSpPr>
          <a:spLocks noRot="1" noChangeAspect="1" noMove="1" noResize="1" noChangeArrowheads="1"/>
        </xdr:cNvSpPr>
      </xdr:nvSpPr>
      <xdr:spPr bwMode="auto">
        <a:xfrm>
          <a:off x="8582025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4" name="AutoShape 273"/>
        <xdr:cNvSpPr>
          <a:spLocks noRot="1" noChangeAspect="1" noMove="1" noResize="1" noChangeArrowheads="1"/>
        </xdr:cNvSpPr>
      </xdr:nvSpPr>
      <xdr:spPr bwMode="auto">
        <a:xfrm>
          <a:off x="8582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5" name="AutoShape 295"/>
        <xdr:cNvSpPr>
          <a:spLocks noRot="1" noChangeAspect="1" noMove="1" noResize="1" noChangeArrowheads="1"/>
        </xdr:cNvSpPr>
      </xdr:nvSpPr>
      <xdr:spPr bwMode="auto">
        <a:xfrm>
          <a:off x="8582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6" name="AutoShape 296"/>
        <xdr:cNvSpPr>
          <a:spLocks noRot="1" noChangeAspect="1" noMove="1" noResize="1" noChangeArrowheads="1"/>
        </xdr:cNvSpPr>
      </xdr:nvSpPr>
      <xdr:spPr bwMode="auto">
        <a:xfrm>
          <a:off x="8582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7" name="AutoShape 297"/>
        <xdr:cNvSpPr>
          <a:spLocks noRot="1" noMove="1" noResize="1" noChangeArrowheads="1"/>
        </xdr:cNvSpPr>
      </xdr:nvSpPr>
      <xdr:spPr bwMode="auto">
        <a:xfrm>
          <a:off x="8582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28" name="AutoShape 298"/>
        <xdr:cNvSpPr>
          <a:spLocks noRot="1" noChangeAspect="1" noMove="1" noResize="1" noChangeArrowheads="1"/>
        </xdr:cNvSpPr>
      </xdr:nvSpPr>
      <xdr:spPr bwMode="auto">
        <a:xfrm>
          <a:off x="8582025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619125</xdr:colOff>
      <xdr:row>116</xdr:row>
      <xdr:rowOff>104775</xdr:rowOff>
    </xdr:to>
    <xdr:sp macro="" textlink="">
      <xdr:nvSpPr>
        <xdr:cNvPr id="929" name="AutoShape 272"/>
        <xdr:cNvSpPr>
          <a:spLocks noRot="1" noChangeAspect="1" noMove="1" noResize="1" noChangeArrowheads="1"/>
        </xdr:cNvSpPr>
      </xdr:nvSpPr>
      <xdr:spPr bwMode="auto">
        <a:xfrm>
          <a:off x="8582025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30" name="AutoShape 273"/>
        <xdr:cNvSpPr>
          <a:spLocks noRot="1" noChangeAspect="1" noMove="1" noResize="1" noChangeArrowheads="1"/>
        </xdr:cNvSpPr>
      </xdr:nvSpPr>
      <xdr:spPr bwMode="auto">
        <a:xfrm>
          <a:off x="8582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31" name="AutoShape 295"/>
        <xdr:cNvSpPr>
          <a:spLocks noRot="1" noChangeAspect="1" noMove="1" noResize="1" noChangeArrowheads="1"/>
        </xdr:cNvSpPr>
      </xdr:nvSpPr>
      <xdr:spPr bwMode="auto">
        <a:xfrm>
          <a:off x="8582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32" name="AutoShape 296"/>
        <xdr:cNvSpPr>
          <a:spLocks noRot="1" noChangeAspect="1" noMove="1" noResize="1" noChangeArrowheads="1"/>
        </xdr:cNvSpPr>
      </xdr:nvSpPr>
      <xdr:spPr bwMode="auto">
        <a:xfrm>
          <a:off x="8582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33" name="AutoShape 297"/>
        <xdr:cNvSpPr>
          <a:spLocks noRot="1" noMove="1" noResize="1" noChangeArrowheads="1"/>
        </xdr:cNvSpPr>
      </xdr:nvSpPr>
      <xdr:spPr bwMode="auto">
        <a:xfrm>
          <a:off x="8582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34" name="AutoShape 298"/>
        <xdr:cNvSpPr>
          <a:spLocks noRot="1" noChangeAspect="1" noMove="1" noResize="1" noChangeArrowheads="1"/>
        </xdr:cNvSpPr>
      </xdr:nvSpPr>
      <xdr:spPr bwMode="auto">
        <a:xfrm>
          <a:off x="8582025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619125</xdr:colOff>
      <xdr:row>117</xdr:row>
      <xdr:rowOff>104775</xdr:rowOff>
    </xdr:to>
    <xdr:sp macro="" textlink="">
      <xdr:nvSpPr>
        <xdr:cNvPr id="935" name="AutoShape 272"/>
        <xdr:cNvSpPr>
          <a:spLocks noRot="1" noChangeAspect="1" noMove="1" noResize="1" noChangeArrowheads="1"/>
        </xdr:cNvSpPr>
      </xdr:nvSpPr>
      <xdr:spPr bwMode="auto">
        <a:xfrm>
          <a:off x="8582025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6" name="AutoShape 273"/>
        <xdr:cNvSpPr>
          <a:spLocks noRot="1" noChangeAspect="1" noMove="1" noResize="1" noChangeArrowheads="1"/>
        </xdr:cNvSpPr>
      </xdr:nvSpPr>
      <xdr:spPr bwMode="auto">
        <a:xfrm>
          <a:off x="8582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7" name="AutoShape 295"/>
        <xdr:cNvSpPr>
          <a:spLocks noRot="1" noChangeAspect="1" noMove="1" noResize="1" noChangeArrowheads="1"/>
        </xdr:cNvSpPr>
      </xdr:nvSpPr>
      <xdr:spPr bwMode="auto">
        <a:xfrm>
          <a:off x="8582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8" name="AutoShape 296"/>
        <xdr:cNvSpPr>
          <a:spLocks noRot="1" noChangeAspect="1" noMove="1" noResize="1" noChangeArrowheads="1"/>
        </xdr:cNvSpPr>
      </xdr:nvSpPr>
      <xdr:spPr bwMode="auto">
        <a:xfrm>
          <a:off x="8582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39" name="AutoShape 297"/>
        <xdr:cNvSpPr>
          <a:spLocks noRot="1" noMove="1" noResize="1" noChangeArrowheads="1"/>
        </xdr:cNvSpPr>
      </xdr:nvSpPr>
      <xdr:spPr bwMode="auto">
        <a:xfrm>
          <a:off x="8582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40" name="AutoShape 298"/>
        <xdr:cNvSpPr>
          <a:spLocks noRot="1" noChangeAspect="1" noMove="1" noResize="1" noChangeArrowheads="1"/>
        </xdr:cNvSpPr>
      </xdr:nvSpPr>
      <xdr:spPr bwMode="auto">
        <a:xfrm>
          <a:off x="8582025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619125</xdr:colOff>
      <xdr:row>118</xdr:row>
      <xdr:rowOff>104775</xdr:rowOff>
    </xdr:to>
    <xdr:sp macro="" textlink="">
      <xdr:nvSpPr>
        <xdr:cNvPr id="941" name="AutoShape 272"/>
        <xdr:cNvSpPr>
          <a:spLocks noRot="1" noChangeAspect="1" noMove="1" noResize="1" noChangeArrowheads="1"/>
        </xdr:cNvSpPr>
      </xdr:nvSpPr>
      <xdr:spPr bwMode="auto">
        <a:xfrm>
          <a:off x="8582025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42" name="AutoShape 273"/>
        <xdr:cNvSpPr>
          <a:spLocks noRot="1" noChangeAspect="1" noMove="1" noResize="1" noChangeArrowheads="1"/>
        </xdr:cNvSpPr>
      </xdr:nvSpPr>
      <xdr:spPr bwMode="auto">
        <a:xfrm>
          <a:off x="8582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43" name="AutoShape 295"/>
        <xdr:cNvSpPr>
          <a:spLocks noRot="1" noChangeAspect="1" noMove="1" noResize="1" noChangeArrowheads="1"/>
        </xdr:cNvSpPr>
      </xdr:nvSpPr>
      <xdr:spPr bwMode="auto">
        <a:xfrm>
          <a:off x="8582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44" name="AutoShape 296"/>
        <xdr:cNvSpPr>
          <a:spLocks noRot="1" noChangeAspect="1" noMove="1" noResize="1" noChangeArrowheads="1"/>
        </xdr:cNvSpPr>
      </xdr:nvSpPr>
      <xdr:spPr bwMode="auto">
        <a:xfrm>
          <a:off x="8582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45" name="AutoShape 297"/>
        <xdr:cNvSpPr>
          <a:spLocks noRot="1" noMove="1" noResize="1" noChangeArrowheads="1"/>
        </xdr:cNvSpPr>
      </xdr:nvSpPr>
      <xdr:spPr bwMode="auto">
        <a:xfrm>
          <a:off x="8582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46" name="AutoShape 298"/>
        <xdr:cNvSpPr>
          <a:spLocks noRot="1" noChangeAspect="1" noMove="1" noResize="1" noChangeArrowheads="1"/>
        </xdr:cNvSpPr>
      </xdr:nvSpPr>
      <xdr:spPr bwMode="auto">
        <a:xfrm>
          <a:off x="8582025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619125</xdr:colOff>
      <xdr:row>119</xdr:row>
      <xdr:rowOff>104775</xdr:rowOff>
    </xdr:to>
    <xdr:sp macro="" textlink="">
      <xdr:nvSpPr>
        <xdr:cNvPr id="947" name="AutoShape 272"/>
        <xdr:cNvSpPr>
          <a:spLocks noRot="1" noChangeAspect="1" noMove="1" noResize="1" noChangeArrowheads="1"/>
        </xdr:cNvSpPr>
      </xdr:nvSpPr>
      <xdr:spPr bwMode="auto">
        <a:xfrm>
          <a:off x="8582025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48" name="AutoShape 273"/>
        <xdr:cNvSpPr>
          <a:spLocks noRot="1" noChangeAspect="1" noMove="1" noResize="1" noChangeArrowheads="1"/>
        </xdr:cNvSpPr>
      </xdr:nvSpPr>
      <xdr:spPr bwMode="auto">
        <a:xfrm>
          <a:off x="8582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49" name="AutoShape 295"/>
        <xdr:cNvSpPr>
          <a:spLocks noRot="1" noChangeAspect="1" noMove="1" noResize="1" noChangeArrowheads="1"/>
        </xdr:cNvSpPr>
      </xdr:nvSpPr>
      <xdr:spPr bwMode="auto">
        <a:xfrm>
          <a:off x="8582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50" name="AutoShape 296"/>
        <xdr:cNvSpPr>
          <a:spLocks noRot="1" noChangeAspect="1" noMove="1" noResize="1" noChangeArrowheads="1"/>
        </xdr:cNvSpPr>
      </xdr:nvSpPr>
      <xdr:spPr bwMode="auto">
        <a:xfrm>
          <a:off x="8582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51" name="AutoShape 297"/>
        <xdr:cNvSpPr>
          <a:spLocks noRot="1" noMove="1" noResize="1" noChangeArrowheads="1"/>
        </xdr:cNvSpPr>
      </xdr:nvSpPr>
      <xdr:spPr bwMode="auto">
        <a:xfrm>
          <a:off x="8582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52" name="AutoShape 298"/>
        <xdr:cNvSpPr>
          <a:spLocks noRot="1" noChangeAspect="1" noMove="1" noResize="1" noChangeArrowheads="1"/>
        </xdr:cNvSpPr>
      </xdr:nvSpPr>
      <xdr:spPr bwMode="auto">
        <a:xfrm>
          <a:off x="8582025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619125</xdr:colOff>
      <xdr:row>120</xdr:row>
      <xdr:rowOff>104775</xdr:rowOff>
    </xdr:to>
    <xdr:sp macro="" textlink="">
      <xdr:nvSpPr>
        <xdr:cNvPr id="953" name="AutoShape 272"/>
        <xdr:cNvSpPr>
          <a:spLocks noRot="1" noChangeAspect="1" noMove="1" noResize="1" noChangeArrowheads="1"/>
        </xdr:cNvSpPr>
      </xdr:nvSpPr>
      <xdr:spPr bwMode="auto">
        <a:xfrm>
          <a:off x="8582025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4" name="AutoShape 273"/>
        <xdr:cNvSpPr>
          <a:spLocks noRot="1" noChangeAspect="1" noMove="1" noResize="1" noChangeArrowheads="1"/>
        </xdr:cNvSpPr>
      </xdr:nvSpPr>
      <xdr:spPr bwMode="auto">
        <a:xfrm>
          <a:off x="8582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5" name="AutoShape 295"/>
        <xdr:cNvSpPr>
          <a:spLocks noRot="1" noChangeAspect="1" noMove="1" noResize="1" noChangeArrowheads="1"/>
        </xdr:cNvSpPr>
      </xdr:nvSpPr>
      <xdr:spPr bwMode="auto">
        <a:xfrm>
          <a:off x="8582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6" name="AutoShape 296"/>
        <xdr:cNvSpPr>
          <a:spLocks noRot="1" noChangeAspect="1" noMove="1" noResize="1" noChangeArrowheads="1"/>
        </xdr:cNvSpPr>
      </xdr:nvSpPr>
      <xdr:spPr bwMode="auto">
        <a:xfrm>
          <a:off x="8582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7" name="AutoShape 297"/>
        <xdr:cNvSpPr>
          <a:spLocks noRot="1" noMove="1" noResize="1" noChangeArrowheads="1"/>
        </xdr:cNvSpPr>
      </xdr:nvSpPr>
      <xdr:spPr bwMode="auto">
        <a:xfrm>
          <a:off x="8582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58" name="AutoShape 298"/>
        <xdr:cNvSpPr>
          <a:spLocks noRot="1" noChangeAspect="1" noMove="1" noResize="1" noChangeArrowheads="1"/>
        </xdr:cNvSpPr>
      </xdr:nvSpPr>
      <xdr:spPr bwMode="auto">
        <a:xfrm>
          <a:off x="8582025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619125</xdr:colOff>
      <xdr:row>121</xdr:row>
      <xdr:rowOff>104775</xdr:rowOff>
    </xdr:to>
    <xdr:sp macro="" textlink="">
      <xdr:nvSpPr>
        <xdr:cNvPr id="959" name="AutoShape 272"/>
        <xdr:cNvSpPr>
          <a:spLocks noRot="1" noChangeAspect="1" noMove="1" noResize="1" noChangeArrowheads="1"/>
        </xdr:cNvSpPr>
      </xdr:nvSpPr>
      <xdr:spPr bwMode="auto">
        <a:xfrm>
          <a:off x="8582025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60" name="AutoShape 273"/>
        <xdr:cNvSpPr>
          <a:spLocks noRot="1" noChangeAspect="1" noMove="1" noResize="1" noChangeArrowheads="1"/>
        </xdr:cNvSpPr>
      </xdr:nvSpPr>
      <xdr:spPr bwMode="auto">
        <a:xfrm>
          <a:off x="8582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61" name="AutoShape 295"/>
        <xdr:cNvSpPr>
          <a:spLocks noRot="1" noChangeAspect="1" noMove="1" noResize="1" noChangeArrowheads="1"/>
        </xdr:cNvSpPr>
      </xdr:nvSpPr>
      <xdr:spPr bwMode="auto">
        <a:xfrm>
          <a:off x="8582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62" name="AutoShape 296"/>
        <xdr:cNvSpPr>
          <a:spLocks noRot="1" noChangeAspect="1" noMove="1" noResize="1" noChangeArrowheads="1"/>
        </xdr:cNvSpPr>
      </xdr:nvSpPr>
      <xdr:spPr bwMode="auto">
        <a:xfrm>
          <a:off x="8582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63" name="AutoShape 297"/>
        <xdr:cNvSpPr>
          <a:spLocks noRot="1" noMove="1" noResize="1" noChangeArrowheads="1"/>
        </xdr:cNvSpPr>
      </xdr:nvSpPr>
      <xdr:spPr bwMode="auto">
        <a:xfrm>
          <a:off x="8582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64" name="AutoShape 298"/>
        <xdr:cNvSpPr>
          <a:spLocks noRot="1" noChangeAspect="1" noMove="1" noResize="1" noChangeArrowheads="1"/>
        </xdr:cNvSpPr>
      </xdr:nvSpPr>
      <xdr:spPr bwMode="auto">
        <a:xfrm>
          <a:off x="8582025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619125</xdr:colOff>
      <xdr:row>122</xdr:row>
      <xdr:rowOff>104775</xdr:rowOff>
    </xdr:to>
    <xdr:sp macro="" textlink="">
      <xdr:nvSpPr>
        <xdr:cNvPr id="965" name="AutoShape 272"/>
        <xdr:cNvSpPr>
          <a:spLocks noRot="1" noChangeAspect="1" noMove="1" noResize="1" noChangeArrowheads="1"/>
        </xdr:cNvSpPr>
      </xdr:nvSpPr>
      <xdr:spPr bwMode="auto">
        <a:xfrm>
          <a:off x="8582025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6" name="AutoShape 273"/>
        <xdr:cNvSpPr>
          <a:spLocks noRot="1" noChangeAspect="1" noMove="1" noResize="1" noChangeArrowheads="1"/>
        </xdr:cNvSpPr>
      </xdr:nvSpPr>
      <xdr:spPr bwMode="auto">
        <a:xfrm>
          <a:off x="8582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7" name="AutoShape 295"/>
        <xdr:cNvSpPr>
          <a:spLocks noRot="1" noChangeAspect="1" noMove="1" noResize="1" noChangeArrowheads="1"/>
        </xdr:cNvSpPr>
      </xdr:nvSpPr>
      <xdr:spPr bwMode="auto">
        <a:xfrm>
          <a:off x="8582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8" name="AutoShape 296"/>
        <xdr:cNvSpPr>
          <a:spLocks noRot="1" noChangeAspect="1" noMove="1" noResize="1" noChangeArrowheads="1"/>
        </xdr:cNvSpPr>
      </xdr:nvSpPr>
      <xdr:spPr bwMode="auto">
        <a:xfrm>
          <a:off x="8582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69" name="AutoShape 297"/>
        <xdr:cNvSpPr>
          <a:spLocks noRot="1" noMove="1" noResize="1" noChangeArrowheads="1"/>
        </xdr:cNvSpPr>
      </xdr:nvSpPr>
      <xdr:spPr bwMode="auto">
        <a:xfrm>
          <a:off x="8582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70" name="AutoShape 298"/>
        <xdr:cNvSpPr>
          <a:spLocks noRot="1" noChangeAspect="1" noMove="1" noResize="1" noChangeArrowheads="1"/>
        </xdr:cNvSpPr>
      </xdr:nvSpPr>
      <xdr:spPr bwMode="auto">
        <a:xfrm>
          <a:off x="8582025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619125</xdr:colOff>
      <xdr:row>123</xdr:row>
      <xdr:rowOff>104775</xdr:rowOff>
    </xdr:to>
    <xdr:sp macro="" textlink="">
      <xdr:nvSpPr>
        <xdr:cNvPr id="971" name="AutoShape 272"/>
        <xdr:cNvSpPr>
          <a:spLocks noRot="1" noChangeAspect="1" noMove="1" noResize="1" noChangeArrowheads="1"/>
        </xdr:cNvSpPr>
      </xdr:nvSpPr>
      <xdr:spPr bwMode="auto">
        <a:xfrm>
          <a:off x="8582025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72" name="AutoShape 273"/>
        <xdr:cNvSpPr>
          <a:spLocks noRot="1" noChangeAspect="1" noMove="1" noResize="1" noChangeArrowheads="1"/>
        </xdr:cNvSpPr>
      </xdr:nvSpPr>
      <xdr:spPr bwMode="auto">
        <a:xfrm>
          <a:off x="8582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73" name="AutoShape 295"/>
        <xdr:cNvSpPr>
          <a:spLocks noRot="1" noChangeAspect="1" noMove="1" noResize="1" noChangeArrowheads="1"/>
        </xdr:cNvSpPr>
      </xdr:nvSpPr>
      <xdr:spPr bwMode="auto">
        <a:xfrm>
          <a:off x="8582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74" name="AutoShape 296"/>
        <xdr:cNvSpPr>
          <a:spLocks noRot="1" noChangeAspect="1" noMove="1" noResize="1" noChangeArrowheads="1"/>
        </xdr:cNvSpPr>
      </xdr:nvSpPr>
      <xdr:spPr bwMode="auto">
        <a:xfrm>
          <a:off x="8582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75" name="AutoShape 297"/>
        <xdr:cNvSpPr>
          <a:spLocks noRot="1" noMove="1" noResize="1" noChangeArrowheads="1"/>
        </xdr:cNvSpPr>
      </xdr:nvSpPr>
      <xdr:spPr bwMode="auto">
        <a:xfrm>
          <a:off x="8582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76" name="AutoShape 298"/>
        <xdr:cNvSpPr>
          <a:spLocks noRot="1" noChangeAspect="1" noMove="1" noResize="1" noChangeArrowheads="1"/>
        </xdr:cNvSpPr>
      </xdr:nvSpPr>
      <xdr:spPr bwMode="auto">
        <a:xfrm>
          <a:off x="8582025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619125</xdr:colOff>
      <xdr:row>124</xdr:row>
      <xdr:rowOff>104775</xdr:rowOff>
    </xdr:to>
    <xdr:sp macro="" textlink="">
      <xdr:nvSpPr>
        <xdr:cNvPr id="977" name="AutoShape 272"/>
        <xdr:cNvSpPr>
          <a:spLocks noRot="1" noChangeAspect="1" noMove="1" noResize="1" noChangeArrowheads="1"/>
        </xdr:cNvSpPr>
      </xdr:nvSpPr>
      <xdr:spPr bwMode="auto">
        <a:xfrm>
          <a:off x="8582025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78" name="AutoShape 273"/>
        <xdr:cNvSpPr>
          <a:spLocks noRot="1" noChangeAspect="1" noMove="1" noResize="1" noChangeArrowheads="1"/>
        </xdr:cNvSpPr>
      </xdr:nvSpPr>
      <xdr:spPr bwMode="auto">
        <a:xfrm>
          <a:off x="8582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79" name="AutoShape 295"/>
        <xdr:cNvSpPr>
          <a:spLocks noRot="1" noChangeAspect="1" noMove="1" noResize="1" noChangeArrowheads="1"/>
        </xdr:cNvSpPr>
      </xdr:nvSpPr>
      <xdr:spPr bwMode="auto">
        <a:xfrm>
          <a:off x="8582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80" name="AutoShape 296"/>
        <xdr:cNvSpPr>
          <a:spLocks noRot="1" noChangeAspect="1" noMove="1" noResize="1" noChangeArrowheads="1"/>
        </xdr:cNvSpPr>
      </xdr:nvSpPr>
      <xdr:spPr bwMode="auto">
        <a:xfrm>
          <a:off x="8582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81" name="AutoShape 297"/>
        <xdr:cNvSpPr>
          <a:spLocks noRot="1" noMove="1" noResize="1" noChangeArrowheads="1"/>
        </xdr:cNvSpPr>
      </xdr:nvSpPr>
      <xdr:spPr bwMode="auto">
        <a:xfrm>
          <a:off x="8582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82" name="AutoShape 298"/>
        <xdr:cNvSpPr>
          <a:spLocks noRot="1" noChangeAspect="1" noMove="1" noResize="1" noChangeArrowheads="1"/>
        </xdr:cNvSpPr>
      </xdr:nvSpPr>
      <xdr:spPr bwMode="auto">
        <a:xfrm>
          <a:off x="8582025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619125</xdr:colOff>
      <xdr:row>125</xdr:row>
      <xdr:rowOff>104775</xdr:rowOff>
    </xdr:to>
    <xdr:sp macro="" textlink="">
      <xdr:nvSpPr>
        <xdr:cNvPr id="983" name="AutoShape 272"/>
        <xdr:cNvSpPr>
          <a:spLocks noRot="1" noChangeAspect="1" noMove="1" noResize="1" noChangeArrowheads="1"/>
        </xdr:cNvSpPr>
      </xdr:nvSpPr>
      <xdr:spPr bwMode="auto">
        <a:xfrm>
          <a:off x="8582025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4" name="AutoShape 273"/>
        <xdr:cNvSpPr>
          <a:spLocks noRot="1" noChangeAspect="1" noMove="1" noResize="1" noChangeArrowheads="1"/>
        </xdr:cNvSpPr>
      </xdr:nvSpPr>
      <xdr:spPr bwMode="auto">
        <a:xfrm>
          <a:off x="8582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5" name="AutoShape 295"/>
        <xdr:cNvSpPr>
          <a:spLocks noRot="1" noChangeAspect="1" noMove="1" noResize="1" noChangeArrowheads="1"/>
        </xdr:cNvSpPr>
      </xdr:nvSpPr>
      <xdr:spPr bwMode="auto">
        <a:xfrm>
          <a:off x="8582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6" name="AutoShape 296"/>
        <xdr:cNvSpPr>
          <a:spLocks noRot="1" noChangeAspect="1" noMove="1" noResize="1" noChangeArrowheads="1"/>
        </xdr:cNvSpPr>
      </xdr:nvSpPr>
      <xdr:spPr bwMode="auto">
        <a:xfrm>
          <a:off x="8582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7" name="AutoShape 297"/>
        <xdr:cNvSpPr>
          <a:spLocks noRot="1" noMove="1" noResize="1" noChangeArrowheads="1"/>
        </xdr:cNvSpPr>
      </xdr:nvSpPr>
      <xdr:spPr bwMode="auto">
        <a:xfrm>
          <a:off x="8582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88" name="AutoShape 298"/>
        <xdr:cNvSpPr>
          <a:spLocks noRot="1" noChangeAspect="1" noMove="1" noResize="1" noChangeArrowheads="1"/>
        </xdr:cNvSpPr>
      </xdr:nvSpPr>
      <xdr:spPr bwMode="auto">
        <a:xfrm>
          <a:off x="8582025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619125</xdr:colOff>
      <xdr:row>126</xdr:row>
      <xdr:rowOff>104775</xdr:rowOff>
    </xdr:to>
    <xdr:sp macro="" textlink="">
      <xdr:nvSpPr>
        <xdr:cNvPr id="989" name="AutoShape 272"/>
        <xdr:cNvSpPr>
          <a:spLocks noRot="1" noChangeAspect="1" noMove="1" noResize="1" noChangeArrowheads="1"/>
        </xdr:cNvSpPr>
      </xdr:nvSpPr>
      <xdr:spPr bwMode="auto">
        <a:xfrm>
          <a:off x="8582025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90" name="AutoShape 273"/>
        <xdr:cNvSpPr>
          <a:spLocks noRot="1" noChangeAspect="1" noMove="1" noResize="1" noChangeArrowheads="1"/>
        </xdr:cNvSpPr>
      </xdr:nvSpPr>
      <xdr:spPr bwMode="auto">
        <a:xfrm>
          <a:off x="8582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91" name="AutoShape 295"/>
        <xdr:cNvSpPr>
          <a:spLocks noRot="1" noChangeAspect="1" noMove="1" noResize="1" noChangeArrowheads="1"/>
        </xdr:cNvSpPr>
      </xdr:nvSpPr>
      <xdr:spPr bwMode="auto">
        <a:xfrm>
          <a:off x="8582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92" name="AutoShape 296"/>
        <xdr:cNvSpPr>
          <a:spLocks noRot="1" noChangeAspect="1" noMove="1" noResize="1" noChangeArrowheads="1"/>
        </xdr:cNvSpPr>
      </xdr:nvSpPr>
      <xdr:spPr bwMode="auto">
        <a:xfrm>
          <a:off x="8582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93" name="AutoShape 297"/>
        <xdr:cNvSpPr>
          <a:spLocks noRot="1" noMove="1" noResize="1" noChangeArrowheads="1"/>
        </xdr:cNvSpPr>
      </xdr:nvSpPr>
      <xdr:spPr bwMode="auto">
        <a:xfrm>
          <a:off x="8582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94" name="AutoShape 298"/>
        <xdr:cNvSpPr>
          <a:spLocks noRot="1" noChangeAspect="1" noMove="1" noResize="1" noChangeArrowheads="1"/>
        </xdr:cNvSpPr>
      </xdr:nvSpPr>
      <xdr:spPr bwMode="auto">
        <a:xfrm>
          <a:off x="8582025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619125</xdr:colOff>
      <xdr:row>127</xdr:row>
      <xdr:rowOff>104775</xdr:rowOff>
    </xdr:to>
    <xdr:sp macro="" textlink="">
      <xdr:nvSpPr>
        <xdr:cNvPr id="995" name="AutoShape 272"/>
        <xdr:cNvSpPr>
          <a:spLocks noRot="1" noChangeAspect="1" noMove="1" noResize="1" noChangeArrowheads="1"/>
        </xdr:cNvSpPr>
      </xdr:nvSpPr>
      <xdr:spPr bwMode="auto">
        <a:xfrm>
          <a:off x="8582025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6" name="AutoShape 273"/>
        <xdr:cNvSpPr>
          <a:spLocks noRot="1" noChangeAspect="1" noMove="1" noResize="1" noChangeArrowheads="1"/>
        </xdr:cNvSpPr>
      </xdr:nvSpPr>
      <xdr:spPr bwMode="auto">
        <a:xfrm>
          <a:off x="8582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7" name="AutoShape 295"/>
        <xdr:cNvSpPr>
          <a:spLocks noRot="1" noChangeAspect="1" noMove="1" noResize="1" noChangeArrowheads="1"/>
        </xdr:cNvSpPr>
      </xdr:nvSpPr>
      <xdr:spPr bwMode="auto">
        <a:xfrm>
          <a:off x="8582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8" name="AutoShape 296"/>
        <xdr:cNvSpPr>
          <a:spLocks noRot="1" noChangeAspect="1" noMove="1" noResize="1" noChangeArrowheads="1"/>
        </xdr:cNvSpPr>
      </xdr:nvSpPr>
      <xdr:spPr bwMode="auto">
        <a:xfrm>
          <a:off x="8582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99" name="AutoShape 297"/>
        <xdr:cNvSpPr>
          <a:spLocks noRot="1" noMove="1" noResize="1" noChangeArrowheads="1"/>
        </xdr:cNvSpPr>
      </xdr:nvSpPr>
      <xdr:spPr bwMode="auto">
        <a:xfrm>
          <a:off x="8582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1000" name="AutoShape 298"/>
        <xdr:cNvSpPr>
          <a:spLocks noRot="1" noChangeAspect="1" noMove="1" noResize="1" noChangeArrowheads="1"/>
        </xdr:cNvSpPr>
      </xdr:nvSpPr>
      <xdr:spPr bwMode="auto">
        <a:xfrm>
          <a:off x="8582025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619125</xdr:colOff>
      <xdr:row>128</xdr:row>
      <xdr:rowOff>104775</xdr:rowOff>
    </xdr:to>
    <xdr:sp macro="" textlink="">
      <xdr:nvSpPr>
        <xdr:cNvPr id="1001" name="AutoShape 272"/>
        <xdr:cNvSpPr>
          <a:spLocks noRot="1" noChangeAspect="1" noMove="1" noResize="1" noChangeArrowheads="1"/>
        </xdr:cNvSpPr>
      </xdr:nvSpPr>
      <xdr:spPr bwMode="auto">
        <a:xfrm>
          <a:off x="8582025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02" name="AutoShape 273"/>
        <xdr:cNvSpPr>
          <a:spLocks noRot="1" noChangeAspect="1" noMove="1" noResize="1" noChangeArrowheads="1"/>
        </xdr:cNvSpPr>
      </xdr:nvSpPr>
      <xdr:spPr bwMode="auto">
        <a:xfrm>
          <a:off x="8582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03" name="AutoShape 295"/>
        <xdr:cNvSpPr>
          <a:spLocks noRot="1" noChangeAspect="1" noMove="1" noResize="1" noChangeArrowheads="1"/>
        </xdr:cNvSpPr>
      </xdr:nvSpPr>
      <xdr:spPr bwMode="auto">
        <a:xfrm>
          <a:off x="8582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04" name="AutoShape 296"/>
        <xdr:cNvSpPr>
          <a:spLocks noRot="1" noChangeAspect="1" noMove="1" noResize="1" noChangeArrowheads="1"/>
        </xdr:cNvSpPr>
      </xdr:nvSpPr>
      <xdr:spPr bwMode="auto">
        <a:xfrm>
          <a:off x="8582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05" name="AutoShape 297"/>
        <xdr:cNvSpPr>
          <a:spLocks noRot="1" noMove="1" noResize="1" noChangeArrowheads="1"/>
        </xdr:cNvSpPr>
      </xdr:nvSpPr>
      <xdr:spPr bwMode="auto">
        <a:xfrm>
          <a:off x="8582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1006" name="AutoShape 298"/>
        <xdr:cNvSpPr>
          <a:spLocks noRot="1" noChangeAspect="1" noMove="1" noResize="1" noChangeArrowheads="1"/>
        </xdr:cNvSpPr>
      </xdr:nvSpPr>
      <xdr:spPr bwMode="auto">
        <a:xfrm>
          <a:off x="8582025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619125</xdr:colOff>
      <xdr:row>129</xdr:row>
      <xdr:rowOff>104775</xdr:rowOff>
    </xdr:to>
    <xdr:sp macro="" textlink="">
      <xdr:nvSpPr>
        <xdr:cNvPr id="1007" name="AutoShape 272"/>
        <xdr:cNvSpPr>
          <a:spLocks noRot="1" noChangeAspect="1" noMove="1" noResize="1" noChangeArrowheads="1"/>
        </xdr:cNvSpPr>
      </xdr:nvSpPr>
      <xdr:spPr bwMode="auto">
        <a:xfrm>
          <a:off x="8582025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08" name="AutoShape 273"/>
        <xdr:cNvSpPr>
          <a:spLocks noRot="1" noChangeAspect="1" noMove="1" noResize="1" noChangeArrowheads="1"/>
        </xdr:cNvSpPr>
      </xdr:nvSpPr>
      <xdr:spPr bwMode="auto">
        <a:xfrm>
          <a:off x="8582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09" name="AutoShape 295"/>
        <xdr:cNvSpPr>
          <a:spLocks noRot="1" noChangeAspect="1" noMove="1" noResize="1" noChangeArrowheads="1"/>
        </xdr:cNvSpPr>
      </xdr:nvSpPr>
      <xdr:spPr bwMode="auto">
        <a:xfrm>
          <a:off x="8582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10" name="AutoShape 296"/>
        <xdr:cNvSpPr>
          <a:spLocks noRot="1" noChangeAspect="1" noMove="1" noResize="1" noChangeArrowheads="1"/>
        </xdr:cNvSpPr>
      </xdr:nvSpPr>
      <xdr:spPr bwMode="auto">
        <a:xfrm>
          <a:off x="8582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11" name="AutoShape 297"/>
        <xdr:cNvSpPr>
          <a:spLocks noRot="1" noMove="1" noResize="1" noChangeArrowheads="1"/>
        </xdr:cNvSpPr>
      </xdr:nvSpPr>
      <xdr:spPr bwMode="auto">
        <a:xfrm>
          <a:off x="8582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1012" name="AutoShape 298"/>
        <xdr:cNvSpPr>
          <a:spLocks noRot="1" noChangeAspect="1" noMove="1" noResize="1" noChangeArrowheads="1"/>
        </xdr:cNvSpPr>
      </xdr:nvSpPr>
      <xdr:spPr bwMode="auto">
        <a:xfrm>
          <a:off x="8582025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619125</xdr:colOff>
      <xdr:row>130</xdr:row>
      <xdr:rowOff>104775</xdr:rowOff>
    </xdr:to>
    <xdr:sp macro="" textlink="">
      <xdr:nvSpPr>
        <xdr:cNvPr id="1013" name="AutoShape 272"/>
        <xdr:cNvSpPr>
          <a:spLocks noRot="1" noChangeAspect="1" noMove="1" noResize="1" noChangeArrowheads="1"/>
        </xdr:cNvSpPr>
      </xdr:nvSpPr>
      <xdr:spPr bwMode="auto">
        <a:xfrm>
          <a:off x="8582025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4" name="AutoShape 273"/>
        <xdr:cNvSpPr>
          <a:spLocks noRot="1" noChangeAspect="1" noMove="1" noResize="1" noChangeArrowheads="1"/>
        </xdr:cNvSpPr>
      </xdr:nvSpPr>
      <xdr:spPr bwMode="auto">
        <a:xfrm>
          <a:off x="8582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5" name="AutoShape 295"/>
        <xdr:cNvSpPr>
          <a:spLocks noRot="1" noChangeAspect="1" noMove="1" noResize="1" noChangeArrowheads="1"/>
        </xdr:cNvSpPr>
      </xdr:nvSpPr>
      <xdr:spPr bwMode="auto">
        <a:xfrm>
          <a:off x="8582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6" name="AutoShape 296"/>
        <xdr:cNvSpPr>
          <a:spLocks noRot="1" noChangeAspect="1" noMove="1" noResize="1" noChangeArrowheads="1"/>
        </xdr:cNvSpPr>
      </xdr:nvSpPr>
      <xdr:spPr bwMode="auto">
        <a:xfrm>
          <a:off x="8582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7" name="AutoShape 297"/>
        <xdr:cNvSpPr>
          <a:spLocks noRot="1" noMove="1" noResize="1" noChangeArrowheads="1"/>
        </xdr:cNvSpPr>
      </xdr:nvSpPr>
      <xdr:spPr bwMode="auto">
        <a:xfrm>
          <a:off x="8582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1018" name="AutoShape 298"/>
        <xdr:cNvSpPr>
          <a:spLocks noRot="1" noChangeAspect="1" noMove="1" noResize="1" noChangeArrowheads="1"/>
        </xdr:cNvSpPr>
      </xdr:nvSpPr>
      <xdr:spPr bwMode="auto">
        <a:xfrm>
          <a:off x="8582025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619125</xdr:colOff>
      <xdr:row>131</xdr:row>
      <xdr:rowOff>104775</xdr:rowOff>
    </xdr:to>
    <xdr:sp macro="" textlink="">
      <xdr:nvSpPr>
        <xdr:cNvPr id="1019" name="AutoShape 272"/>
        <xdr:cNvSpPr>
          <a:spLocks noRot="1" noChangeAspect="1" noMove="1" noResize="1" noChangeArrowheads="1"/>
        </xdr:cNvSpPr>
      </xdr:nvSpPr>
      <xdr:spPr bwMode="auto">
        <a:xfrm>
          <a:off x="8582025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20" name="AutoShape 273"/>
        <xdr:cNvSpPr>
          <a:spLocks noRot="1" noChangeAspect="1" noMove="1" noResize="1" noChangeArrowheads="1"/>
        </xdr:cNvSpPr>
      </xdr:nvSpPr>
      <xdr:spPr bwMode="auto">
        <a:xfrm>
          <a:off x="8582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21" name="AutoShape 295"/>
        <xdr:cNvSpPr>
          <a:spLocks noRot="1" noChangeAspect="1" noMove="1" noResize="1" noChangeArrowheads="1"/>
        </xdr:cNvSpPr>
      </xdr:nvSpPr>
      <xdr:spPr bwMode="auto">
        <a:xfrm>
          <a:off x="8582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22" name="AutoShape 296"/>
        <xdr:cNvSpPr>
          <a:spLocks noRot="1" noChangeAspect="1" noMove="1" noResize="1" noChangeArrowheads="1"/>
        </xdr:cNvSpPr>
      </xdr:nvSpPr>
      <xdr:spPr bwMode="auto">
        <a:xfrm>
          <a:off x="8582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23" name="AutoShape 297"/>
        <xdr:cNvSpPr>
          <a:spLocks noRot="1" noMove="1" noResize="1" noChangeArrowheads="1"/>
        </xdr:cNvSpPr>
      </xdr:nvSpPr>
      <xdr:spPr bwMode="auto">
        <a:xfrm>
          <a:off x="8582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24" name="AutoShape 298"/>
        <xdr:cNvSpPr>
          <a:spLocks noRot="1" noChangeAspect="1" noMove="1" noResize="1" noChangeArrowheads="1"/>
        </xdr:cNvSpPr>
      </xdr:nvSpPr>
      <xdr:spPr bwMode="auto">
        <a:xfrm>
          <a:off x="8582025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619125</xdr:colOff>
      <xdr:row>132</xdr:row>
      <xdr:rowOff>104775</xdr:rowOff>
    </xdr:to>
    <xdr:sp macro="" textlink="">
      <xdr:nvSpPr>
        <xdr:cNvPr id="1025" name="AutoShape 272"/>
        <xdr:cNvSpPr>
          <a:spLocks noRot="1" noChangeAspect="1" noMove="1" noResize="1" noChangeArrowheads="1"/>
        </xdr:cNvSpPr>
      </xdr:nvSpPr>
      <xdr:spPr bwMode="auto">
        <a:xfrm>
          <a:off x="8582025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6" name="AutoShape 273"/>
        <xdr:cNvSpPr>
          <a:spLocks noRot="1" noChangeAspect="1" noMove="1" noResize="1" noChangeArrowheads="1"/>
        </xdr:cNvSpPr>
      </xdr:nvSpPr>
      <xdr:spPr bwMode="auto">
        <a:xfrm>
          <a:off x="8582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7" name="AutoShape 295"/>
        <xdr:cNvSpPr>
          <a:spLocks noRot="1" noChangeAspect="1" noMove="1" noResize="1" noChangeArrowheads="1"/>
        </xdr:cNvSpPr>
      </xdr:nvSpPr>
      <xdr:spPr bwMode="auto">
        <a:xfrm>
          <a:off x="8582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8" name="AutoShape 296"/>
        <xdr:cNvSpPr>
          <a:spLocks noRot="1" noChangeAspect="1" noMove="1" noResize="1" noChangeArrowheads="1"/>
        </xdr:cNvSpPr>
      </xdr:nvSpPr>
      <xdr:spPr bwMode="auto">
        <a:xfrm>
          <a:off x="8582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29" name="AutoShape 297"/>
        <xdr:cNvSpPr>
          <a:spLocks noRot="1" noMove="1" noResize="1" noChangeArrowheads="1"/>
        </xdr:cNvSpPr>
      </xdr:nvSpPr>
      <xdr:spPr bwMode="auto">
        <a:xfrm>
          <a:off x="8582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30" name="AutoShape 298"/>
        <xdr:cNvSpPr>
          <a:spLocks noRot="1" noChangeAspect="1" noMove="1" noResize="1" noChangeArrowheads="1"/>
        </xdr:cNvSpPr>
      </xdr:nvSpPr>
      <xdr:spPr bwMode="auto">
        <a:xfrm>
          <a:off x="8582025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619125</xdr:colOff>
      <xdr:row>133</xdr:row>
      <xdr:rowOff>104775</xdr:rowOff>
    </xdr:to>
    <xdr:sp macro="" textlink="">
      <xdr:nvSpPr>
        <xdr:cNvPr id="1031" name="AutoShape 272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32" name="AutoShape 273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33" name="AutoShape 295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34" name="AutoShape 296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35" name="AutoShape 297"/>
        <xdr:cNvSpPr>
          <a:spLocks noRo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36" name="AutoShape 298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619125</xdr:colOff>
      <xdr:row>134</xdr:row>
      <xdr:rowOff>104775</xdr:rowOff>
    </xdr:to>
    <xdr:sp macro="" textlink="">
      <xdr:nvSpPr>
        <xdr:cNvPr id="1037" name="AutoShape 272"/>
        <xdr:cNvSpPr>
          <a:spLocks noRot="1" noChangeAspect="1" noMove="1" noResize="1" noChangeArrowheads="1"/>
        </xdr:cNvSpPr>
      </xdr:nvSpPr>
      <xdr:spPr bwMode="auto">
        <a:xfrm>
          <a:off x="8582025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38" name="AutoShape 273"/>
        <xdr:cNvSpPr>
          <a:spLocks noRot="1" noChangeAspect="1" noMove="1" noResize="1" noChangeArrowheads="1"/>
        </xdr:cNvSpPr>
      </xdr:nvSpPr>
      <xdr:spPr bwMode="auto">
        <a:xfrm>
          <a:off x="8582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39" name="AutoShape 295"/>
        <xdr:cNvSpPr>
          <a:spLocks noRot="1" noChangeAspect="1" noMove="1" noResize="1" noChangeArrowheads="1"/>
        </xdr:cNvSpPr>
      </xdr:nvSpPr>
      <xdr:spPr bwMode="auto">
        <a:xfrm>
          <a:off x="8582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40" name="AutoShape 296"/>
        <xdr:cNvSpPr>
          <a:spLocks noRot="1" noChangeAspect="1" noMove="1" noResize="1" noChangeArrowheads="1"/>
        </xdr:cNvSpPr>
      </xdr:nvSpPr>
      <xdr:spPr bwMode="auto">
        <a:xfrm>
          <a:off x="8582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41" name="AutoShape 297"/>
        <xdr:cNvSpPr>
          <a:spLocks noRot="1" noMove="1" noResize="1" noChangeArrowheads="1"/>
        </xdr:cNvSpPr>
      </xdr:nvSpPr>
      <xdr:spPr bwMode="auto">
        <a:xfrm>
          <a:off x="8582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42" name="AutoShape 298"/>
        <xdr:cNvSpPr>
          <a:spLocks noRot="1" noChangeAspect="1" noMove="1" noResize="1" noChangeArrowheads="1"/>
        </xdr:cNvSpPr>
      </xdr:nvSpPr>
      <xdr:spPr bwMode="auto">
        <a:xfrm>
          <a:off x="8582025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619125</xdr:colOff>
      <xdr:row>133</xdr:row>
      <xdr:rowOff>104775</xdr:rowOff>
    </xdr:to>
    <xdr:sp macro="" textlink="">
      <xdr:nvSpPr>
        <xdr:cNvPr id="1043" name="AutoShape 272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4" name="AutoShape 273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5" name="AutoShape 295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6" name="AutoShape 296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7" name="AutoShape 297"/>
        <xdr:cNvSpPr>
          <a:spLocks noRo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48" name="AutoShape 298"/>
        <xdr:cNvSpPr>
          <a:spLocks noRot="1" noChangeAspect="1" noMove="1" noResize="1" noChangeArrowheads="1"/>
        </xdr:cNvSpPr>
      </xdr:nvSpPr>
      <xdr:spPr bwMode="auto">
        <a:xfrm>
          <a:off x="8582025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619125</xdr:colOff>
      <xdr:row>109</xdr:row>
      <xdr:rowOff>104775</xdr:rowOff>
    </xdr:to>
    <xdr:sp macro="" textlink="">
      <xdr:nvSpPr>
        <xdr:cNvPr id="1049" name="AutoShape 272"/>
        <xdr:cNvSpPr>
          <a:spLocks noRot="1" noChangeAspect="1" noMove="1" noResize="1" noChangeArrowheads="1"/>
        </xdr:cNvSpPr>
      </xdr:nvSpPr>
      <xdr:spPr bwMode="auto">
        <a:xfrm>
          <a:off x="10706100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50" name="AutoShape 273"/>
        <xdr:cNvSpPr>
          <a:spLocks noRot="1" noChangeAspect="1" noMove="1" noResize="1" noChangeArrowheads="1"/>
        </xdr:cNvSpPr>
      </xdr:nvSpPr>
      <xdr:spPr bwMode="auto">
        <a:xfrm>
          <a:off x="1070610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51" name="AutoShape 295"/>
        <xdr:cNvSpPr>
          <a:spLocks noRot="1" noChangeAspect="1" noMove="1" noResize="1" noChangeArrowheads="1"/>
        </xdr:cNvSpPr>
      </xdr:nvSpPr>
      <xdr:spPr bwMode="auto">
        <a:xfrm>
          <a:off x="1070610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52" name="AutoShape 296"/>
        <xdr:cNvSpPr>
          <a:spLocks noRot="1" noChangeAspect="1" noMove="1" noResize="1" noChangeArrowheads="1"/>
        </xdr:cNvSpPr>
      </xdr:nvSpPr>
      <xdr:spPr bwMode="auto">
        <a:xfrm>
          <a:off x="1070610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53" name="AutoShape 297"/>
        <xdr:cNvSpPr>
          <a:spLocks noRot="1" noMove="1" noResize="1" noChangeArrowheads="1"/>
        </xdr:cNvSpPr>
      </xdr:nvSpPr>
      <xdr:spPr bwMode="auto">
        <a:xfrm>
          <a:off x="1070610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54" name="AutoShape 298"/>
        <xdr:cNvSpPr>
          <a:spLocks noRot="1" noChangeAspect="1" noMove="1" noResize="1" noChangeArrowheads="1"/>
        </xdr:cNvSpPr>
      </xdr:nvSpPr>
      <xdr:spPr bwMode="auto">
        <a:xfrm>
          <a:off x="1070610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619125</xdr:colOff>
      <xdr:row>110</xdr:row>
      <xdr:rowOff>104775</xdr:rowOff>
    </xdr:to>
    <xdr:sp macro="" textlink="">
      <xdr:nvSpPr>
        <xdr:cNvPr id="1055" name="AutoShape 272"/>
        <xdr:cNvSpPr>
          <a:spLocks noRot="1" noChangeAspect="1" noMove="1" noResize="1" noChangeArrowheads="1"/>
        </xdr:cNvSpPr>
      </xdr:nvSpPr>
      <xdr:spPr bwMode="auto">
        <a:xfrm>
          <a:off x="10706100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6" name="AutoShape 273"/>
        <xdr:cNvSpPr>
          <a:spLocks noRot="1" noChangeAspect="1" noMove="1" noResize="1" noChangeArrowheads="1"/>
        </xdr:cNvSpPr>
      </xdr:nvSpPr>
      <xdr:spPr bwMode="auto">
        <a:xfrm>
          <a:off x="1070610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7" name="AutoShape 295"/>
        <xdr:cNvSpPr>
          <a:spLocks noRot="1" noChangeAspect="1" noMove="1" noResize="1" noChangeArrowheads="1"/>
        </xdr:cNvSpPr>
      </xdr:nvSpPr>
      <xdr:spPr bwMode="auto">
        <a:xfrm>
          <a:off x="1070610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8" name="AutoShape 296"/>
        <xdr:cNvSpPr>
          <a:spLocks noRot="1" noChangeAspect="1" noMove="1" noResize="1" noChangeArrowheads="1"/>
        </xdr:cNvSpPr>
      </xdr:nvSpPr>
      <xdr:spPr bwMode="auto">
        <a:xfrm>
          <a:off x="1070610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59" name="AutoShape 297"/>
        <xdr:cNvSpPr>
          <a:spLocks noRot="1" noMove="1" noResize="1" noChangeArrowheads="1"/>
        </xdr:cNvSpPr>
      </xdr:nvSpPr>
      <xdr:spPr bwMode="auto">
        <a:xfrm>
          <a:off x="1070610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60" name="AutoShape 298"/>
        <xdr:cNvSpPr>
          <a:spLocks noRot="1" noChangeAspect="1" noMove="1" noResize="1" noChangeArrowheads="1"/>
        </xdr:cNvSpPr>
      </xdr:nvSpPr>
      <xdr:spPr bwMode="auto">
        <a:xfrm>
          <a:off x="1070610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619125</xdr:colOff>
      <xdr:row>111</xdr:row>
      <xdr:rowOff>104775</xdr:rowOff>
    </xdr:to>
    <xdr:sp macro="" textlink="">
      <xdr:nvSpPr>
        <xdr:cNvPr id="1061" name="AutoShape 272"/>
        <xdr:cNvSpPr>
          <a:spLocks noRot="1" noChangeAspect="1" noMove="1" noResize="1" noChangeArrowheads="1"/>
        </xdr:cNvSpPr>
      </xdr:nvSpPr>
      <xdr:spPr bwMode="auto">
        <a:xfrm>
          <a:off x="10706100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62" name="AutoShape 273"/>
        <xdr:cNvSpPr>
          <a:spLocks noRot="1" noChangeAspect="1" noMove="1" noResize="1" noChangeArrowheads="1"/>
        </xdr:cNvSpPr>
      </xdr:nvSpPr>
      <xdr:spPr bwMode="auto">
        <a:xfrm>
          <a:off x="1070610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63" name="AutoShape 295"/>
        <xdr:cNvSpPr>
          <a:spLocks noRot="1" noChangeAspect="1" noMove="1" noResize="1" noChangeArrowheads="1"/>
        </xdr:cNvSpPr>
      </xdr:nvSpPr>
      <xdr:spPr bwMode="auto">
        <a:xfrm>
          <a:off x="1070610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64" name="AutoShape 296"/>
        <xdr:cNvSpPr>
          <a:spLocks noRot="1" noChangeAspect="1" noMove="1" noResize="1" noChangeArrowheads="1"/>
        </xdr:cNvSpPr>
      </xdr:nvSpPr>
      <xdr:spPr bwMode="auto">
        <a:xfrm>
          <a:off x="1070610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65" name="AutoShape 297"/>
        <xdr:cNvSpPr>
          <a:spLocks noRot="1" noMove="1" noResize="1" noChangeArrowheads="1"/>
        </xdr:cNvSpPr>
      </xdr:nvSpPr>
      <xdr:spPr bwMode="auto">
        <a:xfrm>
          <a:off x="1070610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66" name="AutoShape 298"/>
        <xdr:cNvSpPr>
          <a:spLocks noRot="1" noChangeAspect="1" noMove="1" noResize="1" noChangeArrowheads="1"/>
        </xdr:cNvSpPr>
      </xdr:nvSpPr>
      <xdr:spPr bwMode="auto">
        <a:xfrm>
          <a:off x="1070610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619125</xdr:colOff>
      <xdr:row>112</xdr:row>
      <xdr:rowOff>104775</xdr:rowOff>
    </xdr:to>
    <xdr:sp macro="" textlink="">
      <xdr:nvSpPr>
        <xdr:cNvPr id="1067" name="AutoShape 272"/>
        <xdr:cNvSpPr>
          <a:spLocks noRot="1" noChangeAspect="1" noMove="1" noResize="1" noChangeArrowheads="1"/>
        </xdr:cNvSpPr>
      </xdr:nvSpPr>
      <xdr:spPr bwMode="auto">
        <a:xfrm>
          <a:off x="10706100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68" name="AutoShape 273"/>
        <xdr:cNvSpPr>
          <a:spLocks noRot="1" noChangeAspect="1" noMove="1" noResize="1" noChangeArrowheads="1"/>
        </xdr:cNvSpPr>
      </xdr:nvSpPr>
      <xdr:spPr bwMode="auto">
        <a:xfrm>
          <a:off x="1070610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69" name="AutoShape 295"/>
        <xdr:cNvSpPr>
          <a:spLocks noRot="1" noChangeAspect="1" noMove="1" noResize="1" noChangeArrowheads="1"/>
        </xdr:cNvSpPr>
      </xdr:nvSpPr>
      <xdr:spPr bwMode="auto">
        <a:xfrm>
          <a:off x="1070610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70" name="AutoShape 296"/>
        <xdr:cNvSpPr>
          <a:spLocks noRot="1" noChangeAspect="1" noMove="1" noResize="1" noChangeArrowheads="1"/>
        </xdr:cNvSpPr>
      </xdr:nvSpPr>
      <xdr:spPr bwMode="auto">
        <a:xfrm>
          <a:off x="1070610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71" name="AutoShape 297"/>
        <xdr:cNvSpPr>
          <a:spLocks noRot="1" noMove="1" noResize="1" noChangeArrowheads="1"/>
        </xdr:cNvSpPr>
      </xdr:nvSpPr>
      <xdr:spPr bwMode="auto">
        <a:xfrm>
          <a:off x="1070610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72" name="AutoShape 298"/>
        <xdr:cNvSpPr>
          <a:spLocks noRot="1" noChangeAspect="1" noMove="1" noResize="1" noChangeArrowheads="1"/>
        </xdr:cNvSpPr>
      </xdr:nvSpPr>
      <xdr:spPr bwMode="auto">
        <a:xfrm>
          <a:off x="1070610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619125</xdr:colOff>
      <xdr:row>113</xdr:row>
      <xdr:rowOff>104775</xdr:rowOff>
    </xdr:to>
    <xdr:sp macro="" textlink="">
      <xdr:nvSpPr>
        <xdr:cNvPr id="1073" name="AutoShape 272"/>
        <xdr:cNvSpPr>
          <a:spLocks noRot="1" noChangeAspect="1" noMove="1" noResize="1" noChangeArrowheads="1"/>
        </xdr:cNvSpPr>
      </xdr:nvSpPr>
      <xdr:spPr bwMode="auto">
        <a:xfrm>
          <a:off x="10706100" y="36566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4" name="AutoShape 273"/>
        <xdr:cNvSpPr>
          <a:spLocks noRot="1" noChangeAspect="1" noMove="1" noResize="1" noChangeArrowheads="1"/>
        </xdr:cNvSpPr>
      </xdr:nvSpPr>
      <xdr:spPr bwMode="auto">
        <a:xfrm>
          <a:off x="1070610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5" name="AutoShape 295"/>
        <xdr:cNvSpPr>
          <a:spLocks noRot="1" noChangeAspect="1" noMove="1" noResize="1" noChangeArrowheads="1"/>
        </xdr:cNvSpPr>
      </xdr:nvSpPr>
      <xdr:spPr bwMode="auto">
        <a:xfrm>
          <a:off x="1070610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6" name="AutoShape 296"/>
        <xdr:cNvSpPr>
          <a:spLocks noRot="1" noChangeAspect="1" noMove="1" noResize="1" noChangeArrowheads="1"/>
        </xdr:cNvSpPr>
      </xdr:nvSpPr>
      <xdr:spPr bwMode="auto">
        <a:xfrm>
          <a:off x="1070610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7" name="AutoShape 297"/>
        <xdr:cNvSpPr>
          <a:spLocks noRot="1" noMove="1" noResize="1" noChangeArrowheads="1"/>
        </xdr:cNvSpPr>
      </xdr:nvSpPr>
      <xdr:spPr bwMode="auto">
        <a:xfrm>
          <a:off x="1070610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78" name="AutoShape 298"/>
        <xdr:cNvSpPr>
          <a:spLocks noRot="1" noChangeAspect="1" noMove="1" noResize="1" noChangeArrowheads="1"/>
        </xdr:cNvSpPr>
      </xdr:nvSpPr>
      <xdr:spPr bwMode="auto">
        <a:xfrm>
          <a:off x="10706100" y="36566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619125</xdr:colOff>
      <xdr:row>114</xdr:row>
      <xdr:rowOff>104775</xdr:rowOff>
    </xdr:to>
    <xdr:sp macro="" textlink="">
      <xdr:nvSpPr>
        <xdr:cNvPr id="1079" name="AutoShape 272"/>
        <xdr:cNvSpPr>
          <a:spLocks noRot="1" noChangeAspect="1" noMove="1" noResize="1" noChangeArrowheads="1"/>
        </xdr:cNvSpPr>
      </xdr:nvSpPr>
      <xdr:spPr bwMode="auto">
        <a:xfrm>
          <a:off x="10706100" y="36871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80" name="AutoShape 273"/>
        <xdr:cNvSpPr>
          <a:spLocks noRot="1" noChangeAspect="1" noMove="1" noResize="1" noChangeArrowheads="1"/>
        </xdr:cNvSpPr>
      </xdr:nvSpPr>
      <xdr:spPr bwMode="auto">
        <a:xfrm>
          <a:off x="1070610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81" name="AutoShape 295"/>
        <xdr:cNvSpPr>
          <a:spLocks noRot="1" noChangeAspect="1" noMove="1" noResize="1" noChangeArrowheads="1"/>
        </xdr:cNvSpPr>
      </xdr:nvSpPr>
      <xdr:spPr bwMode="auto">
        <a:xfrm>
          <a:off x="1070610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82" name="AutoShape 296"/>
        <xdr:cNvSpPr>
          <a:spLocks noRot="1" noChangeAspect="1" noMove="1" noResize="1" noChangeArrowheads="1"/>
        </xdr:cNvSpPr>
      </xdr:nvSpPr>
      <xdr:spPr bwMode="auto">
        <a:xfrm>
          <a:off x="1070610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83" name="AutoShape 297"/>
        <xdr:cNvSpPr>
          <a:spLocks noRot="1" noMove="1" noResize="1" noChangeArrowheads="1"/>
        </xdr:cNvSpPr>
      </xdr:nvSpPr>
      <xdr:spPr bwMode="auto">
        <a:xfrm>
          <a:off x="1070610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84" name="AutoShape 298"/>
        <xdr:cNvSpPr>
          <a:spLocks noRot="1" noChangeAspect="1" noMove="1" noResize="1" noChangeArrowheads="1"/>
        </xdr:cNvSpPr>
      </xdr:nvSpPr>
      <xdr:spPr bwMode="auto">
        <a:xfrm>
          <a:off x="10706100" y="36871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619125</xdr:colOff>
      <xdr:row>115</xdr:row>
      <xdr:rowOff>104775</xdr:rowOff>
    </xdr:to>
    <xdr:sp macro="" textlink="">
      <xdr:nvSpPr>
        <xdr:cNvPr id="1085" name="AutoShape 272"/>
        <xdr:cNvSpPr>
          <a:spLocks noRot="1" noChangeAspect="1" noMove="1" noResize="1" noChangeArrowheads="1"/>
        </xdr:cNvSpPr>
      </xdr:nvSpPr>
      <xdr:spPr bwMode="auto">
        <a:xfrm>
          <a:off x="10706100" y="37176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6" name="AutoShape 273"/>
        <xdr:cNvSpPr>
          <a:spLocks noRot="1" noChangeAspect="1" noMove="1" noResize="1" noChangeArrowheads="1"/>
        </xdr:cNvSpPr>
      </xdr:nvSpPr>
      <xdr:spPr bwMode="auto">
        <a:xfrm>
          <a:off x="1070610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7" name="AutoShape 295"/>
        <xdr:cNvSpPr>
          <a:spLocks noRot="1" noChangeAspect="1" noMove="1" noResize="1" noChangeArrowheads="1"/>
        </xdr:cNvSpPr>
      </xdr:nvSpPr>
      <xdr:spPr bwMode="auto">
        <a:xfrm>
          <a:off x="1070610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8" name="AutoShape 296"/>
        <xdr:cNvSpPr>
          <a:spLocks noRot="1" noChangeAspect="1" noMove="1" noResize="1" noChangeArrowheads="1"/>
        </xdr:cNvSpPr>
      </xdr:nvSpPr>
      <xdr:spPr bwMode="auto">
        <a:xfrm>
          <a:off x="1070610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89" name="AutoShape 297"/>
        <xdr:cNvSpPr>
          <a:spLocks noRot="1" noMove="1" noResize="1" noChangeArrowheads="1"/>
        </xdr:cNvSpPr>
      </xdr:nvSpPr>
      <xdr:spPr bwMode="auto">
        <a:xfrm>
          <a:off x="1070610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90" name="AutoShape 298"/>
        <xdr:cNvSpPr>
          <a:spLocks noRot="1" noChangeAspect="1" noMove="1" noResize="1" noChangeArrowheads="1"/>
        </xdr:cNvSpPr>
      </xdr:nvSpPr>
      <xdr:spPr bwMode="auto">
        <a:xfrm>
          <a:off x="10706100" y="37176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619125</xdr:colOff>
      <xdr:row>116</xdr:row>
      <xdr:rowOff>104775</xdr:rowOff>
    </xdr:to>
    <xdr:sp macro="" textlink="">
      <xdr:nvSpPr>
        <xdr:cNvPr id="1091" name="AutoShape 272"/>
        <xdr:cNvSpPr>
          <a:spLocks noRot="1" noChangeAspect="1" noMove="1" noResize="1" noChangeArrowheads="1"/>
        </xdr:cNvSpPr>
      </xdr:nvSpPr>
      <xdr:spPr bwMode="auto">
        <a:xfrm>
          <a:off x="10706100" y="37480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92" name="AutoShape 273"/>
        <xdr:cNvSpPr>
          <a:spLocks noRot="1" noChangeAspect="1" noMove="1" noResize="1" noChangeArrowheads="1"/>
        </xdr:cNvSpPr>
      </xdr:nvSpPr>
      <xdr:spPr bwMode="auto">
        <a:xfrm>
          <a:off x="1070610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93" name="AutoShape 295"/>
        <xdr:cNvSpPr>
          <a:spLocks noRot="1" noChangeAspect="1" noMove="1" noResize="1" noChangeArrowheads="1"/>
        </xdr:cNvSpPr>
      </xdr:nvSpPr>
      <xdr:spPr bwMode="auto">
        <a:xfrm>
          <a:off x="1070610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94" name="AutoShape 296"/>
        <xdr:cNvSpPr>
          <a:spLocks noRot="1" noChangeAspect="1" noMove="1" noResize="1" noChangeArrowheads="1"/>
        </xdr:cNvSpPr>
      </xdr:nvSpPr>
      <xdr:spPr bwMode="auto">
        <a:xfrm>
          <a:off x="1070610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95" name="AutoShape 297"/>
        <xdr:cNvSpPr>
          <a:spLocks noRot="1" noMove="1" noResize="1" noChangeArrowheads="1"/>
        </xdr:cNvSpPr>
      </xdr:nvSpPr>
      <xdr:spPr bwMode="auto">
        <a:xfrm>
          <a:off x="1070610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96" name="AutoShape 298"/>
        <xdr:cNvSpPr>
          <a:spLocks noRot="1" noChangeAspect="1" noMove="1" noResize="1" noChangeArrowheads="1"/>
        </xdr:cNvSpPr>
      </xdr:nvSpPr>
      <xdr:spPr bwMode="auto">
        <a:xfrm>
          <a:off x="10706100" y="37480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619125</xdr:colOff>
      <xdr:row>117</xdr:row>
      <xdr:rowOff>104775</xdr:rowOff>
    </xdr:to>
    <xdr:sp macro="" textlink="">
      <xdr:nvSpPr>
        <xdr:cNvPr id="1097" name="AutoShape 272"/>
        <xdr:cNvSpPr>
          <a:spLocks noRot="1" noChangeAspect="1" noMove="1" noResize="1" noChangeArrowheads="1"/>
        </xdr:cNvSpPr>
      </xdr:nvSpPr>
      <xdr:spPr bwMode="auto">
        <a:xfrm>
          <a:off x="10706100" y="37785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98" name="AutoShape 273"/>
        <xdr:cNvSpPr>
          <a:spLocks noRot="1" noChangeAspect="1" noMove="1" noResize="1" noChangeArrowheads="1"/>
        </xdr:cNvSpPr>
      </xdr:nvSpPr>
      <xdr:spPr bwMode="auto">
        <a:xfrm>
          <a:off x="1070610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99" name="AutoShape 295"/>
        <xdr:cNvSpPr>
          <a:spLocks noRot="1" noChangeAspect="1" noMove="1" noResize="1" noChangeArrowheads="1"/>
        </xdr:cNvSpPr>
      </xdr:nvSpPr>
      <xdr:spPr bwMode="auto">
        <a:xfrm>
          <a:off x="1070610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100" name="AutoShape 296"/>
        <xdr:cNvSpPr>
          <a:spLocks noRot="1" noChangeAspect="1" noMove="1" noResize="1" noChangeArrowheads="1"/>
        </xdr:cNvSpPr>
      </xdr:nvSpPr>
      <xdr:spPr bwMode="auto">
        <a:xfrm>
          <a:off x="1070610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101" name="AutoShape 297"/>
        <xdr:cNvSpPr>
          <a:spLocks noRot="1" noMove="1" noResize="1" noChangeArrowheads="1"/>
        </xdr:cNvSpPr>
      </xdr:nvSpPr>
      <xdr:spPr bwMode="auto">
        <a:xfrm>
          <a:off x="1070610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102" name="AutoShape 298"/>
        <xdr:cNvSpPr>
          <a:spLocks noRot="1" noChangeAspect="1" noMove="1" noResize="1" noChangeArrowheads="1"/>
        </xdr:cNvSpPr>
      </xdr:nvSpPr>
      <xdr:spPr bwMode="auto">
        <a:xfrm>
          <a:off x="10706100" y="37785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619125</xdr:colOff>
      <xdr:row>118</xdr:row>
      <xdr:rowOff>104775</xdr:rowOff>
    </xdr:to>
    <xdr:sp macro="" textlink="">
      <xdr:nvSpPr>
        <xdr:cNvPr id="1103" name="AutoShape 272"/>
        <xdr:cNvSpPr>
          <a:spLocks noRot="1" noChangeAspect="1" noMove="1" noResize="1" noChangeArrowheads="1"/>
        </xdr:cNvSpPr>
      </xdr:nvSpPr>
      <xdr:spPr bwMode="auto">
        <a:xfrm>
          <a:off x="10706100" y="38090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4" name="AutoShape 273"/>
        <xdr:cNvSpPr>
          <a:spLocks noRot="1" noChangeAspect="1" noMove="1" noResize="1" noChangeArrowheads="1"/>
        </xdr:cNvSpPr>
      </xdr:nvSpPr>
      <xdr:spPr bwMode="auto">
        <a:xfrm>
          <a:off x="1070610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5" name="AutoShape 295"/>
        <xdr:cNvSpPr>
          <a:spLocks noRot="1" noChangeAspect="1" noMove="1" noResize="1" noChangeArrowheads="1"/>
        </xdr:cNvSpPr>
      </xdr:nvSpPr>
      <xdr:spPr bwMode="auto">
        <a:xfrm>
          <a:off x="1070610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6" name="AutoShape 296"/>
        <xdr:cNvSpPr>
          <a:spLocks noRot="1" noChangeAspect="1" noMove="1" noResize="1" noChangeArrowheads="1"/>
        </xdr:cNvSpPr>
      </xdr:nvSpPr>
      <xdr:spPr bwMode="auto">
        <a:xfrm>
          <a:off x="1070610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7" name="AutoShape 297"/>
        <xdr:cNvSpPr>
          <a:spLocks noRot="1" noMove="1" noResize="1" noChangeArrowheads="1"/>
        </xdr:cNvSpPr>
      </xdr:nvSpPr>
      <xdr:spPr bwMode="auto">
        <a:xfrm>
          <a:off x="1070610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108" name="AutoShape 298"/>
        <xdr:cNvSpPr>
          <a:spLocks noRot="1" noChangeAspect="1" noMove="1" noResize="1" noChangeArrowheads="1"/>
        </xdr:cNvSpPr>
      </xdr:nvSpPr>
      <xdr:spPr bwMode="auto">
        <a:xfrm>
          <a:off x="10706100" y="38090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619125</xdr:colOff>
      <xdr:row>119</xdr:row>
      <xdr:rowOff>104775</xdr:rowOff>
    </xdr:to>
    <xdr:sp macro="" textlink="">
      <xdr:nvSpPr>
        <xdr:cNvPr id="1109" name="AutoShape 272"/>
        <xdr:cNvSpPr>
          <a:spLocks noRot="1" noChangeAspect="1" noMove="1" noResize="1" noChangeArrowheads="1"/>
        </xdr:cNvSpPr>
      </xdr:nvSpPr>
      <xdr:spPr bwMode="auto">
        <a:xfrm>
          <a:off x="10706100" y="38395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10" name="AutoShape 273"/>
        <xdr:cNvSpPr>
          <a:spLocks noRot="1" noChangeAspect="1" noMove="1" noResize="1" noChangeArrowheads="1"/>
        </xdr:cNvSpPr>
      </xdr:nvSpPr>
      <xdr:spPr bwMode="auto">
        <a:xfrm>
          <a:off x="1070610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11" name="AutoShape 295"/>
        <xdr:cNvSpPr>
          <a:spLocks noRot="1" noChangeAspect="1" noMove="1" noResize="1" noChangeArrowheads="1"/>
        </xdr:cNvSpPr>
      </xdr:nvSpPr>
      <xdr:spPr bwMode="auto">
        <a:xfrm>
          <a:off x="1070610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12" name="AutoShape 296"/>
        <xdr:cNvSpPr>
          <a:spLocks noRot="1" noChangeAspect="1" noMove="1" noResize="1" noChangeArrowheads="1"/>
        </xdr:cNvSpPr>
      </xdr:nvSpPr>
      <xdr:spPr bwMode="auto">
        <a:xfrm>
          <a:off x="1070610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13" name="AutoShape 297"/>
        <xdr:cNvSpPr>
          <a:spLocks noRot="1" noMove="1" noResize="1" noChangeArrowheads="1"/>
        </xdr:cNvSpPr>
      </xdr:nvSpPr>
      <xdr:spPr bwMode="auto">
        <a:xfrm>
          <a:off x="1070610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114" name="AutoShape 298"/>
        <xdr:cNvSpPr>
          <a:spLocks noRot="1" noChangeAspect="1" noMove="1" noResize="1" noChangeArrowheads="1"/>
        </xdr:cNvSpPr>
      </xdr:nvSpPr>
      <xdr:spPr bwMode="auto">
        <a:xfrm>
          <a:off x="10706100" y="38395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619125</xdr:colOff>
      <xdr:row>120</xdr:row>
      <xdr:rowOff>104775</xdr:rowOff>
    </xdr:to>
    <xdr:sp macro="" textlink="">
      <xdr:nvSpPr>
        <xdr:cNvPr id="1115" name="AutoShape 272"/>
        <xdr:cNvSpPr>
          <a:spLocks noRot="1" noChangeAspect="1" noMove="1" noResize="1" noChangeArrowheads="1"/>
        </xdr:cNvSpPr>
      </xdr:nvSpPr>
      <xdr:spPr bwMode="auto">
        <a:xfrm>
          <a:off x="10706100" y="38700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6" name="AutoShape 273"/>
        <xdr:cNvSpPr>
          <a:spLocks noRot="1" noChangeAspect="1" noMove="1" noResize="1" noChangeArrowheads="1"/>
        </xdr:cNvSpPr>
      </xdr:nvSpPr>
      <xdr:spPr bwMode="auto">
        <a:xfrm>
          <a:off x="1070610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7" name="AutoShape 295"/>
        <xdr:cNvSpPr>
          <a:spLocks noRot="1" noChangeAspect="1" noMove="1" noResize="1" noChangeArrowheads="1"/>
        </xdr:cNvSpPr>
      </xdr:nvSpPr>
      <xdr:spPr bwMode="auto">
        <a:xfrm>
          <a:off x="1070610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8" name="AutoShape 296"/>
        <xdr:cNvSpPr>
          <a:spLocks noRot="1" noChangeAspect="1" noMove="1" noResize="1" noChangeArrowheads="1"/>
        </xdr:cNvSpPr>
      </xdr:nvSpPr>
      <xdr:spPr bwMode="auto">
        <a:xfrm>
          <a:off x="1070610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19" name="AutoShape 297"/>
        <xdr:cNvSpPr>
          <a:spLocks noRot="1" noMove="1" noResize="1" noChangeArrowheads="1"/>
        </xdr:cNvSpPr>
      </xdr:nvSpPr>
      <xdr:spPr bwMode="auto">
        <a:xfrm>
          <a:off x="1070610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120" name="AutoShape 298"/>
        <xdr:cNvSpPr>
          <a:spLocks noRot="1" noChangeAspect="1" noMove="1" noResize="1" noChangeArrowheads="1"/>
        </xdr:cNvSpPr>
      </xdr:nvSpPr>
      <xdr:spPr bwMode="auto">
        <a:xfrm>
          <a:off x="10706100" y="38700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619125</xdr:colOff>
      <xdr:row>121</xdr:row>
      <xdr:rowOff>104775</xdr:rowOff>
    </xdr:to>
    <xdr:sp macro="" textlink="">
      <xdr:nvSpPr>
        <xdr:cNvPr id="1121" name="AutoShape 272"/>
        <xdr:cNvSpPr>
          <a:spLocks noRot="1" noChangeAspect="1" noMove="1" noResize="1" noChangeArrowheads="1"/>
        </xdr:cNvSpPr>
      </xdr:nvSpPr>
      <xdr:spPr bwMode="auto">
        <a:xfrm>
          <a:off x="10706100" y="39004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22" name="AutoShape 273"/>
        <xdr:cNvSpPr>
          <a:spLocks noRot="1" noChangeAspect="1" noMove="1" noResize="1" noChangeArrowheads="1"/>
        </xdr:cNvSpPr>
      </xdr:nvSpPr>
      <xdr:spPr bwMode="auto">
        <a:xfrm>
          <a:off x="1070610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23" name="AutoShape 295"/>
        <xdr:cNvSpPr>
          <a:spLocks noRot="1" noChangeAspect="1" noMove="1" noResize="1" noChangeArrowheads="1"/>
        </xdr:cNvSpPr>
      </xdr:nvSpPr>
      <xdr:spPr bwMode="auto">
        <a:xfrm>
          <a:off x="1070610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24" name="AutoShape 296"/>
        <xdr:cNvSpPr>
          <a:spLocks noRot="1" noChangeAspect="1" noMove="1" noResize="1" noChangeArrowheads="1"/>
        </xdr:cNvSpPr>
      </xdr:nvSpPr>
      <xdr:spPr bwMode="auto">
        <a:xfrm>
          <a:off x="1070610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25" name="AutoShape 297"/>
        <xdr:cNvSpPr>
          <a:spLocks noRot="1" noMove="1" noResize="1" noChangeArrowheads="1"/>
        </xdr:cNvSpPr>
      </xdr:nvSpPr>
      <xdr:spPr bwMode="auto">
        <a:xfrm>
          <a:off x="1070610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26" name="AutoShape 298"/>
        <xdr:cNvSpPr>
          <a:spLocks noRot="1" noChangeAspect="1" noMove="1" noResize="1" noChangeArrowheads="1"/>
        </xdr:cNvSpPr>
      </xdr:nvSpPr>
      <xdr:spPr bwMode="auto">
        <a:xfrm>
          <a:off x="10706100" y="39004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619125</xdr:colOff>
      <xdr:row>122</xdr:row>
      <xdr:rowOff>104775</xdr:rowOff>
    </xdr:to>
    <xdr:sp macro="" textlink="">
      <xdr:nvSpPr>
        <xdr:cNvPr id="1127" name="AutoShape 272"/>
        <xdr:cNvSpPr>
          <a:spLocks noRot="1" noChangeAspect="1" noMove="1" noResize="1" noChangeArrowheads="1"/>
        </xdr:cNvSpPr>
      </xdr:nvSpPr>
      <xdr:spPr bwMode="auto">
        <a:xfrm>
          <a:off x="10706100" y="39309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28" name="AutoShape 273"/>
        <xdr:cNvSpPr>
          <a:spLocks noRot="1" noChangeAspect="1" noMove="1" noResize="1" noChangeArrowheads="1"/>
        </xdr:cNvSpPr>
      </xdr:nvSpPr>
      <xdr:spPr bwMode="auto">
        <a:xfrm>
          <a:off x="1070610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29" name="AutoShape 295"/>
        <xdr:cNvSpPr>
          <a:spLocks noRot="1" noChangeAspect="1" noMove="1" noResize="1" noChangeArrowheads="1"/>
        </xdr:cNvSpPr>
      </xdr:nvSpPr>
      <xdr:spPr bwMode="auto">
        <a:xfrm>
          <a:off x="1070610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30" name="AutoShape 296"/>
        <xdr:cNvSpPr>
          <a:spLocks noRot="1" noChangeAspect="1" noMove="1" noResize="1" noChangeArrowheads="1"/>
        </xdr:cNvSpPr>
      </xdr:nvSpPr>
      <xdr:spPr bwMode="auto">
        <a:xfrm>
          <a:off x="1070610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31" name="AutoShape 297"/>
        <xdr:cNvSpPr>
          <a:spLocks noRot="1" noMove="1" noResize="1" noChangeArrowheads="1"/>
        </xdr:cNvSpPr>
      </xdr:nvSpPr>
      <xdr:spPr bwMode="auto">
        <a:xfrm>
          <a:off x="1070610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32" name="AutoShape 298"/>
        <xdr:cNvSpPr>
          <a:spLocks noRot="1" noChangeAspect="1" noMove="1" noResize="1" noChangeArrowheads="1"/>
        </xdr:cNvSpPr>
      </xdr:nvSpPr>
      <xdr:spPr bwMode="auto">
        <a:xfrm>
          <a:off x="10706100" y="39309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619125</xdr:colOff>
      <xdr:row>123</xdr:row>
      <xdr:rowOff>104775</xdr:rowOff>
    </xdr:to>
    <xdr:sp macro="" textlink="">
      <xdr:nvSpPr>
        <xdr:cNvPr id="1133" name="AutoShape 272"/>
        <xdr:cNvSpPr>
          <a:spLocks noRot="1" noChangeAspect="1" noMove="1" noResize="1" noChangeArrowheads="1"/>
        </xdr:cNvSpPr>
      </xdr:nvSpPr>
      <xdr:spPr bwMode="auto">
        <a:xfrm>
          <a:off x="10706100" y="39614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4" name="AutoShape 273"/>
        <xdr:cNvSpPr>
          <a:spLocks noRot="1" noChangeAspect="1" noMove="1" noResize="1" noChangeArrowheads="1"/>
        </xdr:cNvSpPr>
      </xdr:nvSpPr>
      <xdr:spPr bwMode="auto">
        <a:xfrm>
          <a:off x="1070610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5" name="AutoShape 295"/>
        <xdr:cNvSpPr>
          <a:spLocks noRot="1" noChangeAspect="1" noMove="1" noResize="1" noChangeArrowheads="1"/>
        </xdr:cNvSpPr>
      </xdr:nvSpPr>
      <xdr:spPr bwMode="auto">
        <a:xfrm>
          <a:off x="1070610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6" name="AutoShape 296"/>
        <xdr:cNvSpPr>
          <a:spLocks noRot="1" noChangeAspect="1" noMove="1" noResize="1" noChangeArrowheads="1"/>
        </xdr:cNvSpPr>
      </xdr:nvSpPr>
      <xdr:spPr bwMode="auto">
        <a:xfrm>
          <a:off x="1070610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7" name="AutoShape 297"/>
        <xdr:cNvSpPr>
          <a:spLocks noRot="1" noMove="1" noResize="1" noChangeArrowheads="1"/>
        </xdr:cNvSpPr>
      </xdr:nvSpPr>
      <xdr:spPr bwMode="auto">
        <a:xfrm>
          <a:off x="1070610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38" name="AutoShape 298"/>
        <xdr:cNvSpPr>
          <a:spLocks noRot="1" noChangeAspect="1" noMove="1" noResize="1" noChangeArrowheads="1"/>
        </xdr:cNvSpPr>
      </xdr:nvSpPr>
      <xdr:spPr bwMode="auto">
        <a:xfrm>
          <a:off x="10706100" y="39614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619125</xdr:colOff>
      <xdr:row>124</xdr:row>
      <xdr:rowOff>104775</xdr:rowOff>
    </xdr:to>
    <xdr:sp macro="" textlink="">
      <xdr:nvSpPr>
        <xdr:cNvPr id="1139" name="AutoShape 272"/>
        <xdr:cNvSpPr>
          <a:spLocks noRot="1" noChangeAspect="1" noMove="1" noResize="1" noChangeArrowheads="1"/>
        </xdr:cNvSpPr>
      </xdr:nvSpPr>
      <xdr:spPr bwMode="auto">
        <a:xfrm>
          <a:off x="10706100" y="39919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40" name="AutoShape 273"/>
        <xdr:cNvSpPr>
          <a:spLocks noRot="1" noChangeAspect="1" noMove="1" noResize="1" noChangeArrowheads="1"/>
        </xdr:cNvSpPr>
      </xdr:nvSpPr>
      <xdr:spPr bwMode="auto">
        <a:xfrm>
          <a:off x="1070610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41" name="AutoShape 295"/>
        <xdr:cNvSpPr>
          <a:spLocks noRot="1" noChangeAspect="1" noMove="1" noResize="1" noChangeArrowheads="1"/>
        </xdr:cNvSpPr>
      </xdr:nvSpPr>
      <xdr:spPr bwMode="auto">
        <a:xfrm>
          <a:off x="1070610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42" name="AutoShape 296"/>
        <xdr:cNvSpPr>
          <a:spLocks noRot="1" noChangeAspect="1" noMove="1" noResize="1" noChangeArrowheads="1"/>
        </xdr:cNvSpPr>
      </xdr:nvSpPr>
      <xdr:spPr bwMode="auto">
        <a:xfrm>
          <a:off x="1070610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43" name="AutoShape 297"/>
        <xdr:cNvSpPr>
          <a:spLocks noRot="1" noMove="1" noResize="1" noChangeArrowheads="1"/>
        </xdr:cNvSpPr>
      </xdr:nvSpPr>
      <xdr:spPr bwMode="auto">
        <a:xfrm>
          <a:off x="1070610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44" name="AutoShape 298"/>
        <xdr:cNvSpPr>
          <a:spLocks noRot="1" noChangeAspect="1" noMove="1" noResize="1" noChangeArrowheads="1"/>
        </xdr:cNvSpPr>
      </xdr:nvSpPr>
      <xdr:spPr bwMode="auto">
        <a:xfrm>
          <a:off x="10706100" y="39919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619125</xdr:colOff>
      <xdr:row>125</xdr:row>
      <xdr:rowOff>104775</xdr:rowOff>
    </xdr:to>
    <xdr:sp macro="" textlink="">
      <xdr:nvSpPr>
        <xdr:cNvPr id="1145" name="AutoShape 272"/>
        <xdr:cNvSpPr>
          <a:spLocks noRot="1" noChangeAspect="1" noMove="1" noResize="1" noChangeArrowheads="1"/>
        </xdr:cNvSpPr>
      </xdr:nvSpPr>
      <xdr:spPr bwMode="auto">
        <a:xfrm>
          <a:off x="10706100" y="40224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6" name="AutoShape 273"/>
        <xdr:cNvSpPr>
          <a:spLocks noRot="1" noChangeAspect="1" noMove="1" noResize="1" noChangeArrowheads="1"/>
        </xdr:cNvSpPr>
      </xdr:nvSpPr>
      <xdr:spPr bwMode="auto">
        <a:xfrm>
          <a:off x="1070610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7" name="AutoShape 295"/>
        <xdr:cNvSpPr>
          <a:spLocks noRot="1" noChangeAspect="1" noMove="1" noResize="1" noChangeArrowheads="1"/>
        </xdr:cNvSpPr>
      </xdr:nvSpPr>
      <xdr:spPr bwMode="auto">
        <a:xfrm>
          <a:off x="1070610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8" name="AutoShape 296"/>
        <xdr:cNvSpPr>
          <a:spLocks noRot="1" noChangeAspect="1" noMove="1" noResize="1" noChangeArrowheads="1"/>
        </xdr:cNvSpPr>
      </xdr:nvSpPr>
      <xdr:spPr bwMode="auto">
        <a:xfrm>
          <a:off x="1070610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49" name="AutoShape 297"/>
        <xdr:cNvSpPr>
          <a:spLocks noRot="1" noMove="1" noResize="1" noChangeArrowheads="1"/>
        </xdr:cNvSpPr>
      </xdr:nvSpPr>
      <xdr:spPr bwMode="auto">
        <a:xfrm>
          <a:off x="1070610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50" name="AutoShape 298"/>
        <xdr:cNvSpPr>
          <a:spLocks noRot="1" noChangeAspect="1" noMove="1" noResize="1" noChangeArrowheads="1"/>
        </xdr:cNvSpPr>
      </xdr:nvSpPr>
      <xdr:spPr bwMode="auto">
        <a:xfrm>
          <a:off x="10706100" y="40224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619125</xdr:colOff>
      <xdr:row>126</xdr:row>
      <xdr:rowOff>104775</xdr:rowOff>
    </xdr:to>
    <xdr:sp macro="" textlink="">
      <xdr:nvSpPr>
        <xdr:cNvPr id="1151" name="AutoShape 272"/>
        <xdr:cNvSpPr>
          <a:spLocks noRot="1" noChangeAspect="1" noMove="1" noResize="1" noChangeArrowheads="1"/>
        </xdr:cNvSpPr>
      </xdr:nvSpPr>
      <xdr:spPr bwMode="auto">
        <a:xfrm>
          <a:off x="10706100" y="40528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52" name="AutoShape 273"/>
        <xdr:cNvSpPr>
          <a:spLocks noRot="1" noChangeAspect="1" noMove="1" noResize="1" noChangeArrowheads="1"/>
        </xdr:cNvSpPr>
      </xdr:nvSpPr>
      <xdr:spPr bwMode="auto">
        <a:xfrm>
          <a:off x="1070610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53" name="AutoShape 295"/>
        <xdr:cNvSpPr>
          <a:spLocks noRot="1" noChangeAspect="1" noMove="1" noResize="1" noChangeArrowheads="1"/>
        </xdr:cNvSpPr>
      </xdr:nvSpPr>
      <xdr:spPr bwMode="auto">
        <a:xfrm>
          <a:off x="1070610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54" name="AutoShape 296"/>
        <xdr:cNvSpPr>
          <a:spLocks noRot="1" noChangeAspect="1" noMove="1" noResize="1" noChangeArrowheads="1"/>
        </xdr:cNvSpPr>
      </xdr:nvSpPr>
      <xdr:spPr bwMode="auto">
        <a:xfrm>
          <a:off x="1070610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55" name="AutoShape 297"/>
        <xdr:cNvSpPr>
          <a:spLocks noRot="1" noMove="1" noResize="1" noChangeArrowheads="1"/>
        </xdr:cNvSpPr>
      </xdr:nvSpPr>
      <xdr:spPr bwMode="auto">
        <a:xfrm>
          <a:off x="1070610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56" name="AutoShape 298"/>
        <xdr:cNvSpPr>
          <a:spLocks noRot="1" noChangeAspect="1" noMove="1" noResize="1" noChangeArrowheads="1"/>
        </xdr:cNvSpPr>
      </xdr:nvSpPr>
      <xdr:spPr bwMode="auto">
        <a:xfrm>
          <a:off x="10706100" y="40528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619125</xdr:colOff>
      <xdr:row>127</xdr:row>
      <xdr:rowOff>104775</xdr:rowOff>
    </xdr:to>
    <xdr:sp macro="" textlink="">
      <xdr:nvSpPr>
        <xdr:cNvPr id="1157" name="AutoShape 272"/>
        <xdr:cNvSpPr>
          <a:spLocks noRot="1" noChangeAspect="1" noMove="1" noResize="1" noChangeArrowheads="1"/>
        </xdr:cNvSpPr>
      </xdr:nvSpPr>
      <xdr:spPr bwMode="auto">
        <a:xfrm>
          <a:off x="10706100" y="40833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58" name="AutoShape 273"/>
        <xdr:cNvSpPr>
          <a:spLocks noRot="1" noChangeAspect="1" noMove="1" noResize="1" noChangeArrowheads="1"/>
        </xdr:cNvSpPr>
      </xdr:nvSpPr>
      <xdr:spPr bwMode="auto">
        <a:xfrm>
          <a:off x="1070610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59" name="AutoShape 295"/>
        <xdr:cNvSpPr>
          <a:spLocks noRot="1" noChangeAspect="1" noMove="1" noResize="1" noChangeArrowheads="1"/>
        </xdr:cNvSpPr>
      </xdr:nvSpPr>
      <xdr:spPr bwMode="auto">
        <a:xfrm>
          <a:off x="1070610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60" name="AutoShape 296"/>
        <xdr:cNvSpPr>
          <a:spLocks noRot="1" noChangeAspect="1" noMove="1" noResize="1" noChangeArrowheads="1"/>
        </xdr:cNvSpPr>
      </xdr:nvSpPr>
      <xdr:spPr bwMode="auto">
        <a:xfrm>
          <a:off x="1070610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61" name="AutoShape 297"/>
        <xdr:cNvSpPr>
          <a:spLocks noRot="1" noMove="1" noResize="1" noChangeArrowheads="1"/>
        </xdr:cNvSpPr>
      </xdr:nvSpPr>
      <xdr:spPr bwMode="auto">
        <a:xfrm>
          <a:off x="1070610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62" name="AutoShape 298"/>
        <xdr:cNvSpPr>
          <a:spLocks noRot="1" noChangeAspect="1" noMove="1" noResize="1" noChangeArrowheads="1"/>
        </xdr:cNvSpPr>
      </xdr:nvSpPr>
      <xdr:spPr bwMode="auto">
        <a:xfrm>
          <a:off x="10706100" y="40833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619125</xdr:colOff>
      <xdr:row>128</xdr:row>
      <xdr:rowOff>104775</xdr:rowOff>
    </xdr:to>
    <xdr:sp macro="" textlink="">
      <xdr:nvSpPr>
        <xdr:cNvPr id="1163" name="AutoShape 272"/>
        <xdr:cNvSpPr>
          <a:spLocks noRot="1" noChangeAspect="1" noMove="1" noResize="1" noChangeArrowheads="1"/>
        </xdr:cNvSpPr>
      </xdr:nvSpPr>
      <xdr:spPr bwMode="auto">
        <a:xfrm>
          <a:off x="10706100" y="41138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4" name="AutoShape 273"/>
        <xdr:cNvSpPr>
          <a:spLocks noRot="1" noChangeAspect="1" noMove="1" noResize="1" noChangeArrowheads="1"/>
        </xdr:cNvSpPr>
      </xdr:nvSpPr>
      <xdr:spPr bwMode="auto">
        <a:xfrm>
          <a:off x="1070610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5" name="AutoShape 295"/>
        <xdr:cNvSpPr>
          <a:spLocks noRot="1" noChangeAspect="1" noMove="1" noResize="1" noChangeArrowheads="1"/>
        </xdr:cNvSpPr>
      </xdr:nvSpPr>
      <xdr:spPr bwMode="auto">
        <a:xfrm>
          <a:off x="1070610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6" name="AutoShape 296"/>
        <xdr:cNvSpPr>
          <a:spLocks noRot="1" noChangeAspect="1" noMove="1" noResize="1" noChangeArrowheads="1"/>
        </xdr:cNvSpPr>
      </xdr:nvSpPr>
      <xdr:spPr bwMode="auto">
        <a:xfrm>
          <a:off x="1070610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7" name="AutoShape 297"/>
        <xdr:cNvSpPr>
          <a:spLocks noRot="1" noMove="1" noResize="1" noChangeArrowheads="1"/>
        </xdr:cNvSpPr>
      </xdr:nvSpPr>
      <xdr:spPr bwMode="auto">
        <a:xfrm>
          <a:off x="1070610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68" name="AutoShape 298"/>
        <xdr:cNvSpPr>
          <a:spLocks noRot="1" noChangeAspect="1" noMove="1" noResize="1" noChangeArrowheads="1"/>
        </xdr:cNvSpPr>
      </xdr:nvSpPr>
      <xdr:spPr bwMode="auto">
        <a:xfrm>
          <a:off x="10706100" y="41138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619125</xdr:colOff>
      <xdr:row>129</xdr:row>
      <xdr:rowOff>104775</xdr:rowOff>
    </xdr:to>
    <xdr:sp macro="" textlink="">
      <xdr:nvSpPr>
        <xdr:cNvPr id="1169" name="AutoShape 272"/>
        <xdr:cNvSpPr>
          <a:spLocks noRot="1" noChangeAspect="1" noMove="1" noResize="1" noChangeArrowheads="1"/>
        </xdr:cNvSpPr>
      </xdr:nvSpPr>
      <xdr:spPr bwMode="auto">
        <a:xfrm>
          <a:off x="10706100" y="41443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70" name="AutoShape 273"/>
        <xdr:cNvSpPr>
          <a:spLocks noRot="1" noChangeAspect="1" noMove="1" noResize="1" noChangeArrowheads="1"/>
        </xdr:cNvSpPr>
      </xdr:nvSpPr>
      <xdr:spPr bwMode="auto">
        <a:xfrm>
          <a:off x="1070610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71" name="AutoShape 295"/>
        <xdr:cNvSpPr>
          <a:spLocks noRot="1" noChangeAspect="1" noMove="1" noResize="1" noChangeArrowheads="1"/>
        </xdr:cNvSpPr>
      </xdr:nvSpPr>
      <xdr:spPr bwMode="auto">
        <a:xfrm>
          <a:off x="1070610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72" name="AutoShape 296"/>
        <xdr:cNvSpPr>
          <a:spLocks noRot="1" noChangeAspect="1" noMove="1" noResize="1" noChangeArrowheads="1"/>
        </xdr:cNvSpPr>
      </xdr:nvSpPr>
      <xdr:spPr bwMode="auto">
        <a:xfrm>
          <a:off x="1070610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73" name="AutoShape 297"/>
        <xdr:cNvSpPr>
          <a:spLocks noRot="1" noMove="1" noResize="1" noChangeArrowheads="1"/>
        </xdr:cNvSpPr>
      </xdr:nvSpPr>
      <xdr:spPr bwMode="auto">
        <a:xfrm>
          <a:off x="1070610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74" name="AutoShape 298"/>
        <xdr:cNvSpPr>
          <a:spLocks noRot="1" noChangeAspect="1" noMove="1" noResize="1" noChangeArrowheads="1"/>
        </xdr:cNvSpPr>
      </xdr:nvSpPr>
      <xdr:spPr bwMode="auto">
        <a:xfrm>
          <a:off x="10706100" y="41443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619125</xdr:colOff>
      <xdr:row>130</xdr:row>
      <xdr:rowOff>104775</xdr:rowOff>
    </xdr:to>
    <xdr:sp macro="" textlink="">
      <xdr:nvSpPr>
        <xdr:cNvPr id="1175" name="AutoShape 272"/>
        <xdr:cNvSpPr>
          <a:spLocks noRot="1" noChangeAspect="1" noMove="1" noResize="1" noChangeArrowheads="1"/>
        </xdr:cNvSpPr>
      </xdr:nvSpPr>
      <xdr:spPr bwMode="auto">
        <a:xfrm>
          <a:off x="10706100" y="417480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6" name="AutoShape 273"/>
        <xdr:cNvSpPr>
          <a:spLocks noRot="1" noChangeAspect="1" noMove="1" noResize="1" noChangeArrowheads="1"/>
        </xdr:cNvSpPr>
      </xdr:nvSpPr>
      <xdr:spPr bwMode="auto">
        <a:xfrm>
          <a:off x="1070610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7" name="AutoShape 295"/>
        <xdr:cNvSpPr>
          <a:spLocks noRot="1" noChangeAspect="1" noMove="1" noResize="1" noChangeArrowheads="1"/>
        </xdr:cNvSpPr>
      </xdr:nvSpPr>
      <xdr:spPr bwMode="auto">
        <a:xfrm>
          <a:off x="1070610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8" name="AutoShape 296"/>
        <xdr:cNvSpPr>
          <a:spLocks noRot="1" noChangeAspect="1" noMove="1" noResize="1" noChangeArrowheads="1"/>
        </xdr:cNvSpPr>
      </xdr:nvSpPr>
      <xdr:spPr bwMode="auto">
        <a:xfrm>
          <a:off x="1070610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79" name="AutoShape 297"/>
        <xdr:cNvSpPr>
          <a:spLocks noRot="1" noMove="1" noResize="1" noChangeArrowheads="1"/>
        </xdr:cNvSpPr>
      </xdr:nvSpPr>
      <xdr:spPr bwMode="auto">
        <a:xfrm>
          <a:off x="1070610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80" name="AutoShape 298"/>
        <xdr:cNvSpPr>
          <a:spLocks noRot="1" noChangeAspect="1" noMove="1" noResize="1" noChangeArrowheads="1"/>
        </xdr:cNvSpPr>
      </xdr:nvSpPr>
      <xdr:spPr bwMode="auto">
        <a:xfrm>
          <a:off x="10706100" y="417480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619125</xdr:colOff>
      <xdr:row>131</xdr:row>
      <xdr:rowOff>104775</xdr:rowOff>
    </xdr:to>
    <xdr:sp macro="" textlink="">
      <xdr:nvSpPr>
        <xdr:cNvPr id="1181" name="AutoShape 272"/>
        <xdr:cNvSpPr>
          <a:spLocks noRot="1" noChangeAspect="1" noMove="1" noResize="1" noChangeArrowheads="1"/>
        </xdr:cNvSpPr>
      </xdr:nvSpPr>
      <xdr:spPr bwMode="auto">
        <a:xfrm>
          <a:off x="10706100" y="420528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82" name="AutoShape 273"/>
        <xdr:cNvSpPr>
          <a:spLocks noRot="1" noChangeAspect="1" noMove="1" noResize="1" noChangeArrowheads="1"/>
        </xdr:cNvSpPr>
      </xdr:nvSpPr>
      <xdr:spPr bwMode="auto">
        <a:xfrm>
          <a:off x="1070610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83" name="AutoShape 295"/>
        <xdr:cNvSpPr>
          <a:spLocks noRot="1" noChangeAspect="1" noMove="1" noResize="1" noChangeArrowheads="1"/>
        </xdr:cNvSpPr>
      </xdr:nvSpPr>
      <xdr:spPr bwMode="auto">
        <a:xfrm>
          <a:off x="1070610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84" name="AutoShape 296"/>
        <xdr:cNvSpPr>
          <a:spLocks noRot="1" noChangeAspect="1" noMove="1" noResize="1" noChangeArrowheads="1"/>
        </xdr:cNvSpPr>
      </xdr:nvSpPr>
      <xdr:spPr bwMode="auto">
        <a:xfrm>
          <a:off x="1070610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85" name="AutoShape 297"/>
        <xdr:cNvSpPr>
          <a:spLocks noRot="1" noMove="1" noResize="1" noChangeArrowheads="1"/>
        </xdr:cNvSpPr>
      </xdr:nvSpPr>
      <xdr:spPr bwMode="auto">
        <a:xfrm>
          <a:off x="1070610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86" name="AutoShape 298"/>
        <xdr:cNvSpPr>
          <a:spLocks noRot="1" noChangeAspect="1" noMove="1" noResize="1" noChangeArrowheads="1"/>
        </xdr:cNvSpPr>
      </xdr:nvSpPr>
      <xdr:spPr bwMode="auto">
        <a:xfrm>
          <a:off x="10706100" y="420528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619125</xdr:colOff>
      <xdr:row>132</xdr:row>
      <xdr:rowOff>104775</xdr:rowOff>
    </xdr:to>
    <xdr:sp macro="" textlink="">
      <xdr:nvSpPr>
        <xdr:cNvPr id="1187" name="AutoShape 272"/>
        <xdr:cNvSpPr>
          <a:spLocks noRot="1" noChangeAspect="1" noMove="1" noResize="1" noChangeArrowheads="1"/>
        </xdr:cNvSpPr>
      </xdr:nvSpPr>
      <xdr:spPr bwMode="auto">
        <a:xfrm>
          <a:off x="10706100" y="423576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88" name="AutoShape 273"/>
        <xdr:cNvSpPr>
          <a:spLocks noRot="1" noChangeAspect="1" noMove="1" noResize="1" noChangeArrowheads="1"/>
        </xdr:cNvSpPr>
      </xdr:nvSpPr>
      <xdr:spPr bwMode="auto">
        <a:xfrm>
          <a:off x="1070610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89" name="AutoShape 295"/>
        <xdr:cNvSpPr>
          <a:spLocks noRot="1" noChangeAspect="1" noMove="1" noResize="1" noChangeArrowheads="1"/>
        </xdr:cNvSpPr>
      </xdr:nvSpPr>
      <xdr:spPr bwMode="auto">
        <a:xfrm>
          <a:off x="1070610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90" name="AutoShape 296"/>
        <xdr:cNvSpPr>
          <a:spLocks noRot="1" noChangeAspect="1" noMove="1" noResize="1" noChangeArrowheads="1"/>
        </xdr:cNvSpPr>
      </xdr:nvSpPr>
      <xdr:spPr bwMode="auto">
        <a:xfrm>
          <a:off x="1070610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91" name="AutoShape 297"/>
        <xdr:cNvSpPr>
          <a:spLocks noRot="1" noMove="1" noResize="1" noChangeArrowheads="1"/>
        </xdr:cNvSpPr>
      </xdr:nvSpPr>
      <xdr:spPr bwMode="auto">
        <a:xfrm>
          <a:off x="1070610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92" name="AutoShape 298"/>
        <xdr:cNvSpPr>
          <a:spLocks noRot="1" noChangeAspect="1" noMove="1" noResize="1" noChangeArrowheads="1"/>
        </xdr:cNvSpPr>
      </xdr:nvSpPr>
      <xdr:spPr bwMode="auto">
        <a:xfrm>
          <a:off x="10706100" y="423576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619125</xdr:colOff>
      <xdr:row>133</xdr:row>
      <xdr:rowOff>104775</xdr:rowOff>
    </xdr:to>
    <xdr:sp macro="" textlink="">
      <xdr:nvSpPr>
        <xdr:cNvPr id="1193" name="AutoShape 272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4" name="AutoShape 273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5" name="AutoShape 295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6" name="AutoShape 296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7" name="AutoShape 297"/>
        <xdr:cNvSpPr>
          <a:spLocks noRo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98" name="AutoShape 298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619125</xdr:colOff>
      <xdr:row>134</xdr:row>
      <xdr:rowOff>104775</xdr:rowOff>
    </xdr:to>
    <xdr:sp macro="" textlink="">
      <xdr:nvSpPr>
        <xdr:cNvPr id="1199" name="AutoShape 272"/>
        <xdr:cNvSpPr>
          <a:spLocks noRot="1" noChangeAspect="1" noMove="1" noResize="1" noChangeArrowheads="1"/>
        </xdr:cNvSpPr>
      </xdr:nvSpPr>
      <xdr:spPr bwMode="auto">
        <a:xfrm>
          <a:off x="10706100" y="429672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200" name="AutoShape 273"/>
        <xdr:cNvSpPr>
          <a:spLocks noRot="1" noChangeAspect="1" noMove="1" noResize="1" noChangeArrowheads="1"/>
        </xdr:cNvSpPr>
      </xdr:nvSpPr>
      <xdr:spPr bwMode="auto">
        <a:xfrm>
          <a:off x="1070610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201" name="AutoShape 295"/>
        <xdr:cNvSpPr>
          <a:spLocks noRot="1" noChangeAspect="1" noMove="1" noResize="1" noChangeArrowheads="1"/>
        </xdr:cNvSpPr>
      </xdr:nvSpPr>
      <xdr:spPr bwMode="auto">
        <a:xfrm>
          <a:off x="1070610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202" name="AutoShape 296"/>
        <xdr:cNvSpPr>
          <a:spLocks noRot="1" noChangeAspect="1" noMove="1" noResize="1" noChangeArrowheads="1"/>
        </xdr:cNvSpPr>
      </xdr:nvSpPr>
      <xdr:spPr bwMode="auto">
        <a:xfrm>
          <a:off x="1070610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203" name="AutoShape 297"/>
        <xdr:cNvSpPr>
          <a:spLocks noRot="1" noMove="1" noResize="1" noChangeArrowheads="1"/>
        </xdr:cNvSpPr>
      </xdr:nvSpPr>
      <xdr:spPr bwMode="auto">
        <a:xfrm>
          <a:off x="1070610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204" name="AutoShape 298"/>
        <xdr:cNvSpPr>
          <a:spLocks noRot="1" noChangeAspect="1" noMove="1" noResize="1" noChangeArrowheads="1"/>
        </xdr:cNvSpPr>
      </xdr:nvSpPr>
      <xdr:spPr bwMode="auto">
        <a:xfrm>
          <a:off x="10706100" y="42967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619125</xdr:colOff>
      <xdr:row>133</xdr:row>
      <xdr:rowOff>104775</xdr:rowOff>
    </xdr:to>
    <xdr:sp macro="" textlink="">
      <xdr:nvSpPr>
        <xdr:cNvPr id="1205" name="AutoShape 272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6" name="AutoShape 273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7" name="AutoShape 295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8" name="AutoShape 296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09" name="AutoShape 297"/>
        <xdr:cNvSpPr>
          <a:spLocks noRo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210" name="AutoShape 298"/>
        <xdr:cNvSpPr>
          <a:spLocks noRot="1" noChangeAspect="1" noMove="1" noResize="1" noChangeArrowheads="1"/>
        </xdr:cNvSpPr>
      </xdr:nvSpPr>
      <xdr:spPr bwMode="auto">
        <a:xfrm>
          <a:off x="10706100" y="426624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619125</xdr:colOff>
      <xdr:row>140</xdr:row>
      <xdr:rowOff>104775</xdr:rowOff>
    </xdr:to>
    <xdr:sp macro="" textlink="">
      <xdr:nvSpPr>
        <xdr:cNvPr id="1211" name="AutoShape 95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12" name="AutoShape 91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140</xdr:row>
      <xdr:rowOff>104775</xdr:rowOff>
    </xdr:from>
    <xdr:to>
      <xdr:col>11</xdr:col>
      <xdr:colOff>0</xdr:colOff>
      <xdr:row>140</xdr:row>
      <xdr:rowOff>104775</xdr:rowOff>
    </xdr:to>
    <xdr:sp macro="" textlink="">
      <xdr:nvSpPr>
        <xdr:cNvPr id="1213" name="AutoShape 224"/>
        <xdr:cNvSpPr>
          <a:spLocks noRot="1" noChangeAspect="1" noMove="1" noResize="1" noChangeArrowheads="1"/>
        </xdr:cNvSpPr>
      </xdr:nvSpPr>
      <xdr:spPr bwMode="auto">
        <a:xfrm>
          <a:off x="965835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140</xdr:row>
      <xdr:rowOff>104775</xdr:rowOff>
    </xdr:from>
    <xdr:to>
      <xdr:col>11</xdr:col>
      <xdr:colOff>0</xdr:colOff>
      <xdr:row>140</xdr:row>
      <xdr:rowOff>104775</xdr:rowOff>
    </xdr:to>
    <xdr:sp macro="" textlink="">
      <xdr:nvSpPr>
        <xdr:cNvPr id="1214" name="AutoShape 225"/>
        <xdr:cNvSpPr>
          <a:spLocks noRot="1" noChangeAspect="1" noMove="1" noResize="1" noChangeArrowheads="1"/>
        </xdr:cNvSpPr>
      </xdr:nvSpPr>
      <xdr:spPr bwMode="auto">
        <a:xfrm>
          <a:off x="965835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619125</xdr:colOff>
      <xdr:row>140</xdr:row>
      <xdr:rowOff>104775</xdr:rowOff>
    </xdr:to>
    <xdr:sp macro="" textlink="">
      <xdr:nvSpPr>
        <xdr:cNvPr id="1215" name="AutoShape 272"/>
        <xdr:cNvSpPr>
          <a:spLocks noRot="1" noChangeAspect="1" noMove="1" noResize="1" noChangeArrowheads="1"/>
        </xdr:cNvSpPr>
      </xdr:nvSpPr>
      <xdr:spPr bwMode="auto">
        <a:xfrm>
          <a:off x="218122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16" name="AutoShape 273"/>
        <xdr:cNvSpPr>
          <a:spLocks noRot="1" noChangeAspect="1" noMove="1" noResize="1" noChangeArrowheads="1"/>
        </xdr:cNvSpPr>
      </xdr:nvSpPr>
      <xdr:spPr bwMode="auto">
        <a:xfrm>
          <a:off x="21812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17" name="AutoShape 287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18" name="AutoShape 288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19" name="AutoShape 289"/>
        <xdr:cNvSpPr>
          <a:spLocks noRo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20" name="AutoShape 290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140</xdr:row>
      <xdr:rowOff>104775</xdr:rowOff>
    </xdr:from>
    <xdr:to>
      <xdr:col>9</xdr:col>
      <xdr:colOff>0</xdr:colOff>
      <xdr:row>140</xdr:row>
      <xdr:rowOff>104775</xdr:rowOff>
    </xdr:to>
    <xdr:sp macro="" textlink="">
      <xdr:nvSpPr>
        <xdr:cNvPr id="1221" name="AutoShape 291"/>
        <xdr:cNvSpPr>
          <a:spLocks noRot="1" noChangeAspect="1" noMove="1" noResize="1" noChangeArrowheads="1"/>
        </xdr:cNvSpPr>
      </xdr:nvSpPr>
      <xdr:spPr bwMode="auto">
        <a:xfrm>
          <a:off x="750570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140</xdr:row>
      <xdr:rowOff>104775</xdr:rowOff>
    </xdr:from>
    <xdr:to>
      <xdr:col>9</xdr:col>
      <xdr:colOff>0</xdr:colOff>
      <xdr:row>140</xdr:row>
      <xdr:rowOff>104775</xdr:rowOff>
    </xdr:to>
    <xdr:sp macro="" textlink="">
      <xdr:nvSpPr>
        <xdr:cNvPr id="1222" name="AutoShape 292"/>
        <xdr:cNvSpPr>
          <a:spLocks noRot="1" noChangeAspect="1" noMove="1" noResize="1" noChangeArrowheads="1"/>
        </xdr:cNvSpPr>
      </xdr:nvSpPr>
      <xdr:spPr bwMode="auto">
        <a:xfrm>
          <a:off x="750570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140</xdr:row>
      <xdr:rowOff>104775</xdr:rowOff>
    </xdr:from>
    <xdr:to>
      <xdr:col>9</xdr:col>
      <xdr:colOff>0</xdr:colOff>
      <xdr:row>140</xdr:row>
      <xdr:rowOff>104775</xdr:rowOff>
    </xdr:to>
    <xdr:sp macro="" textlink="">
      <xdr:nvSpPr>
        <xdr:cNvPr id="1223" name="AutoShape 293"/>
        <xdr:cNvSpPr>
          <a:spLocks noRot="1" noMove="1" noResize="1" noChangeArrowheads="1"/>
        </xdr:cNvSpPr>
      </xdr:nvSpPr>
      <xdr:spPr bwMode="auto">
        <a:xfrm>
          <a:off x="750570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140</xdr:row>
      <xdr:rowOff>104775</xdr:rowOff>
    </xdr:from>
    <xdr:to>
      <xdr:col>11</xdr:col>
      <xdr:colOff>0</xdr:colOff>
      <xdr:row>140</xdr:row>
      <xdr:rowOff>104775</xdr:rowOff>
    </xdr:to>
    <xdr:sp macro="" textlink="">
      <xdr:nvSpPr>
        <xdr:cNvPr id="1224" name="AutoShape 294"/>
        <xdr:cNvSpPr>
          <a:spLocks noRot="1" noChangeAspect="1" noMove="1" noResize="1" noChangeArrowheads="1"/>
        </xdr:cNvSpPr>
      </xdr:nvSpPr>
      <xdr:spPr bwMode="auto">
        <a:xfrm>
          <a:off x="9658350" y="446722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25" name="AutoShape 295"/>
        <xdr:cNvSpPr>
          <a:spLocks noRot="1" noChangeAspect="1" noMove="1" noResize="1" noChangeArrowheads="1"/>
        </xdr:cNvSpPr>
      </xdr:nvSpPr>
      <xdr:spPr bwMode="auto">
        <a:xfrm>
          <a:off x="21812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26" name="AutoShape 296"/>
        <xdr:cNvSpPr>
          <a:spLocks noRot="1" noChangeAspect="1" noMove="1" noResize="1" noChangeArrowheads="1"/>
        </xdr:cNvSpPr>
      </xdr:nvSpPr>
      <xdr:spPr bwMode="auto">
        <a:xfrm>
          <a:off x="21812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27" name="AutoShape 297"/>
        <xdr:cNvSpPr>
          <a:spLocks noRot="1" noMove="1" noResize="1" noChangeArrowheads="1"/>
        </xdr:cNvSpPr>
      </xdr:nvSpPr>
      <xdr:spPr bwMode="auto">
        <a:xfrm>
          <a:off x="21812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28" name="AutoShape 298"/>
        <xdr:cNvSpPr>
          <a:spLocks noRot="1" noChangeAspect="1" noMove="1" noResize="1" noChangeArrowheads="1"/>
        </xdr:cNvSpPr>
      </xdr:nvSpPr>
      <xdr:spPr bwMode="auto">
        <a:xfrm>
          <a:off x="21812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29" name="AutoShape 299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30" name="AutoShape 300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31" name="AutoShape 301"/>
        <xdr:cNvSpPr>
          <a:spLocks noRo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32" name="AutoShape 302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153</xdr:row>
      <xdr:rowOff>295275</xdr:rowOff>
    </xdr:from>
    <xdr:to>
      <xdr:col>11</xdr:col>
      <xdr:colOff>0</xdr:colOff>
      <xdr:row>155</xdr:row>
      <xdr:rowOff>123825</xdr:rowOff>
    </xdr:to>
    <xdr:sp macro="" textlink="">
      <xdr:nvSpPr>
        <xdr:cNvPr id="1233" name="AutoShape 315"/>
        <xdr:cNvSpPr>
          <a:spLocks noRot="1" noChangeAspect="1" noMove="1" noResize="1" noChangeArrowheads="1"/>
        </xdr:cNvSpPr>
      </xdr:nvSpPr>
      <xdr:spPr bwMode="auto">
        <a:xfrm>
          <a:off x="9658350" y="488251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155</xdr:row>
      <xdr:rowOff>114300</xdr:rowOff>
    </xdr:from>
    <xdr:to>
      <xdr:col>11</xdr:col>
      <xdr:colOff>0</xdr:colOff>
      <xdr:row>156</xdr:row>
      <xdr:rowOff>247650</xdr:rowOff>
    </xdr:to>
    <xdr:sp macro="" textlink="">
      <xdr:nvSpPr>
        <xdr:cNvPr id="1234" name="AutoShape 316"/>
        <xdr:cNvSpPr>
          <a:spLocks noRot="1" noChangeAspect="1" noMove="1" noResize="1" noChangeArrowheads="1"/>
        </xdr:cNvSpPr>
      </xdr:nvSpPr>
      <xdr:spPr bwMode="auto">
        <a:xfrm>
          <a:off x="9658350" y="49253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156</xdr:row>
      <xdr:rowOff>238125</xdr:rowOff>
    </xdr:from>
    <xdr:to>
      <xdr:col>11</xdr:col>
      <xdr:colOff>0</xdr:colOff>
      <xdr:row>158</xdr:row>
      <xdr:rowOff>66675</xdr:rowOff>
    </xdr:to>
    <xdr:sp macro="" textlink="">
      <xdr:nvSpPr>
        <xdr:cNvPr id="1235" name="AutoShape 317"/>
        <xdr:cNvSpPr>
          <a:spLocks noRot="1" noMove="1" noResize="1" noChangeArrowheads="1"/>
        </xdr:cNvSpPr>
      </xdr:nvSpPr>
      <xdr:spPr bwMode="auto">
        <a:xfrm>
          <a:off x="9658350" y="496824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158</xdr:row>
      <xdr:rowOff>57150</xdr:rowOff>
    </xdr:from>
    <xdr:to>
      <xdr:col>11</xdr:col>
      <xdr:colOff>0</xdr:colOff>
      <xdr:row>159</xdr:row>
      <xdr:rowOff>190500</xdr:rowOff>
    </xdr:to>
    <xdr:sp macro="" textlink="">
      <xdr:nvSpPr>
        <xdr:cNvPr id="1236" name="AutoShape 318"/>
        <xdr:cNvSpPr>
          <a:spLocks noRot="1" noChangeAspect="1" noMove="1" noResize="1" noChangeArrowheads="1"/>
        </xdr:cNvSpPr>
      </xdr:nvSpPr>
      <xdr:spPr bwMode="auto">
        <a:xfrm>
          <a:off x="9658350" y="501110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114300</xdr:rowOff>
    </xdr:from>
    <xdr:to>
      <xdr:col>11</xdr:col>
      <xdr:colOff>0</xdr:colOff>
      <xdr:row>163</xdr:row>
      <xdr:rowOff>247650</xdr:rowOff>
    </xdr:to>
    <xdr:sp macro="" textlink="">
      <xdr:nvSpPr>
        <xdr:cNvPr id="1237" name="AutoShape 327"/>
        <xdr:cNvSpPr>
          <a:spLocks noRot="1" noChangeAspect="1" noMove="1" noResize="1" noChangeArrowheads="1"/>
        </xdr:cNvSpPr>
      </xdr:nvSpPr>
      <xdr:spPr bwMode="auto">
        <a:xfrm>
          <a:off x="9658350" y="513873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163</xdr:row>
      <xdr:rowOff>238125</xdr:rowOff>
    </xdr:from>
    <xdr:to>
      <xdr:col>11</xdr:col>
      <xdr:colOff>0</xdr:colOff>
      <xdr:row>165</xdr:row>
      <xdr:rowOff>66675</xdr:rowOff>
    </xdr:to>
    <xdr:sp macro="" textlink="">
      <xdr:nvSpPr>
        <xdr:cNvPr id="1238" name="AutoShape 328"/>
        <xdr:cNvSpPr>
          <a:spLocks noRot="1" noChangeAspect="1" noMove="1" noResize="1" noChangeArrowheads="1"/>
        </xdr:cNvSpPr>
      </xdr:nvSpPr>
      <xdr:spPr bwMode="auto">
        <a:xfrm>
          <a:off x="9658350" y="518160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145</xdr:row>
      <xdr:rowOff>171450</xdr:rowOff>
    </xdr:from>
    <xdr:to>
      <xdr:col>11</xdr:col>
      <xdr:colOff>0</xdr:colOff>
      <xdr:row>147</xdr:row>
      <xdr:rowOff>0</xdr:rowOff>
    </xdr:to>
    <xdr:sp macro="" textlink="">
      <xdr:nvSpPr>
        <xdr:cNvPr id="1239" name="AutoShape 339"/>
        <xdr:cNvSpPr>
          <a:spLocks noRot="1" noChangeAspect="1" noMove="1" noResize="1" noChangeArrowheads="1"/>
        </xdr:cNvSpPr>
      </xdr:nvSpPr>
      <xdr:spPr bwMode="auto">
        <a:xfrm>
          <a:off x="9658350" y="462629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146</xdr:row>
      <xdr:rowOff>295275</xdr:rowOff>
    </xdr:from>
    <xdr:to>
      <xdr:col>11</xdr:col>
      <xdr:colOff>0</xdr:colOff>
      <xdr:row>148</xdr:row>
      <xdr:rowOff>123825</xdr:rowOff>
    </xdr:to>
    <xdr:sp macro="" textlink="">
      <xdr:nvSpPr>
        <xdr:cNvPr id="1240" name="AutoShape 340"/>
        <xdr:cNvSpPr>
          <a:spLocks noRot="1" noChangeAspect="1" noMove="1" noResize="1" noChangeArrowheads="1"/>
        </xdr:cNvSpPr>
      </xdr:nvSpPr>
      <xdr:spPr bwMode="auto">
        <a:xfrm>
          <a:off x="9658350" y="466915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148</xdr:row>
      <xdr:rowOff>114300</xdr:rowOff>
    </xdr:from>
    <xdr:to>
      <xdr:col>11</xdr:col>
      <xdr:colOff>0</xdr:colOff>
      <xdr:row>149</xdr:row>
      <xdr:rowOff>247650</xdr:rowOff>
    </xdr:to>
    <xdr:sp macro="" textlink="">
      <xdr:nvSpPr>
        <xdr:cNvPr id="1241" name="AutoShape 341"/>
        <xdr:cNvSpPr>
          <a:spLocks noRot="1" noMove="1" noResize="1" noChangeArrowheads="1"/>
        </xdr:cNvSpPr>
      </xdr:nvSpPr>
      <xdr:spPr bwMode="auto">
        <a:xfrm>
          <a:off x="9658350" y="471201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149</xdr:row>
      <xdr:rowOff>238125</xdr:rowOff>
    </xdr:from>
    <xdr:to>
      <xdr:col>11</xdr:col>
      <xdr:colOff>0</xdr:colOff>
      <xdr:row>151</xdr:row>
      <xdr:rowOff>66675</xdr:rowOff>
    </xdr:to>
    <xdr:sp macro="" textlink="">
      <xdr:nvSpPr>
        <xdr:cNvPr id="1242" name="AutoShape 342"/>
        <xdr:cNvSpPr>
          <a:spLocks noRot="1" noChangeAspect="1" noMove="1" noResize="1" noChangeArrowheads="1"/>
        </xdr:cNvSpPr>
      </xdr:nvSpPr>
      <xdr:spPr bwMode="auto">
        <a:xfrm>
          <a:off x="9658350" y="475488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619125</xdr:colOff>
      <xdr:row>141</xdr:row>
      <xdr:rowOff>104775</xdr:rowOff>
    </xdr:to>
    <xdr:sp macro="" textlink="">
      <xdr:nvSpPr>
        <xdr:cNvPr id="1243" name="AutoShape 272"/>
        <xdr:cNvSpPr>
          <a:spLocks noRot="1" noChangeAspect="1" noMove="1" noResize="1" noChangeArrowheads="1"/>
        </xdr:cNvSpPr>
      </xdr:nvSpPr>
      <xdr:spPr bwMode="auto">
        <a:xfrm>
          <a:off x="218122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4" name="AutoShape 273"/>
        <xdr:cNvSpPr>
          <a:spLocks noRot="1" noChangeAspect="1" noMove="1" noResize="1" noChangeArrowheads="1"/>
        </xdr:cNvSpPr>
      </xdr:nvSpPr>
      <xdr:spPr bwMode="auto">
        <a:xfrm>
          <a:off x="21812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5" name="AutoShape 295"/>
        <xdr:cNvSpPr>
          <a:spLocks noRot="1" noChangeAspect="1" noMove="1" noResize="1" noChangeArrowheads="1"/>
        </xdr:cNvSpPr>
      </xdr:nvSpPr>
      <xdr:spPr bwMode="auto">
        <a:xfrm>
          <a:off x="21812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6" name="AutoShape 296"/>
        <xdr:cNvSpPr>
          <a:spLocks noRot="1" noChangeAspect="1" noMove="1" noResize="1" noChangeArrowheads="1"/>
        </xdr:cNvSpPr>
      </xdr:nvSpPr>
      <xdr:spPr bwMode="auto">
        <a:xfrm>
          <a:off x="21812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7" name="AutoShape 297"/>
        <xdr:cNvSpPr>
          <a:spLocks noRot="1" noMove="1" noResize="1" noChangeArrowheads="1"/>
        </xdr:cNvSpPr>
      </xdr:nvSpPr>
      <xdr:spPr bwMode="auto">
        <a:xfrm>
          <a:off x="21812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48" name="AutoShape 298"/>
        <xdr:cNvSpPr>
          <a:spLocks noRot="1" noChangeAspect="1" noMove="1" noResize="1" noChangeArrowheads="1"/>
        </xdr:cNvSpPr>
      </xdr:nvSpPr>
      <xdr:spPr bwMode="auto">
        <a:xfrm>
          <a:off x="21812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619125</xdr:colOff>
      <xdr:row>142</xdr:row>
      <xdr:rowOff>104775</xdr:rowOff>
    </xdr:to>
    <xdr:sp macro="" textlink="">
      <xdr:nvSpPr>
        <xdr:cNvPr id="1249" name="AutoShape 272"/>
        <xdr:cNvSpPr>
          <a:spLocks noRot="1" noChangeAspect="1" noMove="1" noResize="1" noChangeArrowheads="1"/>
        </xdr:cNvSpPr>
      </xdr:nvSpPr>
      <xdr:spPr bwMode="auto">
        <a:xfrm>
          <a:off x="218122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50" name="AutoShape 273"/>
        <xdr:cNvSpPr>
          <a:spLocks noRot="1" noChangeAspect="1" noMove="1" noResize="1" noChangeArrowheads="1"/>
        </xdr:cNvSpPr>
      </xdr:nvSpPr>
      <xdr:spPr bwMode="auto">
        <a:xfrm>
          <a:off x="21812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51" name="AutoShape 295"/>
        <xdr:cNvSpPr>
          <a:spLocks noRot="1" noChangeAspect="1" noMove="1" noResize="1" noChangeArrowheads="1"/>
        </xdr:cNvSpPr>
      </xdr:nvSpPr>
      <xdr:spPr bwMode="auto">
        <a:xfrm>
          <a:off x="21812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52" name="AutoShape 296"/>
        <xdr:cNvSpPr>
          <a:spLocks noRot="1" noChangeAspect="1" noMove="1" noResize="1" noChangeArrowheads="1"/>
        </xdr:cNvSpPr>
      </xdr:nvSpPr>
      <xdr:spPr bwMode="auto">
        <a:xfrm>
          <a:off x="21812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53" name="AutoShape 297"/>
        <xdr:cNvSpPr>
          <a:spLocks noRot="1" noMove="1" noResize="1" noChangeArrowheads="1"/>
        </xdr:cNvSpPr>
      </xdr:nvSpPr>
      <xdr:spPr bwMode="auto">
        <a:xfrm>
          <a:off x="21812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54" name="AutoShape 298"/>
        <xdr:cNvSpPr>
          <a:spLocks noRot="1" noChangeAspect="1" noMove="1" noResize="1" noChangeArrowheads="1"/>
        </xdr:cNvSpPr>
      </xdr:nvSpPr>
      <xdr:spPr bwMode="auto">
        <a:xfrm>
          <a:off x="21812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619125</xdr:colOff>
      <xdr:row>143</xdr:row>
      <xdr:rowOff>104775</xdr:rowOff>
    </xdr:to>
    <xdr:sp macro="" textlink="">
      <xdr:nvSpPr>
        <xdr:cNvPr id="1255" name="AutoShape 272"/>
        <xdr:cNvSpPr>
          <a:spLocks noRot="1" noChangeAspect="1" noMove="1" noResize="1" noChangeArrowheads="1"/>
        </xdr:cNvSpPr>
      </xdr:nvSpPr>
      <xdr:spPr bwMode="auto">
        <a:xfrm>
          <a:off x="218122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6" name="AutoShape 273"/>
        <xdr:cNvSpPr>
          <a:spLocks noRot="1" noChangeAspect="1" noMove="1" noResize="1" noChangeArrowheads="1"/>
        </xdr:cNvSpPr>
      </xdr:nvSpPr>
      <xdr:spPr bwMode="auto">
        <a:xfrm>
          <a:off x="21812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7" name="AutoShape 295"/>
        <xdr:cNvSpPr>
          <a:spLocks noRot="1" noChangeAspect="1" noMove="1" noResize="1" noChangeArrowheads="1"/>
        </xdr:cNvSpPr>
      </xdr:nvSpPr>
      <xdr:spPr bwMode="auto">
        <a:xfrm>
          <a:off x="21812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8" name="AutoShape 296"/>
        <xdr:cNvSpPr>
          <a:spLocks noRot="1" noChangeAspect="1" noMove="1" noResize="1" noChangeArrowheads="1"/>
        </xdr:cNvSpPr>
      </xdr:nvSpPr>
      <xdr:spPr bwMode="auto">
        <a:xfrm>
          <a:off x="21812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59" name="AutoShape 297"/>
        <xdr:cNvSpPr>
          <a:spLocks noRot="1" noMove="1" noResize="1" noChangeArrowheads="1"/>
        </xdr:cNvSpPr>
      </xdr:nvSpPr>
      <xdr:spPr bwMode="auto">
        <a:xfrm>
          <a:off x="21812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60" name="AutoShape 298"/>
        <xdr:cNvSpPr>
          <a:spLocks noRot="1" noChangeAspect="1" noMove="1" noResize="1" noChangeArrowheads="1"/>
        </xdr:cNvSpPr>
      </xdr:nvSpPr>
      <xdr:spPr bwMode="auto">
        <a:xfrm>
          <a:off x="21812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619125</xdr:colOff>
      <xdr:row>144</xdr:row>
      <xdr:rowOff>104775</xdr:rowOff>
    </xdr:to>
    <xdr:sp macro="" textlink="">
      <xdr:nvSpPr>
        <xdr:cNvPr id="1261" name="AutoShape 272"/>
        <xdr:cNvSpPr>
          <a:spLocks noRot="1" noChangeAspect="1" noMove="1" noResize="1" noChangeArrowheads="1"/>
        </xdr:cNvSpPr>
      </xdr:nvSpPr>
      <xdr:spPr bwMode="auto">
        <a:xfrm>
          <a:off x="2181225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62" name="AutoShape 273"/>
        <xdr:cNvSpPr>
          <a:spLocks noRot="1" noChangeAspect="1" noMove="1" noResize="1" noChangeArrowheads="1"/>
        </xdr:cNvSpPr>
      </xdr:nvSpPr>
      <xdr:spPr bwMode="auto">
        <a:xfrm>
          <a:off x="21812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63" name="AutoShape 295"/>
        <xdr:cNvSpPr>
          <a:spLocks noRot="1" noChangeAspect="1" noMove="1" noResize="1" noChangeArrowheads="1"/>
        </xdr:cNvSpPr>
      </xdr:nvSpPr>
      <xdr:spPr bwMode="auto">
        <a:xfrm>
          <a:off x="21812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64" name="AutoShape 296"/>
        <xdr:cNvSpPr>
          <a:spLocks noRot="1" noChangeAspect="1" noMove="1" noResize="1" noChangeArrowheads="1"/>
        </xdr:cNvSpPr>
      </xdr:nvSpPr>
      <xdr:spPr bwMode="auto">
        <a:xfrm>
          <a:off x="21812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65" name="AutoShape 297"/>
        <xdr:cNvSpPr>
          <a:spLocks noRot="1" noMove="1" noResize="1" noChangeArrowheads="1"/>
        </xdr:cNvSpPr>
      </xdr:nvSpPr>
      <xdr:spPr bwMode="auto">
        <a:xfrm>
          <a:off x="21812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66" name="AutoShape 298"/>
        <xdr:cNvSpPr>
          <a:spLocks noRot="1" noChangeAspect="1" noMove="1" noResize="1" noChangeArrowheads="1"/>
        </xdr:cNvSpPr>
      </xdr:nvSpPr>
      <xdr:spPr bwMode="auto">
        <a:xfrm>
          <a:off x="21812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619125</xdr:colOff>
      <xdr:row>145</xdr:row>
      <xdr:rowOff>104775</xdr:rowOff>
    </xdr:to>
    <xdr:sp macro="" textlink="">
      <xdr:nvSpPr>
        <xdr:cNvPr id="1267" name="AutoShape 272"/>
        <xdr:cNvSpPr>
          <a:spLocks noRot="1" noChangeAspect="1" noMove="1" noResize="1" noChangeArrowheads="1"/>
        </xdr:cNvSpPr>
      </xdr:nvSpPr>
      <xdr:spPr bwMode="auto">
        <a:xfrm>
          <a:off x="2181225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68" name="AutoShape 273"/>
        <xdr:cNvSpPr>
          <a:spLocks noRot="1" noChangeAspect="1" noMove="1" noResize="1" noChangeArrowheads="1"/>
        </xdr:cNvSpPr>
      </xdr:nvSpPr>
      <xdr:spPr bwMode="auto">
        <a:xfrm>
          <a:off x="21812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69" name="AutoShape 295"/>
        <xdr:cNvSpPr>
          <a:spLocks noRot="1" noChangeAspect="1" noMove="1" noResize="1" noChangeArrowheads="1"/>
        </xdr:cNvSpPr>
      </xdr:nvSpPr>
      <xdr:spPr bwMode="auto">
        <a:xfrm>
          <a:off x="21812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70" name="AutoShape 296"/>
        <xdr:cNvSpPr>
          <a:spLocks noRot="1" noChangeAspect="1" noMove="1" noResize="1" noChangeArrowheads="1"/>
        </xdr:cNvSpPr>
      </xdr:nvSpPr>
      <xdr:spPr bwMode="auto">
        <a:xfrm>
          <a:off x="21812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71" name="AutoShape 297"/>
        <xdr:cNvSpPr>
          <a:spLocks noRot="1" noMove="1" noResize="1" noChangeArrowheads="1"/>
        </xdr:cNvSpPr>
      </xdr:nvSpPr>
      <xdr:spPr bwMode="auto">
        <a:xfrm>
          <a:off x="21812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72" name="AutoShape 298"/>
        <xdr:cNvSpPr>
          <a:spLocks noRot="1" noChangeAspect="1" noMove="1" noResize="1" noChangeArrowheads="1"/>
        </xdr:cNvSpPr>
      </xdr:nvSpPr>
      <xdr:spPr bwMode="auto">
        <a:xfrm>
          <a:off x="21812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619125</xdr:colOff>
      <xdr:row>146</xdr:row>
      <xdr:rowOff>104775</xdr:rowOff>
    </xdr:to>
    <xdr:sp macro="" textlink="">
      <xdr:nvSpPr>
        <xdr:cNvPr id="1273" name="AutoShape 272"/>
        <xdr:cNvSpPr>
          <a:spLocks noRot="1" noChangeAspect="1" noMove="1" noResize="1" noChangeArrowheads="1"/>
        </xdr:cNvSpPr>
      </xdr:nvSpPr>
      <xdr:spPr bwMode="auto">
        <a:xfrm>
          <a:off x="2181225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4" name="AutoShape 273"/>
        <xdr:cNvSpPr>
          <a:spLocks noRot="1" noChangeAspect="1" noMove="1" noResize="1" noChangeArrowheads="1"/>
        </xdr:cNvSpPr>
      </xdr:nvSpPr>
      <xdr:spPr bwMode="auto">
        <a:xfrm>
          <a:off x="21812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5" name="AutoShape 295"/>
        <xdr:cNvSpPr>
          <a:spLocks noRot="1" noChangeAspect="1" noMove="1" noResize="1" noChangeArrowheads="1"/>
        </xdr:cNvSpPr>
      </xdr:nvSpPr>
      <xdr:spPr bwMode="auto">
        <a:xfrm>
          <a:off x="21812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6" name="AutoShape 296"/>
        <xdr:cNvSpPr>
          <a:spLocks noRot="1" noChangeAspect="1" noMove="1" noResize="1" noChangeArrowheads="1"/>
        </xdr:cNvSpPr>
      </xdr:nvSpPr>
      <xdr:spPr bwMode="auto">
        <a:xfrm>
          <a:off x="21812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7" name="AutoShape 297"/>
        <xdr:cNvSpPr>
          <a:spLocks noRot="1" noMove="1" noResize="1" noChangeArrowheads="1"/>
        </xdr:cNvSpPr>
      </xdr:nvSpPr>
      <xdr:spPr bwMode="auto">
        <a:xfrm>
          <a:off x="21812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78" name="AutoShape 298"/>
        <xdr:cNvSpPr>
          <a:spLocks noRot="1" noChangeAspect="1" noMove="1" noResize="1" noChangeArrowheads="1"/>
        </xdr:cNvSpPr>
      </xdr:nvSpPr>
      <xdr:spPr bwMode="auto">
        <a:xfrm>
          <a:off x="21812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619125</xdr:colOff>
      <xdr:row>147</xdr:row>
      <xdr:rowOff>104775</xdr:rowOff>
    </xdr:to>
    <xdr:sp macro="" textlink="">
      <xdr:nvSpPr>
        <xdr:cNvPr id="1279" name="AutoShape 272"/>
        <xdr:cNvSpPr>
          <a:spLocks noRot="1" noChangeAspect="1" noMove="1" noResize="1" noChangeArrowheads="1"/>
        </xdr:cNvSpPr>
      </xdr:nvSpPr>
      <xdr:spPr bwMode="auto">
        <a:xfrm>
          <a:off x="2181225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80" name="AutoShape 273"/>
        <xdr:cNvSpPr>
          <a:spLocks noRot="1" noChangeAspect="1" noMove="1" noResize="1" noChangeArrowheads="1"/>
        </xdr:cNvSpPr>
      </xdr:nvSpPr>
      <xdr:spPr bwMode="auto">
        <a:xfrm>
          <a:off x="21812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81" name="AutoShape 295"/>
        <xdr:cNvSpPr>
          <a:spLocks noRot="1" noChangeAspect="1" noMove="1" noResize="1" noChangeArrowheads="1"/>
        </xdr:cNvSpPr>
      </xdr:nvSpPr>
      <xdr:spPr bwMode="auto">
        <a:xfrm>
          <a:off x="21812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82" name="AutoShape 296"/>
        <xdr:cNvSpPr>
          <a:spLocks noRot="1" noChangeAspect="1" noMove="1" noResize="1" noChangeArrowheads="1"/>
        </xdr:cNvSpPr>
      </xdr:nvSpPr>
      <xdr:spPr bwMode="auto">
        <a:xfrm>
          <a:off x="21812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83" name="AutoShape 297"/>
        <xdr:cNvSpPr>
          <a:spLocks noRot="1" noMove="1" noResize="1" noChangeArrowheads="1"/>
        </xdr:cNvSpPr>
      </xdr:nvSpPr>
      <xdr:spPr bwMode="auto">
        <a:xfrm>
          <a:off x="21812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84" name="AutoShape 298"/>
        <xdr:cNvSpPr>
          <a:spLocks noRot="1" noChangeAspect="1" noMove="1" noResize="1" noChangeArrowheads="1"/>
        </xdr:cNvSpPr>
      </xdr:nvSpPr>
      <xdr:spPr bwMode="auto">
        <a:xfrm>
          <a:off x="21812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619125</xdr:colOff>
      <xdr:row>148</xdr:row>
      <xdr:rowOff>104775</xdr:rowOff>
    </xdr:to>
    <xdr:sp macro="" textlink="">
      <xdr:nvSpPr>
        <xdr:cNvPr id="1285" name="AutoShape 272"/>
        <xdr:cNvSpPr>
          <a:spLocks noRot="1" noChangeAspect="1" noMove="1" noResize="1" noChangeArrowheads="1"/>
        </xdr:cNvSpPr>
      </xdr:nvSpPr>
      <xdr:spPr bwMode="auto">
        <a:xfrm>
          <a:off x="2181225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6" name="AutoShape 273"/>
        <xdr:cNvSpPr>
          <a:spLocks noRot="1" noChangeAspect="1" noMove="1" noResize="1" noChangeArrowheads="1"/>
        </xdr:cNvSpPr>
      </xdr:nvSpPr>
      <xdr:spPr bwMode="auto">
        <a:xfrm>
          <a:off x="21812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7" name="AutoShape 295"/>
        <xdr:cNvSpPr>
          <a:spLocks noRot="1" noChangeAspect="1" noMove="1" noResize="1" noChangeArrowheads="1"/>
        </xdr:cNvSpPr>
      </xdr:nvSpPr>
      <xdr:spPr bwMode="auto">
        <a:xfrm>
          <a:off x="21812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8" name="AutoShape 296"/>
        <xdr:cNvSpPr>
          <a:spLocks noRot="1" noChangeAspect="1" noMove="1" noResize="1" noChangeArrowheads="1"/>
        </xdr:cNvSpPr>
      </xdr:nvSpPr>
      <xdr:spPr bwMode="auto">
        <a:xfrm>
          <a:off x="21812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89" name="AutoShape 297"/>
        <xdr:cNvSpPr>
          <a:spLocks noRot="1" noMove="1" noResize="1" noChangeArrowheads="1"/>
        </xdr:cNvSpPr>
      </xdr:nvSpPr>
      <xdr:spPr bwMode="auto">
        <a:xfrm>
          <a:off x="21812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90" name="AutoShape 298"/>
        <xdr:cNvSpPr>
          <a:spLocks noRot="1" noChangeAspect="1" noMove="1" noResize="1" noChangeArrowheads="1"/>
        </xdr:cNvSpPr>
      </xdr:nvSpPr>
      <xdr:spPr bwMode="auto">
        <a:xfrm>
          <a:off x="21812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619125</xdr:colOff>
      <xdr:row>149</xdr:row>
      <xdr:rowOff>104775</xdr:rowOff>
    </xdr:to>
    <xdr:sp macro="" textlink="">
      <xdr:nvSpPr>
        <xdr:cNvPr id="1291" name="AutoShape 272"/>
        <xdr:cNvSpPr>
          <a:spLocks noRot="1" noChangeAspect="1" noMove="1" noResize="1" noChangeArrowheads="1"/>
        </xdr:cNvSpPr>
      </xdr:nvSpPr>
      <xdr:spPr bwMode="auto">
        <a:xfrm>
          <a:off x="2181225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92" name="AutoShape 273"/>
        <xdr:cNvSpPr>
          <a:spLocks noRot="1" noChangeAspect="1" noMove="1" noResize="1" noChangeArrowheads="1"/>
        </xdr:cNvSpPr>
      </xdr:nvSpPr>
      <xdr:spPr bwMode="auto">
        <a:xfrm>
          <a:off x="21812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93" name="AutoShape 295"/>
        <xdr:cNvSpPr>
          <a:spLocks noRot="1" noChangeAspect="1" noMove="1" noResize="1" noChangeArrowheads="1"/>
        </xdr:cNvSpPr>
      </xdr:nvSpPr>
      <xdr:spPr bwMode="auto">
        <a:xfrm>
          <a:off x="21812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94" name="AutoShape 296"/>
        <xdr:cNvSpPr>
          <a:spLocks noRot="1" noChangeAspect="1" noMove="1" noResize="1" noChangeArrowheads="1"/>
        </xdr:cNvSpPr>
      </xdr:nvSpPr>
      <xdr:spPr bwMode="auto">
        <a:xfrm>
          <a:off x="21812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95" name="AutoShape 297"/>
        <xdr:cNvSpPr>
          <a:spLocks noRot="1" noMove="1" noResize="1" noChangeArrowheads="1"/>
        </xdr:cNvSpPr>
      </xdr:nvSpPr>
      <xdr:spPr bwMode="auto">
        <a:xfrm>
          <a:off x="21812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96" name="AutoShape 298"/>
        <xdr:cNvSpPr>
          <a:spLocks noRot="1" noChangeAspect="1" noMove="1" noResize="1" noChangeArrowheads="1"/>
        </xdr:cNvSpPr>
      </xdr:nvSpPr>
      <xdr:spPr bwMode="auto">
        <a:xfrm>
          <a:off x="21812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619125</xdr:colOff>
      <xdr:row>150</xdr:row>
      <xdr:rowOff>104775</xdr:rowOff>
    </xdr:to>
    <xdr:sp macro="" textlink="">
      <xdr:nvSpPr>
        <xdr:cNvPr id="1297" name="AutoShape 272"/>
        <xdr:cNvSpPr>
          <a:spLocks noRot="1" noChangeAspect="1" noMove="1" noResize="1" noChangeArrowheads="1"/>
        </xdr:cNvSpPr>
      </xdr:nvSpPr>
      <xdr:spPr bwMode="auto">
        <a:xfrm>
          <a:off x="2181225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98" name="AutoShape 273"/>
        <xdr:cNvSpPr>
          <a:spLocks noRot="1" noChangeAspect="1" noMove="1" noResize="1" noChangeArrowheads="1"/>
        </xdr:cNvSpPr>
      </xdr:nvSpPr>
      <xdr:spPr bwMode="auto">
        <a:xfrm>
          <a:off x="21812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99" name="AutoShape 295"/>
        <xdr:cNvSpPr>
          <a:spLocks noRot="1" noChangeAspect="1" noMove="1" noResize="1" noChangeArrowheads="1"/>
        </xdr:cNvSpPr>
      </xdr:nvSpPr>
      <xdr:spPr bwMode="auto">
        <a:xfrm>
          <a:off x="21812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300" name="AutoShape 296"/>
        <xdr:cNvSpPr>
          <a:spLocks noRot="1" noChangeAspect="1" noMove="1" noResize="1" noChangeArrowheads="1"/>
        </xdr:cNvSpPr>
      </xdr:nvSpPr>
      <xdr:spPr bwMode="auto">
        <a:xfrm>
          <a:off x="21812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301" name="AutoShape 297"/>
        <xdr:cNvSpPr>
          <a:spLocks noRot="1" noMove="1" noResize="1" noChangeArrowheads="1"/>
        </xdr:cNvSpPr>
      </xdr:nvSpPr>
      <xdr:spPr bwMode="auto">
        <a:xfrm>
          <a:off x="21812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302" name="AutoShape 298"/>
        <xdr:cNvSpPr>
          <a:spLocks noRot="1" noChangeAspect="1" noMove="1" noResize="1" noChangeArrowheads="1"/>
        </xdr:cNvSpPr>
      </xdr:nvSpPr>
      <xdr:spPr bwMode="auto">
        <a:xfrm>
          <a:off x="21812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619125</xdr:colOff>
      <xdr:row>151</xdr:row>
      <xdr:rowOff>104775</xdr:rowOff>
    </xdr:to>
    <xdr:sp macro="" textlink="">
      <xdr:nvSpPr>
        <xdr:cNvPr id="1303" name="AutoShape 272"/>
        <xdr:cNvSpPr>
          <a:spLocks noRot="1" noChangeAspect="1" noMove="1" noResize="1" noChangeArrowheads="1"/>
        </xdr:cNvSpPr>
      </xdr:nvSpPr>
      <xdr:spPr bwMode="auto">
        <a:xfrm>
          <a:off x="2181225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4" name="AutoShape 273"/>
        <xdr:cNvSpPr>
          <a:spLocks noRot="1" noChangeAspect="1" noMove="1" noResize="1" noChangeArrowheads="1"/>
        </xdr:cNvSpPr>
      </xdr:nvSpPr>
      <xdr:spPr bwMode="auto">
        <a:xfrm>
          <a:off x="21812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5" name="AutoShape 295"/>
        <xdr:cNvSpPr>
          <a:spLocks noRot="1" noChangeAspect="1" noMove="1" noResize="1" noChangeArrowheads="1"/>
        </xdr:cNvSpPr>
      </xdr:nvSpPr>
      <xdr:spPr bwMode="auto">
        <a:xfrm>
          <a:off x="21812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6" name="AutoShape 296"/>
        <xdr:cNvSpPr>
          <a:spLocks noRot="1" noChangeAspect="1" noMove="1" noResize="1" noChangeArrowheads="1"/>
        </xdr:cNvSpPr>
      </xdr:nvSpPr>
      <xdr:spPr bwMode="auto">
        <a:xfrm>
          <a:off x="21812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7" name="AutoShape 297"/>
        <xdr:cNvSpPr>
          <a:spLocks noRot="1" noMove="1" noResize="1" noChangeArrowheads="1"/>
        </xdr:cNvSpPr>
      </xdr:nvSpPr>
      <xdr:spPr bwMode="auto">
        <a:xfrm>
          <a:off x="21812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308" name="AutoShape 298"/>
        <xdr:cNvSpPr>
          <a:spLocks noRot="1" noChangeAspect="1" noMove="1" noResize="1" noChangeArrowheads="1"/>
        </xdr:cNvSpPr>
      </xdr:nvSpPr>
      <xdr:spPr bwMode="auto">
        <a:xfrm>
          <a:off x="21812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619125</xdr:colOff>
      <xdr:row>152</xdr:row>
      <xdr:rowOff>104775</xdr:rowOff>
    </xdr:to>
    <xdr:sp macro="" textlink="">
      <xdr:nvSpPr>
        <xdr:cNvPr id="1309" name="AutoShape 272"/>
        <xdr:cNvSpPr>
          <a:spLocks noRot="1" noChangeAspect="1" noMove="1" noResize="1" noChangeArrowheads="1"/>
        </xdr:cNvSpPr>
      </xdr:nvSpPr>
      <xdr:spPr bwMode="auto">
        <a:xfrm>
          <a:off x="2181225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10" name="AutoShape 273"/>
        <xdr:cNvSpPr>
          <a:spLocks noRot="1" noChangeAspect="1" noMove="1" noResize="1" noChangeArrowheads="1"/>
        </xdr:cNvSpPr>
      </xdr:nvSpPr>
      <xdr:spPr bwMode="auto">
        <a:xfrm>
          <a:off x="21812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11" name="AutoShape 295"/>
        <xdr:cNvSpPr>
          <a:spLocks noRot="1" noChangeAspect="1" noMove="1" noResize="1" noChangeArrowheads="1"/>
        </xdr:cNvSpPr>
      </xdr:nvSpPr>
      <xdr:spPr bwMode="auto">
        <a:xfrm>
          <a:off x="21812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12" name="AutoShape 296"/>
        <xdr:cNvSpPr>
          <a:spLocks noRot="1" noChangeAspect="1" noMove="1" noResize="1" noChangeArrowheads="1"/>
        </xdr:cNvSpPr>
      </xdr:nvSpPr>
      <xdr:spPr bwMode="auto">
        <a:xfrm>
          <a:off x="21812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13" name="AutoShape 297"/>
        <xdr:cNvSpPr>
          <a:spLocks noRot="1" noMove="1" noResize="1" noChangeArrowheads="1"/>
        </xdr:cNvSpPr>
      </xdr:nvSpPr>
      <xdr:spPr bwMode="auto">
        <a:xfrm>
          <a:off x="21812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314" name="AutoShape 298"/>
        <xdr:cNvSpPr>
          <a:spLocks noRot="1" noChangeAspect="1" noMove="1" noResize="1" noChangeArrowheads="1"/>
        </xdr:cNvSpPr>
      </xdr:nvSpPr>
      <xdr:spPr bwMode="auto">
        <a:xfrm>
          <a:off x="21812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619125</xdr:colOff>
      <xdr:row>153</xdr:row>
      <xdr:rowOff>104775</xdr:rowOff>
    </xdr:to>
    <xdr:sp macro="" textlink="">
      <xdr:nvSpPr>
        <xdr:cNvPr id="1315" name="AutoShape 272"/>
        <xdr:cNvSpPr>
          <a:spLocks noRot="1" noChangeAspect="1" noMove="1" noResize="1" noChangeArrowheads="1"/>
        </xdr:cNvSpPr>
      </xdr:nvSpPr>
      <xdr:spPr bwMode="auto">
        <a:xfrm>
          <a:off x="2181225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6" name="AutoShape 273"/>
        <xdr:cNvSpPr>
          <a:spLocks noRot="1" noChangeAspect="1" noMove="1" noResize="1" noChangeArrowheads="1"/>
        </xdr:cNvSpPr>
      </xdr:nvSpPr>
      <xdr:spPr bwMode="auto">
        <a:xfrm>
          <a:off x="21812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7" name="AutoShape 295"/>
        <xdr:cNvSpPr>
          <a:spLocks noRot="1" noChangeAspect="1" noMove="1" noResize="1" noChangeArrowheads="1"/>
        </xdr:cNvSpPr>
      </xdr:nvSpPr>
      <xdr:spPr bwMode="auto">
        <a:xfrm>
          <a:off x="21812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8" name="AutoShape 296"/>
        <xdr:cNvSpPr>
          <a:spLocks noRot="1" noChangeAspect="1" noMove="1" noResize="1" noChangeArrowheads="1"/>
        </xdr:cNvSpPr>
      </xdr:nvSpPr>
      <xdr:spPr bwMode="auto">
        <a:xfrm>
          <a:off x="21812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19" name="AutoShape 297"/>
        <xdr:cNvSpPr>
          <a:spLocks noRot="1" noMove="1" noResize="1" noChangeArrowheads="1"/>
        </xdr:cNvSpPr>
      </xdr:nvSpPr>
      <xdr:spPr bwMode="auto">
        <a:xfrm>
          <a:off x="21812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320" name="AutoShape 298"/>
        <xdr:cNvSpPr>
          <a:spLocks noRot="1" noChangeAspect="1" noMove="1" noResize="1" noChangeArrowheads="1"/>
        </xdr:cNvSpPr>
      </xdr:nvSpPr>
      <xdr:spPr bwMode="auto">
        <a:xfrm>
          <a:off x="21812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619125</xdr:colOff>
      <xdr:row>154</xdr:row>
      <xdr:rowOff>104775</xdr:rowOff>
    </xdr:to>
    <xdr:sp macro="" textlink="">
      <xdr:nvSpPr>
        <xdr:cNvPr id="1321" name="AutoShape 272"/>
        <xdr:cNvSpPr>
          <a:spLocks noRot="1" noChangeAspect="1" noMove="1" noResize="1" noChangeArrowheads="1"/>
        </xdr:cNvSpPr>
      </xdr:nvSpPr>
      <xdr:spPr bwMode="auto">
        <a:xfrm>
          <a:off x="2181225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22" name="AutoShape 273"/>
        <xdr:cNvSpPr>
          <a:spLocks noRot="1" noChangeAspect="1" noMove="1" noResize="1" noChangeArrowheads="1"/>
        </xdr:cNvSpPr>
      </xdr:nvSpPr>
      <xdr:spPr bwMode="auto">
        <a:xfrm>
          <a:off x="21812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23" name="AutoShape 295"/>
        <xdr:cNvSpPr>
          <a:spLocks noRot="1" noChangeAspect="1" noMove="1" noResize="1" noChangeArrowheads="1"/>
        </xdr:cNvSpPr>
      </xdr:nvSpPr>
      <xdr:spPr bwMode="auto">
        <a:xfrm>
          <a:off x="21812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24" name="AutoShape 296"/>
        <xdr:cNvSpPr>
          <a:spLocks noRot="1" noChangeAspect="1" noMove="1" noResize="1" noChangeArrowheads="1"/>
        </xdr:cNvSpPr>
      </xdr:nvSpPr>
      <xdr:spPr bwMode="auto">
        <a:xfrm>
          <a:off x="21812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25" name="AutoShape 297"/>
        <xdr:cNvSpPr>
          <a:spLocks noRot="1" noMove="1" noResize="1" noChangeArrowheads="1"/>
        </xdr:cNvSpPr>
      </xdr:nvSpPr>
      <xdr:spPr bwMode="auto">
        <a:xfrm>
          <a:off x="21812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26" name="AutoShape 298"/>
        <xdr:cNvSpPr>
          <a:spLocks noRot="1" noChangeAspect="1" noMove="1" noResize="1" noChangeArrowheads="1"/>
        </xdr:cNvSpPr>
      </xdr:nvSpPr>
      <xdr:spPr bwMode="auto">
        <a:xfrm>
          <a:off x="21812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619125</xdr:colOff>
      <xdr:row>155</xdr:row>
      <xdr:rowOff>104775</xdr:rowOff>
    </xdr:to>
    <xdr:sp macro="" textlink="">
      <xdr:nvSpPr>
        <xdr:cNvPr id="1327" name="AutoShape 272"/>
        <xdr:cNvSpPr>
          <a:spLocks noRot="1" noChangeAspect="1" noMove="1" noResize="1" noChangeArrowheads="1"/>
        </xdr:cNvSpPr>
      </xdr:nvSpPr>
      <xdr:spPr bwMode="auto">
        <a:xfrm>
          <a:off x="2181225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28" name="AutoShape 273"/>
        <xdr:cNvSpPr>
          <a:spLocks noRot="1" noChangeAspect="1" noMove="1" noResize="1" noChangeArrowheads="1"/>
        </xdr:cNvSpPr>
      </xdr:nvSpPr>
      <xdr:spPr bwMode="auto">
        <a:xfrm>
          <a:off x="21812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29" name="AutoShape 295"/>
        <xdr:cNvSpPr>
          <a:spLocks noRot="1" noChangeAspect="1" noMove="1" noResize="1" noChangeArrowheads="1"/>
        </xdr:cNvSpPr>
      </xdr:nvSpPr>
      <xdr:spPr bwMode="auto">
        <a:xfrm>
          <a:off x="21812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30" name="AutoShape 296"/>
        <xdr:cNvSpPr>
          <a:spLocks noRot="1" noChangeAspect="1" noMove="1" noResize="1" noChangeArrowheads="1"/>
        </xdr:cNvSpPr>
      </xdr:nvSpPr>
      <xdr:spPr bwMode="auto">
        <a:xfrm>
          <a:off x="21812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31" name="AutoShape 297"/>
        <xdr:cNvSpPr>
          <a:spLocks noRot="1" noMove="1" noResize="1" noChangeArrowheads="1"/>
        </xdr:cNvSpPr>
      </xdr:nvSpPr>
      <xdr:spPr bwMode="auto">
        <a:xfrm>
          <a:off x="21812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32" name="AutoShape 298"/>
        <xdr:cNvSpPr>
          <a:spLocks noRot="1" noChangeAspect="1" noMove="1" noResize="1" noChangeArrowheads="1"/>
        </xdr:cNvSpPr>
      </xdr:nvSpPr>
      <xdr:spPr bwMode="auto">
        <a:xfrm>
          <a:off x="21812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619125</xdr:colOff>
      <xdr:row>156</xdr:row>
      <xdr:rowOff>104775</xdr:rowOff>
    </xdr:to>
    <xdr:sp macro="" textlink="">
      <xdr:nvSpPr>
        <xdr:cNvPr id="1333" name="AutoShape 272"/>
        <xdr:cNvSpPr>
          <a:spLocks noRot="1" noChangeAspect="1" noMove="1" noResize="1" noChangeArrowheads="1"/>
        </xdr:cNvSpPr>
      </xdr:nvSpPr>
      <xdr:spPr bwMode="auto">
        <a:xfrm>
          <a:off x="2181225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4" name="AutoShape 273"/>
        <xdr:cNvSpPr>
          <a:spLocks noRot="1" noChangeAspect="1" noMove="1" noResize="1" noChangeArrowheads="1"/>
        </xdr:cNvSpPr>
      </xdr:nvSpPr>
      <xdr:spPr bwMode="auto">
        <a:xfrm>
          <a:off x="21812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5" name="AutoShape 295"/>
        <xdr:cNvSpPr>
          <a:spLocks noRot="1" noChangeAspect="1" noMove="1" noResize="1" noChangeArrowheads="1"/>
        </xdr:cNvSpPr>
      </xdr:nvSpPr>
      <xdr:spPr bwMode="auto">
        <a:xfrm>
          <a:off x="21812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6" name="AutoShape 296"/>
        <xdr:cNvSpPr>
          <a:spLocks noRot="1" noChangeAspect="1" noMove="1" noResize="1" noChangeArrowheads="1"/>
        </xdr:cNvSpPr>
      </xdr:nvSpPr>
      <xdr:spPr bwMode="auto">
        <a:xfrm>
          <a:off x="21812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7" name="AutoShape 297"/>
        <xdr:cNvSpPr>
          <a:spLocks noRot="1" noMove="1" noResize="1" noChangeArrowheads="1"/>
        </xdr:cNvSpPr>
      </xdr:nvSpPr>
      <xdr:spPr bwMode="auto">
        <a:xfrm>
          <a:off x="21812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38" name="AutoShape 298"/>
        <xdr:cNvSpPr>
          <a:spLocks noRot="1" noChangeAspect="1" noMove="1" noResize="1" noChangeArrowheads="1"/>
        </xdr:cNvSpPr>
      </xdr:nvSpPr>
      <xdr:spPr bwMode="auto">
        <a:xfrm>
          <a:off x="21812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619125</xdr:colOff>
      <xdr:row>157</xdr:row>
      <xdr:rowOff>104775</xdr:rowOff>
    </xdr:to>
    <xdr:sp macro="" textlink="">
      <xdr:nvSpPr>
        <xdr:cNvPr id="1339" name="AutoShape 272"/>
        <xdr:cNvSpPr>
          <a:spLocks noRot="1" noChangeAspect="1" noMove="1" noResize="1" noChangeArrowheads="1"/>
        </xdr:cNvSpPr>
      </xdr:nvSpPr>
      <xdr:spPr bwMode="auto">
        <a:xfrm>
          <a:off x="2181225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40" name="AutoShape 273"/>
        <xdr:cNvSpPr>
          <a:spLocks noRot="1" noChangeAspect="1" noMove="1" noResize="1" noChangeArrowheads="1"/>
        </xdr:cNvSpPr>
      </xdr:nvSpPr>
      <xdr:spPr bwMode="auto">
        <a:xfrm>
          <a:off x="21812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41" name="AutoShape 295"/>
        <xdr:cNvSpPr>
          <a:spLocks noRot="1" noChangeAspect="1" noMove="1" noResize="1" noChangeArrowheads="1"/>
        </xdr:cNvSpPr>
      </xdr:nvSpPr>
      <xdr:spPr bwMode="auto">
        <a:xfrm>
          <a:off x="21812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42" name="AutoShape 296"/>
        <xdr:cNvSpPr>
          <a:spLocks noRot="1" noChangeAspect="1" noMove="1" noResize="1" noChangeArrowheads="1"/>
        </xdr:cNvSpPr>
      </xdr:nvSpPr>
      <xdr:spPr bwMode="auto">
        <a:xfrm>
          <a:off x="21812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43" name="AutoShape 297"/>
        <xdr:cNvSpPr>
          <a:spLocks noRot="1" noMove="1" noResize="1" noChangeArrowheads="1"/>
        </xdr:cNvSpPr>
      </xdr:nvSpPr>
      <xdr:spPr bwMode="auto">
        <a:xfrm>
          <a:off x="21812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44" name="AutoShape 298"/>
        <xdr:cNvSpPr>
          <a:spLocks noRot="1" noChangeAspect="1" noMove="1" noResize="1" noChangeArrowheads="1"/>
        </xdr:cNvSpPr>
      </xdr:nvSpPr>
      <xdr:spPr bwMode="auto">
        <a:xfrm>
          <a:off x="21812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619125</xdr:colOff>
      <xdr:row>158</xdr:row>
      <xdr:rowOff>104775</xdr:rowOff>
    </xdr:to>
    <xdr:sp macro="" textlink="">
      <xdr:nvSpPr>
        <xdr:cNvPr id="1345" name="AutoShape 272"/>
        <xdr:cNvSpPr>
          <a:spLocks noRot="1" noChangeAspect="1" noMove="1" noResize="1" noChangeArrowheads="1"/>
        </xdr:cNvSpPr>
      </xdr:nvSpPr>
      <xdr:spPr bwMode="auto">
        <a:xfrm>
          <a:off x="2181225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6" name="AutoShape 273"/>
        <xdr:cNvSpPr>
          <a:spLocks noRot="1" noChangeAspect="1" noMove="1" noResize="1" noChangeArrowheads="1"/>
        </xdr:cNvSpPr>
      </xdr:nvSpPr>
      <xdr:spPr bwMode="auto">
        <a:xfrm>
          <a:off x="21812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7" name="AutoShape 295"/>
        <xdr:cNvSpPr>
          <a:spLocks noRot="1" noChangeAspect="1" noMove="1" noResize="1" noChangeArrowheads="1"/>
        </xdr:cNvSpPr>
      </xdr:nvSpPr>
      <xdr:spPr bwMode="auto">
        <a:xfrm>
          <a:off x="21812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8" name="AutoShape 296"/>
        <xdr:cNvSpPr>
          <a:spLocks noRot="1" noChangeAspect="1" noMove="1" noResize="1" noChangeArrowheads="1"/>
        </xdr:cNvSpPr>
      </xdr:nvSpPr>
      <xdr:spPr bwMode="auto">
        <a:xfrm>
          <a:off x="21812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49" name="AutoShape 297"/>
        <xdr:cNvSpPr>
          <a:spLocks noRot="1" noMove="1" noResize="1" noChangeArrowheads="1"/>
        </xdr:cNvSpPr>
      </xdr:nvSpPr>
      <xdr:spPr bwMode="auto">
        <a:xfrm>
          <a:off x="21812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50" name="AutoShape 298"/>
        <xdr:cNvSpPr>
          <a:spLocks noRot="1" noChangeAspect="1" noMove="1" noResize="1" noChangeArrowheads="1"/>
        </xdr:cNvSpPr>
      </xdr:nvSpPr>
      <xdr:spPr bwMode="auto">
        <a:xfrm>
          <a:off x="21812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619125</xdr:colOff>
      <xdr:row>159</xdr:row>
      <xdr:rowOff>104775</xdr:rowOff>
    </xdr:to>
    <xdr:sp macro="" textlink="">
      <xdr:nvSpPr>
        <xdr:cNvPr id="1351" name="AutoShape 272"/>
        <xdr:cNvSpPr>
          <a:spLocks noRot="1" noChangeAspect="1" noMove="1" noResize="1" noChangeArrowheads="1"/>
        </xdr:cNvSpPr>
      </xdr:nvSpPr>
      <xdr:spPr bwMode="auto">
        <a:xfrm>
          <a:off x="2181225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52" name="AutoShape 273"/>
        <xdr:cNvSpPr>
          <a:spLocks noRot="1" noChangeAspect="1" noMove="1" noResize="1" noChangeArrowheads="1"/>
        </xdr:cNvSpPr>
      </xdr:nvSpPr>
      <xdr:spPr bwMode="auto">
        <a:xfrm>
          <a:off x="21812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53" name="AutoShape 295"/>
        <xdr:cNvSpPr>
          <a:spLocks noRot="1" noChangeAspect="1" noMove="1" noResize="1" noChangeArrowheads="1"/>
        </xdr:cNvSpPr>
      </xdr:nvSpPr>
      <xdr:spPr bwMode="auto">
        <a:xfrm>
          <a:off x="21812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54" name="AutoShape 296"/>
        <xdr:cNvSpPr>
          <a:spLocks noRot="1" noChangeAspect="1" noMove="1" noResize="1" noChangeArrowheads="1"/>
        </xdr:cNvSpPr>
      </xdr:nvSpPr>
      <xdr:spPr bwMode="auto">
        <a:xfrm>
          <a:off x="21812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55" name="AutoShape 297"/>
        <xdr:cNvSpPr>
          <a:spLocks noRot="1" noMove="1" noResize="1" noChangeArrowheads="1"/>
        </xdr:cNvSpPr>
      </xdr:nvSpPr>
      <xdr:spPr bwMode="auto">
        <a:xfrm>
          <a:off x="21812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56" name="AutoShape 298"/>
        <xdr:cNvSpPr>
          <a:spLocks noRot="1" noChangeAspect="1" noMove="1" noResize="1" noChangeArrowheads="1"/>
        </xdr:cNvSpPr>
      </xdr:nvSpPr>
      <xdr:spPr bwMode="auto">
        <a:xfrm>
          <a:off x="21812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619125</xdr:colOff>
      <xdr:row>160</xdr:row>
      <xdr:rowOff>104775</xdr:rowOff>
    </xdr:to>
    <xdr:sp macro="" textlink="">
      <xdr:nvSpPr>
        <xdr:cNvPr id="1357" name="AutoShape 272"/>
        <xdr:cNvSpPr>
          <a:spLocks noRot="1" noChangeAspect="1" noMove="1" noResize="1" noChangeArrowheads="1"/>
        </xdr:cNvSpPr>
      </xdr:nvSpPr>
      <xdr:spPr bwMode="auto">
        <a:xfrm>
          <a:off x="2181225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58" name="AutoShape 273"/>
        <xdr:cNvSpPr>
          <a:spLocks noRot="1" noChangeAspect="1" noMove="1" noResize="1" noChangeArrowheads="1"/>
        </xdr:cNvSpPr>
      </xdr:nvSpPr>
      <xdr:spPr bwMode="auto">
        <a:xfrm>
          <a:off x="21812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59" name="AutoShape 295"/>
        <xdr:cNvSpPr>
          <a:spLocks noRot="1" noChangeAspect="1" noMove="1" noResize="1" noChangeArrowheads="1"/>
        </xdr:cNvSpPr>
      </xdr:nvSpPr>
      <xdr:spPr bwMode="auto">
        <a:xfrm>
          <a:off x="21812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60" name="AutoShape 296"/>
        <xdr:cNvSpPr>
          <a:spLocks noRot="1" noChangeAspect="1" noMove="1" noResize="1" noChangeArrowheads="1"/>
        </xdr:cNvSpPr>
      </xdr:nvSpPr>
      <xdr:spPr bwMode="auto">
        <a:xfrm>
          <a:off x="21812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61" name="AutoShape 297"/>
        <xdr:cNvSpPr>
          <a:spLocks noRot="1" noMove="1" noResize="1" noChangeArrowheads="1"/>
        </xdr:cNvSpPr>
      </xdr:nvSpPr>
      <xdr:spPr bwMode="auto">
        <a:xfrm>
          <a:off x="21812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62" name="AutoShape 298"/>
        <xdr:cNvSpPr>
          <a:spLocks noRot="1" noChangeAspect="1" noMove="1" noResize="1" noChangeArrowheads="1"/>
        </xdr:cNvSpPr>
      </xdr:nvSpPr>
      <xdr:spPr bwMode="auto">
        <a:xfrm>
          <a:off x="21812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619125</xdr:colOff>
      <xdr:row>161</xdr:row>
      <xdr:rowOff>104775</xdr:rowOff>
    </xdr:to>
    <xdr:sp macro="" textlink="">
      <xdr:nvSpPr>
        <xdr:cNvPr id="1363" name="AutoShape 272"/>
        <xdr:cNvSpPr>
          <a:spLocks noRot="1" noChangeAspect="1" noMove="1" noResize="1" noChangeArrowheads="1"/>
        </xdr:cNvSpPr>
      </xdr:nvSpPr>
      <xdr:spPr bwMode="auto">
        <a:xfrm>
          <a:off x="2181225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4" name="AutoShape 273"/>
        <xdr:cNvSpPr>
          <a:spLocks noRot="1" noChangeAspect="1" noMove="1" noResize="1" noChangeArrowheads="1"/>
        </xdr:cNvSpPr>
      </xdr:nvSpPr>
      <xdr:spPr bwMode="auto">
        <a:xfrm>
          <a:off x="21812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5" name="AutoShape 295"/>
        <xdr:cNvSpPr>
          <a:spLocks noRot="1" noChangeAspect="1" noMove="1" noResize="1" noChangeArrowheads="1"/>
        </xdr:cNvSpPr>
      </xdr:nvSpPr>
      <xdr:spPr bwMode="auto">
        <a:xfrm>
          <a:off x="21812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6" name="AutoShape 296"/>
        <xdr:cNvSpPr>
          <a:spLocks noRot="1" noChangeAspect="1" noMove="1" noResize="1" noChangeArrowheads="1"/>
        </xdr:cNvSpPr>
      </xdr:nvSpPr>
      <xdr:spPr bwMode="auto">
        <a:xfrm>
          <a:off x="21812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7" name="AutoShape 297"/>
        <xdr:cNvSpPr>
          <a:spLocks noRot="1" noMove="1" noResize="1" noChangeArrowheads="1"/>
        </xdr:cNvSpPr>
      </xdr:nvSpPr>
      <xdr:spPr bwMode="auto">
        <a:xfrm>
          <a:off x="21812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68" name="AutoShape 298"/>
        <xdr:cNvSpPr>
          <a:spLocks noRot="1" noChangeAspect="1" noMove="1" noResize="1" noChangeArrowheads="1"/>
        </xdr:cNvSpPr>
      </xdr:nvSpPr>
      <xdr:spPr bwMode="auto">
        <a:xfrm>
          <a:off x="21812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619125</xdr:colOff>
      <xdr:row>162</xdr:row>
      <xdr:rowOff>104775</xdr:rowOff>
    </xdr:to>
    <xdr:sp macro="" textlink="">
      <xdr:nvSpPr>
        <xdr:cNvPr id="1369" name="AutoShape 272"/>
        <xdr:cNvSpPr>
          <a:spLocks noRot="1" noChangeAspect="1" noMove="1" noResize="1" noChangeArrowheads="1"/>
        </xdr:cNvSpPr>
      </xdr:nvSpPr>
      <xdr:spPr bwMode="auto">
        <a:xfrm>
          <a:off x="2181225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70" name="AutoShape 273"/>
        <xdr:cNvSpPr>
          <a:spLocks noRot="1" noChangeAspect="1" noMove="1" noResize="1" noChangeArrowheads="1"/>
        </xdr:cNvSpPr>
      </xdr:nvSpPr>
      <xdr:spPr bwMode="auto">
        <a:xfrm>
          <a:off x="21812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71" name="AutoShape 295"/>
        <xdr:cNvSpPr>
          <a:spLocks noRot="1" noChangeAspect="1" noMove="1" noResize="1" noChangeArrowheads="1"/>
        </xdr:cNvSpPr>
      </xdr:nvSpPr>
      <xdr:spPr bwMode="auto">
        <a:xfrm>
          <a:off x="21812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72" name="AutoShape 296"/>
        <xdr:cNvSpPr>
          <a:spLocks noRot="1" noChangeAspect="1" noMove="1" noResize="1" noChangeArrowheads="1"/>
        </xdr:cNvSpPr>
      </xdr:nvSpPr>
      <xdr:spPr bwMode="auto">
        <a:xfrm>
          <a:off x="21812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73" name="AutoShape 297"/>
        <xdr:cNvSpPr>
          <a:spLocks noRot="1" noMove="1" noResize="1" noChangeArrowheads="1"/>
        </xdr:cNvSpPr>
      </xdr:nvSpPr>
      <xdr:spPr bwMode="auto">
        <a:xfrm>
          <a:off x="21812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74" name="AutoShape 298"/>
        <xdr:cNvSpPr>
          <a:spLocks noRot="1" noChangeAspect="1" noMove="1" noResize="1" noChangeArrowheads="1"/>
        </xdr:cNvSpPr>
      </xdr:nvSpPr>
      <xdr:spPr bwMode="auto">
        <a:xfrm>
          <a:off x="21812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619125</xdr:colOff>
      <xdr:row>163</xdr:row>
      <xdr:rowOff>104775</xdr:rowOff>
    </xdr:to>
    <xdr:sp macro="" textlink="">
      <xdr:nvSpPr>
        <xdr:cNvPr id="1375" name="AutoShape 272"/>
        <xdr:cNvSpPr>
          <a:spLocks noRot="1" noChangeAspect="1" noMove="1" noResize="1" noChangeArrowheads="1"/>
        </xdr:cNvSpPr>
      </xdr:nvSpPr>
      <xdr:spPr bwMode="auto">
        <a:xfrm>
          <a:off x="2181225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6" name="AutoShape 273"/>
        <xdr:cNvSpPr>
          <a:spLocks noRot="1" noChangeAspect="1" noMove="1" noResize="1" noChangeArrowheads="1"/>
        </xdr:cNvSpPr>
      </xdr:nvSpPr>
      <xdr:spPr bwMode="auto">
        <a:xfrm>
          <a:off x="21812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7" name="AutoShape 295"/>
        <xdr:cNvSpPr>
          <a:spLocks noRot="1" noChangeAspect="1" noMove="1" noResize="1" noChangeArrowheads="1"/>
        </xdr:cNvSpPr>
      </xdr:nvSpPr>
      <xdr:spPr bwMode="auto">
        <a:xfrm>
          <a:off x="21812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8" name="AutoShape 296"/>
        <xdr:cNvSpPr>
          <a:spLocks noRot="1" noChangeAspect="1" noMove="1" noResize="1" noChangeArrowheads="1"/>
        </xdr:cNvSpPr>
      </xdr:nvSpPr>
      <xdr:spPr bwMode="auto">
        <a:xfrm>
          <a:off x="21812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79" name="AutoShape 297"/>
        <xdr:cNvSpPr>
          <a:spLocks noRot="1" noMove="1" noResize="1" noChangeArrowheads="1"/>
        </xdr:cNvSpPr>
      </xdr:nvSpPr>
      <xdr:spPr bwMode="auto">
        <a:xfrm>
          <a:off x="21812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80" name="AutoShape 298"/>
        <xdr:cNvSpPr>
          <a:spLocks noRot="1" noChangeAspect="1" noMove="1" noResize="1" noChangeArrowheads="1"/>
        </xdr:cNvSpPr>
      </xdr:nvSpPr>
      <xdr:spPr bwMode="auto">
        <a:xfrm>
          <a:off x="21812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619125</xdr:colOff>
      <xdr:row>164</xdr:row>
      <xdr:rowOff>104775</xdr:rowOff>
    </xdr:to>
    <xdr:sp macro="" textlink="">
      <xdr:nvSpPr>
        <xdr:cNvPr id="1381" name="AutoShape 272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82" name="AutoShape 273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83" name="AutoShape 295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84" name="AutoShape 296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85" name="AutoShape 297"/>
        <xdr:cNvSpPr>
          <a:spLocks noRo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86" name="AutoShape 298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619125</xdr:colOff>
      <xdr:row>165</xdr:row>
      <xdr:rowOff>104775</xdr:rowOff>
    </xdr:to>
    <xdr:sp macro="" textlink="">
      <xdr:nvSpPr>
        <xdr:cNvPr id="1387" name="AutoShape 272"/>
        <xdr:cNvSpPr>
          <a:spLocks noRot="1" noChangeAspect="1" noMove="1" noResize="1" noChangeArrowheads="1"/>
        </xdr:cNvSpPr>
      </xdr:nvSpPr>
      <xdr:spPr bwMode="auto">
        <a:xfrm>
          <a:off x="2181225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88" name="AutoShape 273"/>
        <xdr:cNvSpPr>
          <a:spLocks noRot="1" noChangeAspect="1" noMove="1" noResize="1" noChangeArrowheads="1"/>
        </xdr:cNvSpPr>
      </xdr:nvSpPr>
      <xdr:spPr bwMode="auto">
        <a:xfrm>
          <a:off x="21812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89" name="AutoShape 295"/>
        <xdr:cNvSpPr>
          <a:spLocks noRot="1" noChangeAspect="1" noMove="1" noResize="1" noChangeArrowheads="1"/>
        </xdr:cNvSpPr>
      </xdr:nvSpPr>
      <xdr:spPr bwMode="auto">
        <a:xfrm>
          <a:off x="21812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90" name="AutoShape 296"/>
        <xdr:cNvSpPr>
          <a:spLocks noRot="1" noChangeAspect="1" noMove="1" noResize="1" noChangeArrowheads="1"/>
        </xdr:cNvSpPr>
      </xdr:nvSpPr>
      <xdr:spPr bwMode="auto">
        <a:xfrm>
          <a:off x="21812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91" name="AutoShape 297"/>
        <xdr:cNvSpPr>
          <a:spLocks noRot="1" noMove="1" noResize="1" noChangeArrowheads="1"/>
        </xdr:cNvSpPr>
      </xdr:nvSpPr>
      <xdr:spPr bwMode="auto">
        <a:xfrm>
          <a:off x="21812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92" name="AutoShape 298"/>
        <xdr:cNvSpPr>
          <a:spLocks noRot="1" noChangeAspect="1" noMove="1" noResize="1" noChangeArrowheads="1"/>
        </xdr:cNvSpPr>
      </xdr:nvSpPr>
      <xdr:spPr bwMode="auto">
        <a:xfrm>
          <a:off x="21812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619125</xdr:colOff>
      <xdr:row>164</xdr:row>
      <xdr:rowOff>104775</xdr:rowOff>
    </xdr:to>
    <xdr:sp macro="" textlink="">
      <xdr:nvSpPr>
        <xdr:cNvPr id="1393" name="AutoShape 272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4" name="AutoShape 273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5" name="AutoShape 295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6" name="AutoShape 296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7" name="AutoShape 297"/>
        <xdr:cNvSpPr>
          <a:spLocks noRo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98" name="AutoShape 298"/>
        <xdr:cNvSpPr>
          <a:spLocks noRot="1" noChangeAspect="1" noMove="1" noResize="1" noChangeArrowheads="1"/>
        </xdr:cNvSpPr>
      </xdr:nvSpPr>
      <xdr:spPr bwMode="auto">
        <a:xfrm>
          <a:off x="21812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619125</xdr:colOff>
      <xdr:row>140</xdr:row>
      <xdr:rowOff>104775</xdr:rowOff>
    </xdr:to>
    <xdr:sp macro="" textlink="">
      <xdr:nvSpPr>
        <xdr:cNvPr id="1399" name="AutoShape 272"/>
        <xdr:cNvSpPr>
          <a:spLocks noRot="1" noChangeAspect="1" noMove="1" noResize="1" noChangeArrowheads="1"/>
        </xdr:cNvSpPr>
      </xdr:nvSpPr>
      <xdr:spPr bwMode="auto">
        <a:xfrm>
          <a:off x="433387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400" name="AutoShape 273"/>
        <xdr:cNvSpPr>
          <a:spLocks noRot="1" noChangeAspect="1" noMove="1" noResize="1" noChangeArrowheads="1"/>
        </xdr:cNvSpPr>
      </xdr:nvSpPr>
      <xdr:spPr bwMode="auto">
        <a:xfrm>
          <a:off x="43338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401" name="AutoShape 295"/>
        <xdr:cNvSpPr>
          <a:spLocks noRot="1" noChangeAspect="1" noMove="1" noResize="1" noChangeArrowheads="1"/>
        </xdr:cNvSpPr>
      </xdr:nvSpPr>
      <xdr:spPr bwMode="auto">
        <a:xfrm>
          <a:off x="43338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402" name="AutoShape 296"/>
        <xdr:cNvSpPr>
          <a:spLocks noRot="1" noChangeAspect="1" noMove="1" noResize="1" noChangeArrowheads="1"/>
        </xdr:cNvSpPr>
      </xdr:nvSpPr>
      <xdr:spPr bwMode="auto">
        <a:xfrm>
          <a:off x="43338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403" name="AutoShape 297"/>
        <xdr:cNvSpPr>
          <a:spLocks noRot="1" noMove="1" noResize="1" noChangeArrowheads="1"/>
        </xdr:cNvSpPr>
      </xdr:nvSpPr>
      <xdr:spPr bwMode="auto">
        <a:xfrm>
          <a:off x="43338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404" name="AutoShape 298"/>
        <xdr:cNvSpPr>
          <a:spLocks noRot="1" noChangeAspect="1" noMove="1" noResize="1" noChangeArrowheads="1"/>
        </xdr:cNvSpPr>
      </xdr:nvSpPr>
      <xdr:spPr bwMode="auto">
        <a:xfrm>
          <a:off x="43338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619125</xdr:colOff>
      <xdr:row>141</xdr:row>
      <xdr:rowOff>104775</xdr:rowOff>
    </xdr:to>
    <xdr:sp macro="" textlink="">
      <xdr:nvSpPr>
        <xdr:cNvPr id="1405" name="AutoShape 272"/>
        <xdr:cNvSpPr>
          <a:spLocks noRot="1" noChangeAspect="1" noMove="1" noResize="1" noChangeArrowheads="1"/>
        </xdr:cNvSpPr>
      </xdr:nvSpPr>
      <xdr:spPr bwMode="auto">
        <a:xfrm>
          <a:off x="433387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6" name="AutoShape 273"/>
        <xdr:cNvSpPr>
          <a:spLocks noRot="1" noChangeAspect="1" noMove="1" noResize="1" noChangeArrowheads="1"/>
        </xdr:cNvSpPr>
      </xdr:nvSpPr>
      <xdr:spPr bwMode="auto">
        <a:xfrm>
          <a:off x="43338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7" name="AutoShape 295"/>
        <xdr:cNvSpPr>
          <a:spLocks noRot="1" noChangeAspect="1" noMove="1" noResize="1" noChangeArrowheads="1"/>
        </xdr:cNvSpPr>
      </xdr:nvSpPr>
      <xdr:spPr bwMode="auto">
        <a:xfrm>
          <a:off x="43338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8" name="AutoShape 296"/>
        <xdr:cNvSpPr>
          <a:spLocks noRot="1" noChangeAspect="1" noMove="1" noResize="1" noChangeArrowheads="1"/>
        </xdr:cNvSpPr>
      </xdr:nvSpPr>
      <xdr:spPr bwMode="auto">
        <a:xfrm>
          <a:off x="43338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09" name="AutoShape 297"/>
        <xdr:cNvSpPr>
          <a:spLocks noRot="1" noMove="1" noResize="1" noChangeArrowheads="1"/>
        </xdr:cNvSpPr>
      </xdr:nvSpPr>
      <xdr:spPr bwMode="auto">
        <a:xfrm>
          <a:off x="43338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410" name="AutoShape 298"/>
        <xdr:cNvSpPr>
          <a:spLocks noRot="1" noChangeAspect="1" noMove="1" noResize="1" noChangeArrowheads="1"/>
        </xdr:cNvSpPr>
      </xdr:nvSpPr>
      <xdr:spPr bwMode="auto">
        <a:xfrm>
          <a:off x="43338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619125</xdr:colOff>
      <xdr:row>142</xdr:row>
      <xdr:rowOff>104775</xdr:rowOff>
    </xdr:to>
    <xdr:sp macro="" textlink="">
      <xdr:nvSpPr>
        <xdr:cNvPr id="1411" name="AutoShape 272"/>
        <xdr:cNvSpPr>
          <a:spLocks noRot="1" noChangeAspect="1" noMove="1" noResize="1" noChangeArrowheads="1"/>
        </xdr:cNvSpPr>
      </xdr:nvSpPr>
      <xdr:spPr bwMode="auto">
        <a:xfrm>
          <a:off x="433387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12" name="AutoShape 273"/>
        <xdr:cNvSpPr>
          <a:spLocks noRot="1" noChangeAspect="1" noMove="1" noResize="1" noChangeArrowheads="1"/>
        </xdr:cNvSpPr>
      </xdr:nvSpPr>
      <xdr:spPr bwMode="auto">
        <a:xfrm>
          <a:off x="43338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13" name="AutoShape 295"/>
        <xdr:cNvSpPr>
          <a:spLocks noRot="1" noChangeAspect="1" noMove="1" noResize="1" noChangeArrowheads="1"/>
        </xdr:cNvSpPr>
      </xdr:nvSpPr>
      <xdr:spPr bwMode="auto">
        <a:xfrm>
          <a:off x="43338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14" name="AutoShape 296"/>
        <xdr:cNvSpPr>
          <a:spLocks noRot="1" noChangeAspect="1" noMove="1" noResize="1" noChangeArrowheads="1"/>
        </xdr:cNvSpPr>
      </xdr:nvSpPr>
      <xdr:spPr bwMode="auto">
        <a:xfrm>
          <a:off x="43338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15" name="AutoShape 297"/>
        <xdr:cNvSpPr>
          <a:spLocks noRot="1" noMove="1" noResize="1" noChangeArrowheads="1"/>
        </xdr:cNvSpPr>
      </xdr:nvSpPr>
      <xdr:spPr bwMode="auto">
        <a:xfrm>
          <a:off x="43338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416" name="AutoShape 298"/>
        <xdr:cNvSpPr>
          <a:spLocks noRot="1" noChangeAspect="1" noMove="1" noResize="1" noChangeArrowheads="1"/>
        </xdr:cNvSpPr>
      </xdr:nvSpPr>
      <xdr:spPr bwMode="auto">
        <a:xfrm>
          <a:off x="43338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619125</xdr:colOff>
      <xdr:row>143</xdr:row>
      <xdr:rowOff>104775</xdr:rowOff>
    </xdr:to>
    <xdr:sp macro="" textlink="">
      <xdr:nvSpPr>
        <xdr:cNvPr id="1417" name="AutoShape 272"/>
        <xdr:cNvSpPr>
          <a:spLocks noRot="1" noChangeAspect="1" noMove="1" noResize="1" noChangeArrowheads="1"/>
        </xdr:cNvSpPr>
      </xdr:nvSpPr>
      <xdr:spPr bwMode="auto">
        <a:xfrm>
          <a:off x="433387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18" name="AutoShape 273"/>
        <xdr:cNvSpPr>
          <a:spLocks noRot="1" noChangeAspect="1" noMove="1" noResize="1" noChangeArrowheads="1"/>
        </xdr:cNvSpPr>
      </xdr:nvSpPr>
      <xdr:spPr bwMode="auto">
        <a:xfrm>
          <a:off x="43338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19" name="AutoShape 295"/>
        <xdr:cNvSpPr>
          <a:spLocks noRot="1" noChangeAspect="1" noMove="1" noResize="1" noChangeArrowheads="1"/>
        </xdr:cNvSpPr>
      </xdr:nvSpPr>
      <xdr:spPr bwMode="auto">
        <a:xfrm>
          <a:off x="43338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20" name="AutoShape 296"/>
        <xdr:cNvSpPr>
          <a:spLocks noRot="1" noChangeAspect="1" noMove="1" noResize="1" noChangeArrowheads="1"/>
        </xdr:cNvSpPr>
      </xdr:nvSpPr>
      <xdr:spPr bwMode="auto">
        <a:xfrm>
          <a:off x="43338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21" name="AutoShape 297"/>
        <xdr:cNvSpPr>
          <a:spLocks noRot="1" noMove="1" noResize="1" noChangeArrowheads="1"/>
        </xdr:cNvSpPr>
      </xdr:nvSpPr>
      <xdr:spPr bwMode="auto">
        <a:xfrm>
          <a:off x="43338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422" name="AutoShape 298"/>
        <xdr:cNvSpPr>
          <a:spLocks noRot="1" noChangeAspect="1" noMove="1" noResize="1" noChangeArrowheads="1"/>
        </xdr:cNvSpPr>
      </xdr:nvSpPr>
      <xdr:spPr bwMode="auto">
        <a:xfrm>
          <a:off x="43338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619125</xdr:colOff>
      <xdr:row>144</xdr:row>
      <xdr:rowOff>104775</xdr:rowOff>
    </xdr:to>
    <xdr:sp macro="" textlink="">
      <xdr:nvSpPr>
        <xdr:cNvPr id="1423" name="AutoShape 272"/>
        <xdr:cNvSpPr>
          <a:spLocks noRot="1" noChangeAspect="1" noMove="1" noResize="1" noChangeArrowheads="1"/>
        </xdr:cNvSpPr>
      </xdr:nvSpPr>
      <xdr:spPr bwMode="auto">
        <a:xfrm>
          <a:off x="4333875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4" name="AutoShape 273"/>
        <xdr:cNvSpPr>
          <a:spLocks noRot="1" noChangeAspect="1" noMove="1" noResize="1" noChangeArrowheads="1"/>
        </xdr:cNvSpPr>
      </xdr:nvSpPr>
      <xdr:spPr bwMode="auto">
        <a:xfrm>
          <a:off x="43338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5" name="AutoShape 295"/>
        <xdr:cNvSpPr>
          <a:spLocks noRot="1" noChangeAspect="1" noMove="1" noResize="1" noChangeArrowheads="1"/>
        </xdr:cNvSpPr>
      </xdr:nvSpPr>
      <xdr:spPr bwMode="auto">
        <a:xfrm>
          <a:off x="43338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6" name="AutoShape 296"/>
        <xdr:cNvSpPr>
          <a:spLocks noRot="1" noChangeAspect="1" noMove="1" noResize="1" noChangeArrowheads="1"/>
        </xdr:cNvSpPr>
      </xdr:nvSpPr>
      <xdr:spPr bwMode="auto">
        <a:xfrm>
          <a:off x="43338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7" name="AutoShape 297"/>
        <xdr:cNvSpPr>
          <a:spLocks noRot="1" noMove="1" noResize="1" noChangeArrowheads="1"/>
        </xdr:cNvSpPr>
      </xdr:nvSpPr>
      <xdr:spPr bwMode="auto">
        <a:xfrm>
          <a:off x="43338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28" name="AutoShape 298"/>
        <xdr:cNvSpPr>
          <a:spLocks noRot="1" noChangeAspect="1" noMove="1" noResize="1" noChangeArrowheads="1"/>
        </xdr:cNvSpPr>
      </xdr:nvSpPr>
      <xdr:spPr bwMode="auto">
        <a:xfrm>
          <a:off x="43338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619125</xdr:colOff>
      <xdr:row>145</xdr:row>
      <xdr:rowOff>104775</xdr:rowOff>
    </xdr:to>
    <xdr:sp macro="" textlink="">
      <xdr:nvSpPr>
        <xdr:cNvPr id="1429" name="AutoShape 272"/>
        <xdr:cNvSpPr>
          <a:spLocks noRot="1" noChangeAspect="1" noMove="1" noResize="1" noChangeArrowheads="1"/>
        </xdr:cNvSpPr>
      </xdr:nvSpPr>
      <xdr:spPr bwMode="auto">
        <a:xfrm>
          <a:off x="4333875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30" name="AutoShape 273"/>
        <xdr:cNvSpPr>
          <a:spLocks noRot="1" noChangeAspect="1" noMove="1" noResize="1" noChangeArrowheads="1"/>
        </xdr:cNvSpPr>
      </xdr:nvSpPr>
      <xdr:spPr bwMode="auto">
        <a:xfrm>
          <a:off x="43338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31" name="AutoShape 295"/>
        <xdr:cNvSpPr>
          <a:spLocks noRot="1" noChangeAspect="1" noMove="1" noResize="1" noChangeArrowheads="1"/>
        </xdr:cNvSpPr>
      </xdr:nvSpPr>
      <xdr:spPr bwMode="auto">
        <a:xfrm>
          <a:off x="43338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32" name="AutoShape 296"/>
        <xdr:cNvSpPr>
          <a:spLocks noRot="1" noChangeAspect="1" noMove="1" noResize="1" noChangeArrowheads="1"/>
        </xdr:cNvSpPr>
      </xdr:nvSpPr>
      <xdr:spPr bwMode="auto">
        <a:xfrm>
          <a:off x="43338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33" name="AutoShape 297"/>
        <xdr:cNvSpPr>
          <a:spLocks noRot="1" noMove="1" noResize="1" noChangeArrowheads="1"/>
        </xdr:cNvSpPr>
      </xdr:nvSpPr>
      <xdr:spPr bwMode="auto">
        <a:xfrm>
          <a:off x="43338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34" name="AutoShape 298"/>
        <xdr:cNvSpPr>
          <a:spLocks noRot="1" noChangeAspect="1" noMove="1" noResize="1" noChangeArrowheads="1"/>
        </xdr:cNvSpPr>
      </xdr:nvSpPr>
      <xdr:spPr bwMode="auto">
        <a:xfrm>
          <a:off x="43338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619125</xdr:colOff>
      <xdr:row>146</xdr:row>
      <xdr:rowOff>104775</xdr:rowOff>
    </xdr:to>
    <xdr:sp macro="" textlink="">
      <xdr:nvSpPr>
        <xdr:cNvPr id="1435" name="AutoShape 272"/>
        <xdr:cNvSpPr>
          <a:spLocks noRot="1" noChangeAspect="1" noMove="1" noResize="1" noChangeArrowheads="1"/>
        </xdr:cNvSpPr>
      </xdr:nvSpPr>
      <xdr:spPr bwMode="auto">
        <a:xfrm>
          <a:off x="4333875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6" name="AutoShape 273"/>
        <xdr:cNvSpPr>
          <a:spLocks noRot="1" noChangeAspect="1" noMove="1" noResize="1" noChangeArrowheads="1"/>
        </xdr:cNvSpPr>
      </xdr:nvSpPr>
      <xdr:spPr bwMode="auto">
        <a:xfrm>
          <a:off x="43338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7" name="AutoShape 295"/>
        <xdr:cNvSpPr>
          <a:spLocks noRot="1" noChangeAspect="1" noMove="1" noResize="1" noChangeArrowheads="1"/>
        </xdr:cNvSpPr>
      </xdr:nvSpPr>
      <xdr:spPr bwMode="auto">
        <a:xfrm>
          <a:off x="43338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8" name="AutoShape 296"/>
        <xdr:cNvSpPr>
          <a:spLocks noRot="1" noChangeAspect="1" noMove="1" noResize="1" noChangeArrowheads="1"/>
        </xdr:cNvSpPr>
      </xdr:nvSpPr>
      <xdr:spPr bwMode="auto">
        <a:xfrm>
          <a:off x="43338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39" name="AutoShape 297"/>
        <xdr:cNvSpPr>
          <a:spLocks noRot="1" noMove="1" noResize="1" noChangeArrowheads="1"/>
        </xdr:cNvSpPr>
      </xdr:nvSpPr>
      <xdr:spPr bwMode="auto">
        <a:xfrm>
          <a:off x="43338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40" name="AutoShape 298"/>
        <xdr:cNvSpPr>
          <a:spLocks noRot="1" noChangeAspect="1" noMove="1" noResize="1" noChangeArrowheads="1"/>
        </xdr:cNvSpPr>
      </xdr:nvSpPr>
      <xdr:spPr bwMode="auto">
        <a:xfrm>
          <a:off x="43338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619125</xdr:colOff>
      <xdr:row>147</xdr:row>
      <xdr:rowOff>104775</xdr:rowOff>
    </xdr:to>
    <xdr:sp macro="" textlink="">
      <xdr:nvSpPr>
        <xdr:cNvPr id="1441" name="AutoShape 272"/>
        <xdr:cNvSpPr>
          <a:spLocks noRot="1" noChangeAspect="1" noMove="1" noResize="1" noChangeArrowheads="1"/>
        </xdr:cNvSpPr>
      </xdr:nvSpPr>
      <xdr:spPr bwMode="auto">
        <a:xfrm>
          <a:off x="4333875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42" name="AutoShape 273"/>
        <xdr:cNvSpPr>
          <a:spLocks noRot="1" noChangeAspect="1" noMove="1" noResize="1" noChangeArrowheads="1"/>
        </xdr:cNvSpPr>
      </xdr:nvSpPr>
      <xdr:spPr bwMode="auto">
        <a:xfrm>
          <a:off x="43338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43" name="AutoShape 295"/>
        <xdr:cNvSpPr>
          <a:spLocks noRot="1" noChangeAspect="1" noMove="1" noResize="1" noChangeArrowheads="1"/>
        </xdr:cNvSpPr>
      </xdr:nvSpPr>
      <xdr:spPr bwMode="auto">
        <a:xfrm>
          <a:off x="43338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44" name="AutoShape 296"/>
        <xdr:cNvSpPr>
          <a:spLocks noRot="1" noChangeAspect="1" noMove="1" noResize="1" noChangeArrowheads="1"/>
        </xdr:cNvSpPr>
      </xdr:nvSpPr>
      <xdr:spPr bwMode="auto">
        <a:xfrm>
          <a:off x="43338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45" name="AutoShape 297"/>
        <xdr:cNvSpPr>
          <a:spLocks noRot="1" noMove="1" noResize="1" noChangeArrowheads="1"/>
        </xdr:cNvSpPr>
      </xdr:nvSpPr>
      <xdr:spPr bwMode="auto">
        <a:xfrm>
          <a:off x="43338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46" name="AutoShape 298"/>
        <xdr:cNvSpPr>
          <a:spLocks noRot="1" noChangeAspect="1" noMove="1" noResize="1" noChangeArrowheads="1"/>
        </xdr:cNvSpPr>
      </xdr:nvSpPr>
      <xdr:spPr bwMode="auto">
        <a:xfrm>
          <a:off x="43338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619125</xdr:colOff>
      <xdr:row>148</xdr:row>
      <xdr:rowOff>104775</xdr:rowOff>
    </xdr:to>
    <xdr:sp macro="" textlink="">
      <xdr:nvSpPr>
        <xdr:cNvPr id="1447" name="AutoShape 272"/>
        <xdr:cNvSpPr>
          <a:spLocks noRot="1" noChangeAspect="1" noMove="1" noResize="1" noChangeArrowheads="1"/>
        </xdr:cNvSpPr>
      </xdr:nvSpPr>
      <xdr:spPr bwMode="auto">
        <a:xfrm>
          <a:off x="4333875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48" name="AutoShape 273"/>
        <xdr:cNvSpPr>
          <a:spLocks noRot="1" noChangeAspect="1" noMove="1" noResize="1" noChangeArrowheads="1"/>
        </xdr:cNvSpPr>
      </xdr:nvSpPr>
      <xdr:spPr bwMode="auto">
        <a:xfrm>
          <a:off x="43338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49" name="AutoShape 295"/>
        <xdr:cNvSpPr>
          <a:spLocks noRot="1" noChangeAspect="1" noMove="1" noResize="1" noChangeArrowheads="1"/>
        </xdr:cNvSpPr>
      </xdr:nvSpPr>
      <xdr:spPr bwMode="auto">
        <a:xfrm>
          <a:off x="43338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50" name="AutoShape 296"/>
        <xdr:cNvSpPr>
          <a:spLocks noRot="1" noChangeAspect="1" noMove="1" noResize="1" noChangeArrowheads="1"/>
        </xdr:cNvSpPr>
      </xdr:nvSpPr>
      <xdr:spPr bwMode="auto">
        <a:xfrm>
          <a:off x="43338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51" name="AutoShape 297"/>
        <xdr:cNvSpPr>
          <a:spLocks noRot="1" noMove="1" noResize="1" noChangeArrowheads="1"/>
        </xdr:cNvSpPr>
      </xdr:nvSpPr>
      <xdr:spPr bwMode="auto">
        <a:xfrm>
          <a:off x="43338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52" name="AutoShape 298"/>
        <xdr:cNvSpPr>
          <a:spLocks noRot="1" noChangeAspect="1" noMove="1" noResize="1" noChangeArrowheads="1"/>
        </xdr:cNvSpPr>
      </xdr:nvSpPr>
      <xdr:spPr bwMode="auto">
        <a:xfrm>
          <a:off x="43338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619125</xdr:colOff>
      <xdr:row>149</xdr:row>
      <xdr:rowOff>104775</xdr:rowOff>
    </xdr:to>
    <xdr:sp macro="" textlink="">
      <xdr:nvSpPr>
        <xdr:cNvPr id="1453" name="AutoShape 272"/>
        <xdr:cNvSpPr>
          <a:spLocks noRot="1" noChangeAspect="1" noMove="1" noResize="1" noChangeArrowheads="1"/>
        </xdr:cNvSpPr>
      </xdr:nvSpPr>
      <xdr:spPr bwMode="auto">
        <a:xfrm>
          <a:off x="4333875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4" name="AutoShape 273"/>
        <xdr:cNvSpPr>
          <a:spLocks noRot="1" noChangeAspect="1" noMove="1" noResize="1" noChangeArrowheads="1"/>
        </xdr:cNvSpPr>
      </xdr:nvSpPr>
      <xdr:spPr bwMode="auto">
        <a:xfrm>
          <a:off x="43338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5" name="AutoShape 295"/>
        <xdr:cNvSpPr>
          <a:spLocks noRot="1" noChangeAspect="1" noMove="1" noResize="1" noChangeArrowheads="1"/>
        </xdr:cNvSpPr>
      </xdr:nvSpPr>
      <xdr:spPr bwMode="auto">
        <a:xfrm>
          <a:off x="43338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6" name="AutoShape 296"/>
        <xdr:cNvSpPr>
          <a:spLocks noRot="1" noChangeAspect="1" noMove="1" noResize="1" noChangeArrowheads="1"/>
        </xdr:cNvSpPr>
      </xdr:nvSpPr>
      <xdr:spPr bwMode="auto">
        <a:xfrm>
          <a:off x="43338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7" name="AutoShape 297"/>
        <xdr:cNvSpPr>
          <a:spLocks noRot="1" noMove="1" noResize="1" noChangeArrowheads="1"/>
        </xdr:cNvSpPr>
      </xdr:nvSpPr>
      <xdr:spPr bwMode="auto">
        <a:xfrm>
          <a:off x="43338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58" name="AutoShape 298"/>
        <xdr:cNvSpPr>
          <a:spLocks noRot="1" noChangeAspect="1" noMove="1" noResize="1" noChangeArrowheads="1"/>
        </xdr:cNvSpPr>
      </xdr:nvSpPr>
      <xdr:spPr bwMode="auto">
        <a:xfrm>
          <a:off x="43338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619125</xdr:colOff>
      <xdr:row>150</xdr:row>
      <xdr:rowOff>104775</xdr:rowOff>
    </xdr:to>
    <xdr:sp macro="" textlink="">
      <xdr:nvSpPr>
        <xdr:cNvPr id="1459" name="AutoShape 272"/>
        <xdr:cNvSpPr>
          <a:spLocks noRot="1" noChangeAspect="1" noMove="1" noResize="1" noChangeArrowheads="1"/>
        </xdr:cNvSpPr>
      </xdr:nvSpPr>
      <xdr:spPr bwMode="auto">
        <a:xfrm>
          <a:off x="4333875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60" name="AutoShape 273"/>
        <xdr:cNvSpPr>
          <a:spLocks noRot="1" noChangeAspect="1" noMove="1" noResize="1" noChangeArrowheads="1"/>
        </xdr:cNvSpPr>
      </xdr:nvSpPr>
      <xdr:spPr bwMode="auto">
        <a:xfrm>
          <a:off x="43338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61" name="AutoShape 295"/>
        <xdr:cNvSpPr>
          <a:spLocks noRot="1" noChangeAspect="1" noMove="1" noResize="1" noChangeArrowheads="1"/>
        </xdr:cNvSpPr>
      </xdr:nvSpPr>
      <xdr:spPr bwMode="auto">
        <a:xfrm>
          <a:off x="43338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62" name="AutoShape 296"/>
        <xdr:cNvSpPr>
          <a:spLocks noRot="1" noChangeAspect="1" noMove="1" noResize="1" noChangeArrowheads="1"/>
        </xdr:cNvSpPr>
      </xdr:nvSpPr>
      <xdr:spPr bwMode="auto">
        <a:xfrm>
          <a:off x="43338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63" name="AutoShape 297"/>
        <xdr:cNvSpPr>
          <a:spLocks noRot="1" noMove="1" noResize="1" noChangeArrowheads="1"/>
        </xdr:cNvSpPr>
      </xdr:nvSpPr>
      <xdr:spPr bwMode="auto">
        <a:xfrm>
          <a:off x="43338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64" name="AutoShape 298"/>
        <xdr:cNvSpPr>
          <a:spLocks noRot="1" noChangeAspect="1" noMove="1" noResize="1" noChangeArrowheads="1"/>
        </xdr:cNvSpPr>
      </xdr:nvSpPr>
      <xdr:spPr bwMode="auto">
        <a:xfrm>
          <a:off x="43338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619125</xdr:colOff>
      <xdr:row>151</xdr:row>
      <xdr:rowOff>104775</xdr:rowOff>
    </xdr:to>
    <xdr:sp macro="" textlink="">
      <xdr:nvSpPr>
        <xdr:cNvPr id="1465" name="AutoShape 272"/>
        <xdr:cNvSpPr>
          <a:spLocks noRot="1" noChangeAspect="1" noMove="1" noResize="1" noChangeArrowheads="1"/>
        </xdr:cNvSpPr>
      </xdr:nvSpPr>
      <xdr:spPr bwMode="auto">
        <a:xfrm>
          <a:off x="4333875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6" name="AutoShape 273"/>
        <xdr:cNvSpPr>
          <a:spLocks noRot="1" noChangeAspect="1" noMove="1" noResize="1" noChangeArrowheads="1"/>
        </xdr:cNvSpPr>
      </xdr:nvSpPr>
      <xdr:spPr bwMode="auto">
        <a:xfrm>
          <a:off x="43338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7" name="AutoShape 295"/>
        <xdr:cNvSpPr>
          <a:spLocks noRot="1" noChangeAspect="1" noMove="1" noResize="1" noChangeArrowheads="1"/>
        </xdr:cNvSpPr>
      </xdr:nvSpPr>
      <xdr:spPr bwMode="auto">
        <a:xfrm>
          <a:off x="43338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8" name="AutoShape 296"/>
        <xdr:cNvSpPr>
          <a:spLocks noRot="1" noChangeAspect="1" noMove="1" noResize="1" noChangeArrowheads="1"/>
        </xdr:cNvSpPr>
      </xdr:nvSpPr>
      <xdr:spPr bwMode="auto">
        <a:xfrm>
          <a:off x="43338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69" name="AutoShape 297"/>
        <xdr:cNvSpPr>
          <a:spLocks noRot="1" noMove="1" noResize="1" noChangeArrowheads="1"/>
        </xdr:cNvSpPr>
      </xdr:nvSpPr>
      <xdr:spPr bwMode="auto">
        <a:xfrm>
          <a:off x="43338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70" name="AutoShape 298"/>
        <xdr:cNvSpPr>
          <a:spLocks noRot="1" noChangeAspect="1" noMove="1" noResize="1" noChangeArrowheads="1"/>
        </xdr:cNvSpPr>
      </xdr:nvSpPr>
      <xdr:spPr bwMode="auto">
        <a:xfrm>
          <a:off x="43338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619125</xdr:colOff>
      <xdr:row>152</xdr:row>
      <xdr:rowOff>104775</xdr:rowOff>
    </xdr:to>
    <xdr:sp macro="" textlink="">
      <xdr:nvSpPr>
        <xdr:cNvPr id="1471" name="AutoShape 272"/>
        <xdr:cNvSpPr>
          <a:spLocks noRot="1" noChangeAspect="1" noMove="1" noResize="1" noChangeArrowheads="1"/>
        </xdr:cNvSpPr>
      </xdr:nvSpPr>
      <xdr:spPr bwMode="auto">
        <a:xfrm>
          <a:off x="4333875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72" name="AutoShape 273"/>
        <xdr:cNvSpPr>
          <a:spLocks noRot="1" noChangeAspect="1" noMove="1" noResize="1" noChangeArrowheads="1"/>
        </xdr:cNvSpPr>
      </xdr:nvSpPr>
      <xdr:spPr bwMode="auto">
        <a:xfrm>
          <a:off x="43338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73" name="AutoShape 295"/>
        <xdr:cNvSpPr>
          <a:spLocks noRot="1" noChangeAspect="1" noMove="1" noResize="1" noChangeArrowheads="1"/>
        </xdr:cNvSpPr>
      </xdr:nvSpPr>
      <xdr:spPr bwMode="auto">
        <a:xfrm>
          <a:off x="43338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74" name="AutoShape 296"/>
        <xdr:cNvSpPr>
          <a:spLocks noRot="1" noChangeAspect="1" noMove="1" noResize="1" noChangeArrowheads="1"/>
        </xdr:cNvSpPr>
      </xdr:nvSpPr>
      <xdr:spPr bwMode="auto">
        <a:xfrm>
          <a:off x="43338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75" name="AutoShape 297"/>
        <xdr:cNvSpPr>
          <a:spLocks noRot="1" noMove="1" noResize="1" noChangeArrowheads="1"/>
        </xdr:cNvSpPr>
      </xdr:nvSpPr>
      <xdr:spPr bwMode="auto">
        <a:xfrm>
          <a:off x="43338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76" name="AutoShape 298"/>
        <xdr:cNvSpPr>
          <a:spLocks noRot="1" noChangeAspect="1" noMove="1" noResize="1" noChangeArrowheads="1"/>
        </xdr:cNvSpPr>
      </xdr:nvSpPr>
      <xdr:spPr bwMode="auto">
        <a:xfrm>
          <a:off x="43338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619125</xdr:colOff>
      <xdr:row>153</xdr:row>
      <xdr:rowOff>104775</xdr:rowOff>
    </xdr:to>
    <xdr:sp macro="" textlink="">
      <xdr:nvSpPr>
        <xdr:cNvPr id="1477" name="AutoShape 272"/>
        <xdr:cNvSpPr>
          <a:spLocks noRot="1" noChangeAspect="1" noMove="1" noResize="1" noChangeArrowheads="1"/>
        </xdr:cNvSpPr>
      </xdr:nvSpPr>
      <xdr:spPr bwMode="auto">
        <a:xfrm>
          <a:off x="4333875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78" name="AutoShape 273"/>
        <xdr:cNvSpPr>
          <a:spLocks noRot="1" noChangeAspect="1" noMove="1" noResize="1" noChangeArrowheads="1"/>
        </xdr:cNvSpPr>
      </xdr:nvSpPr>
      <xdr:spPr bwMode="auto">
        <a:xfrm>
          <a:off x="43338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79" name="AutoShape 295"/>
        <xdr:cNvSpPr>
          <a:spLocks noRot="1" noChangeAspect="1" noMove="1" noResize="1" noChangeArrowheads="1"/>
        </xdr:cNvSpPr>
      </xdr:nvSpPr>
      <xdr:spPr bwMode="auto">
        <a:xfrm>
          <a:off x="43338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80" name="AutoShape 296"/>
        <xdr:cNvSpPr>
          <a:spLocks noRot="1" noChangeAspect="1" noMove="1" noResize="1" noChangeArrowheads="1"/>
        </xdr:cNvSpPr>
      </xdr:nvSpPr>
      <xdr:spPr bwMode="auto">
        <a:xfrm>
          <a:off x="43338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81" name="AutoShape 297"/>
        <xdr:cNvSpPr>
          <a:spLocks noRot="1" noMove="1" noResize="1" noChangeArrowheads="1"/>
        </xdr:cNvSpPr>
      </xdr:nvSpPr>
      <xdr:spPr bwMode="auto">
        <a:xfrm>
          <a:off x="43338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82" name="AutoShape 298"/>
        <xdr:cNvSpPr>
          <a:spLocks noRot="1" noChangeAspect="1" noMove="1" noResize="1" noChangeArrowheads="1"/>
        </xdr:cNvSpPr>
      </xdr:nvSpPr>
      <xdr:spPr bwMode="auto">
        <a:xfrm>
          <a:off x="43338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619125</xdr:colOff>
      <xdr:row>154</xdr:row>
      <xdr:rowOff>104775</xdr:rowOff>
    </xdr:to>
    <xdr:sp macro="" textlink="">
      <xdr:nvSpPr>
        <xdr:cNvPr id="1483" name="AutoShape 272"/>
        <xdr:cNvSpPr>
          <a:spLocks noRot="1" noChangeAspect="1" noMove="1" noResize="1" noChangeArrowheads="1"/>
        </xdr:cNvSpPr>
      </xdr:nvSpPr>
      <xdr:spPr bwMode="auto">
        <a:xfrm>
          <a:off x="4333875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4" name="AutoShape 273"/>
        <xdr:cNvSpPr>
          <a:spLocks noRot="1" noChangeAspect="1" noMove="1" noResize="1" noChangeArrowheads="1"/>
        </xdr:cNvSpPr>
      </xdr:nvSpPr>
      <xdr:spPr bwMode="auto">
        <a:xfrm>
          <a:off x="43338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5" name="AutoShape 295"/>
        <xdr:cNvSpPr>
          <a:spLocks noRot="1" noChangeAspect="1" noMove="1" noResize="1" noChangeArrowheads="1"/>
        </xdr:cNvSpPr>
      </xdr:nvSpPr>
      <xdr:spPr bwMode="auto">
        <a:xfrm>
          <a:off x="43338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6" name="AutoShape 296"/>
        <xdr:cNvSpPr>
          <a:spLocks noRot="1" noChangeAspect="1" noMove="1" noResize="1" noChangeArrowheads="1"/>
        </xdr:cNvSpPr>
      </xdr:nvSpPr>
      <xdr:spPr bwMode="auto">
        <a:xfrm>
          <a:off x="43338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7" name="AutoShape 297"/>
        <xdr:cNvSpPr>
          <a:spLocks noRot="1" noMove="1" noResize="1" noChangeArrowheads="1"/>
        </xdr:cNvSpPr>
      </xdr:nvSpPr>
      <xdr:spPr bwMode="auto">
        <a:xfrm>
          <a:off x="43338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88" name="AutoShape 298"/>
        <xdr:cNvSpPr>
          <a:spLocks noRot="1" noChangeAspect="1" noMove="1" noResize="1" noChangeArrowheads="1"/>
        </xdr:cNvSpPr>
      </xdr:nvSpPr>
      <xdr:spPr bwMode="auto">
        <a:xfrm>
          <a:off x="43338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619125</xdr:colOff>
      <xdr:row>155</xdr:row>
      <xdr:rowOff>104775</xdr:rowOff>
    </xdr:to>
    <xdr:sp macro="" textlink="">
      <xdr:nvSpPr>
        <xdr:cNvPr id="1489" name="AutoShape 272"/>
        <xdr:cNvSpPr>
          <a:spLocks noRot="1" noChangeAspect="1" noMove="1" noResize="1" noChangeArrowheads="1"/>
        </xdr:cNvSpPr>
      </xdr:nvSpPr>
      <xdr:spPr bwMode="auto">
        <a:xfrm>
          <a:off x="4333875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90" name="AutoShape 273"/>
        <xdr:cNvSpPr>
          <a:spLocks noRot="1" noChangeAspect="1" noMove="1" noResize="1" noChangeArrowheads="1"/>
        </xdr:cNvSpPr>
      </xdr:nvSpPr>
      <xdr:spPr bwMode="auto">
        <a:xfrm>
          <a:off x="43338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91" name="AutoShape 295"/>
        <xdr:cNvSpPr>
          <a:spLocks noRot="1" noChangeAspect="1" noMove="1" noResize="1" noChangeArrowheads="1"/>
        </xdr:cNvSpPr>
      </xdr:nvSpPr>
      <xdr:spPr bwMode="auto">
        <a:xfrm>
          <a:off x="43338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92" name="AutoShape 296"/>
        <xdr:cNvSpPr>
          <a:spLocks noRot="1" noChangeAspect="1" noMove="1" noResize="1" noChangeArrowheads="1"/>
        </xdr:cNvSpPr>
      </xdr:nvSpPr>
      <xdr:spPr bwMode="auto">
        <a:xfrm>
          <a:off x="43338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93" name="AutoShape 297"/>
        <xdr:cNvSpPr>
          <a:spLocks noRot="1" noMove="1" noResize="1" noChangeArrowheads="1"/>
        </xdr:cNvSpPr>
      </xdr:nvSpPr>
      <xdr:spPr bwMode="auto">
        <a:xfrm>
          <a:off x="43338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94" name="AutoShape 298"/>
        <xdr:cNvSpPr>
          <a:spLocks noRot="1" noChangeAspect="1" noMove="1" noResize="1" noChangeArrowheads="1"/>
        </xdr:cNvSpPr>
      </xdr:nvSpPr>
      <xdr:spPr bwMode="auto">
        <a:xfrm>
          <a:off x="43338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619125</xdr:colOff>
      <xdr:row>156</xdr:row>
      <xdr:rowOff>104775</xdr:rowOff>
    </xdr:to>
    <xdr:sp macro="" textlink="">
      <xdr:nvSpPr>
        <xdr:cNvPr id="1495" name="AutoShape 272"/>
        <xdr:cNvSpPr>
          <a:spLocks noRot="1" noChangeAspect="1" noMove="1" noResize="1" noChangeArrowheads="1"/>
        </xdr:cNvSpPr>
      </xdr:nvSpPr>
      <xdr:spPr bwMode="auto">
        <a:xfrm>
          <a:off x="4333875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6" name="AutoShape 273"/>
        <xdr:cNvSpPr>
          <a:spLocks noRot="1" noChangeAspect="1" noMove="1" noResize="1" noChangeArrowheads="1"/>
        </xdr:cNvSpPr>
      </xdr:nvSpPr>
      <xdr:spPr bwMode="auto">
        <a:xfrm>
          <a:off x="43338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7" name="AutoShape 295"/>
        <xdr:cNvSpPr>
          <a:spLocks noRot="1" noChangeAspect="1" noMove="1" noResize="1" noChangeArrowheads="1"/>
        </xdr:cNvSpPr>
      </xdr:nvSpPr>
      <xdr:spPr bwMode="auto">
        <a:xfrm>
          <a:off x="43338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8" name="AutoShape 296"/>
        <xdr:cNvSpPr>
          <a:spLocks noRot="1" noChangeAspect="1" noMove="1" noResize="1" noChangeArrowheads="1"/>
        </xdr:cNvSpPr>
      </xdr:nvSpPr>
      <xdr:spPr bwMode="auto">
        <a:xfrm>
          <a:off x="43338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99" name="AutoShape 297"/>
        <xdr:cNvSpPr>
          <a:spLocks noRot="1" noMove="1" noResize="1" noChangeArrowheads="1"/>
        </xdr:cNvSpPr>
      </xdr:nvSpPr>
      <xdr:spPr bwMode="auto">
        <a:xfrm>
          <a:off x="43338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500" name="AutoShape 298"/>
        <xdr:cNvSpPr>
          <a:spLocks noRot="1" noChangeAspect="1" noMove="1" noResize="1" noChangeArrowheads="1"/>
        </xdr:cNvSpPr>
      </xdr:nvSpPr>
      <xdr:spPr bwMode="auto">
        <a:xfrm>
          <a:off x="43338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619125</xdr:colOff>
      <xdr:row>157</xdr:row>
      <xdr:rowOff>104775</xdr:rowOff>
    </xdr:to>
    <xdr:sp macro="" textlink="">
      <xdr:nvSpPr>
        <xdr:cNvPr id="1501" name="AutoShape 272"/>
        <xdr:cNvSpPr>
          <a:spLocks noRot="1" noChangeAspect="1" noMove="1" noResize="1" noChangeArrowheads="1"/>
        </xdr:cNvSpPr>
      </xdr:nvSpPr>
      <xdr:spPr bwMode="auto">
        <a:xfrm>
          <a:off x="4333875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02" name="AutoShape 273"/>
        <xdr:cNvSpPr>
          <a:spLocks noRot="1" noChangeAspect="1" noMove="1" noResize="1" noChangeArrowheads="1"/>
        </xdr:cNvSpPr>
      </xdr:nvSpPr>
      <xdr:spPr bwMode="auto">
        <a:xfrm>
          <a:off x="43338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03" name="AutoShape 295"/>
        <xdr:cNvSpPr>
          <a:spLocks noRot="1" noChangeAspect="1" noMove="1" noResize="1" noChangeArrowheads="1"/>
        </xdr:cNvSpPr>
      </xdr:nvSpPr>
      <xdr:spPr bwMode="auto">
        <a:xfrm>
          <a:off x="43338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04" name="AutoShape 296"/>
        <xdr:cNvSpPr>
          <a:spLocks noRot="1" noChangeAspect="1" noMove="1" noResize="1" noChangeArrowheads="1"/>
        </xdr:cNvSpPr>
      </xdr:nvSpPr>
      <xdr:spPr bwMode="auto">
        <a:xfrm>
          <a:off x="43338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05" name="AutoShape 297"/>
        <xdr:cNvSpPr>
          <a:spLocks noRot="1" noMove="1" noResize="1" noChangeArrowheads="1"/>
        </xdr:cNvSpPr>
      </xdr:nvSpPr>
      <xdr:spPr bwMode="auto">
        <a:xfrm>
          <a:off x="43338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506" name="AutoShape 298"/>
        <xdr:cNvSpPr>
          <a:spLocks noRot="1" noChangeAspect="1" noMove="1" noResize="1" noChangeArrowheads="1"/>
        </xdr:cNvSpPr>
      </xdr:nvSpPr>
      <xdr:spPr bwMode="auto">
        <a:xfrm>
          <a:off x="43338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619125</xdr:colOff>
      <xdr:row>158</xdr:row>
      <xdr:rowOff>104775</xdr:rowOff>
    </xdr:to>
    <xdr:sp macro="" textlink="">
      <xdr:nvSpPr>
        <xdr:cNvPr id="1507" name="AutoShape 272"/>
        <xdr:cNvSpPr>
          <a:spLocks noRot="1" noChangeAspect="1" noMove="1" noResize="1" noChangeArrowheads="1"/>
        </xdr:cNvSpPr>
      </xdr:nvSpPr>
      <xdr:spPr bwMode="auto">
        <a:xfrm>
          <a:off x="4333875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08" name="AutoShape 273"/>
        <xdr:cNvSpPr>
          <a:spLocks noRot="1" noChangeAspect="1" noMove="1" noResize="1" noChangeArrowheads="1"/>
        </xdr:cNvSpPr>
      </xdr:nvSpPr>
      <xdr:spPr bwMode="auto">
        <a:xfrm>
          <a:off x="43338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09" name="AutoShape 295"/>
        <xdr:cNvSpPr>
          <a:spLocks noRot="1" noChangeAspect="1" noMove="1" noResize="1" noChangeArrowheads="1"/>
        </xdr:cNvSpPr>
      </xdr:nvSpPr>
      <xdr:spPr bwMode="auto">
        <a:xfrm>
          <a:off x="43338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10" name="AutoShape 296"/>
        <xdr:cNvSpPr>
          <a:spLocks noRot="1" noChangeAspect="1" noMove="1" noResize="1" noChangeArrowheads="1"/>
        </xdr:cNvSpPr>
      </xdr:nvSpPr>
      <xdr:spPr bwMode="auto">
        <a:xfrm>
          <a:off x="43338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11" name="AutoShape 297"/>
        <xdr:cNvSpPr>
          <a:spLocks noRot="1" noMove="1" noResize="1" noChangeArrowheads="1"/>
        </xdr:cNvSpPr>
      </xdr:nvSpPr>
      <xdr:spPr bwMode="auto">
        <a:xfrm>
          <a:off x="43338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512" name="AutoShape 298"/>
        <xdr:cNvSpPr>
          <a:spLocks noRot="1" noChangeAspect="1" noMove="1" noResize="1" noChangeArrowheads="1"/>
        </xdr:cNvSpPr>
      </xdr:nvSpPr>
      <xdr:spPr bwMode="auto">
        <a:xfrm>
          <a:off x="43338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619125</xdr:colOff>
      <xdr:row>159</xdr:row>
      <xdr:rowOff>104775</xdr:rowOff>
    </xdr:to>
    <xdr:sp macro="" textlink="">
      <xdr:nvSpPr>
        <xdr:cNvPr id="1513" name="AutoShape 272"/>
        <xdr:cNvSpPr>
          <a:spLocks noRot="1" noChangeAspect="1" noMove="1" noResize="1" noChangeArrowheads="1"/>
        </xdr:cNvSpPr>
      </xdr:nvSpPr>
      <xdr:spPr bwMode="auto">
        <a:xfrm>
          <a:off x="4333875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4" name="AutoShape 273"/>
        <xdr:cNvSpPr>
          <a:spLocks noRot="1" noChangeAspect="1" noMove="1" noResize="1" noChangeArrowheads="1"/>
        </xdr:cNvSpPr>
      </xdr:nvSpPr>
      <xdr:spPr bwMode="auto">
        <a:xfrm>
          <a:off x="43338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5" name="AutoShape 295"/>
        <xdr:cNvSpPr>
          <a:spLocks noRot="1" noChangeAspect="1" noMove="1" noResize="1" noChangeArrowheads="1"/>
        </xdr:cNvSpPr>
      </xdr:nvSpPr>
      <xdr:spPr bwMode="auto">
        <a:xfrm>
          <a:off x="43338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6" name="AutoShape 296"/>
        <xdr:cNvSpPr>
          <a:spLocks noRot="1" noChangeAspect="1" noMove="1" noResize="1" noChangeArrowheads="1"/>
        </xdr:cNvSpPr>
      </xdr:nvSpPr>
      <xdr:spPr bwMode="auto">
        <a:xfrm>
          <a:off x="43338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7" name="AutoShape 297"/>
        <xdr:cNvSpPr>
          <a:spLocks noRot="1" noMove="1" noResize="1" noChangeArrowheads="1"/>
        </xdr:cNvSpPr>
      </xdr:nvSpPr>
      <xdr:spPr bwMode="auto">
        <a:xfrm>
          <a:off x="43338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518" name="AutoShape 298"/>
        <xdr:cNvSpPr>
          <a:spLocks noRot="1" noChangeAspect="1" noMove="1" noResize="1" noChangeArrowheads="1"/>
        </xdr:cNvSpPr>
      </xdr:nvSpPr>
      <xdr:spPr bwMode="auto">
        <a:xfrm>
          <a:off x="43338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619125</xdr:colOff>
      <xdr:row>160</xdr:row>
      <xdr:rowOff>104775</xdr:rowOff>
    </xdr:to>
    <xdr:sp macro="" textlink="">
      <xdr:nvSpPr>
        <xdr:cNvPr id="1519" name="AutoShape 272"/>
        <xdr:cNvSpPr>
          <a:spLocks noRot="1" noChangeAspect="1" noMove="1" noResize="1" noChangeArrowheads="1"/>
        </xdr:cNvSpPr>
      </xdr:nvSpPr>
      <xdr:spPr bwMode="auto">
        <a:xfrm>
          <a:off x="4333875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20" name="AutoShape 273"/>
        <xdr:cNvSpPr>
          <a:spLocks noRot="1" noChangeAspect="1" noMove="1" noResize="1" noChangeArrowheads="1"/>
        </xdr:cNvSpPr>
      </xdr:nvSpPr>
      <xdr:spPr bwMode="auto">
        <a:xfrm>
          <a:off x="43338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21" name="AutoShape 295"/>
        <xdr:cNvSpPr>
          <a:spLocks noRot="1" noChangeAspect="1" noMove="1" noResize="1" noChangeArrowheads="1"/>
        </xdr:cNvSpPr>
      </xdr:nvSpPr>
      <xdr:spPr bwMode="auto">
        <a:xfrm>
          <a:off x="43338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22" name="AutoShape 296"/>
        <xdr:cNvSpPr>
          <a:spLocks noRot="1" noChangeAspect="1" noMove="1" noResize="1" noChangeArrowheads="1"/>
        </xdr:cNvSpPr>
      </xdr:nvSpPr>
      <xdr:spPr bwMode="auto">
        <a:xfrm>
          <a:off x="43338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23" name="AutoShape 297"/>
        <xdr:cNvSpPr>
          <a:spLocks noRot="1" noMove="1" noResize="1" noChangeArrowheads="1"/>
        </xdr:cNvSpPr>
      </xdr:nvSpPr>
      <xdr:spPr bwMode="auto">
        <a:xfrm>
          <a:off x="43338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524" name="AutoShape 298"/>
        <xdr:cNvSpPr>
          <a:spLocks noRot="1" noChangeAspect="1" noMove="1" noResize="1" noChangeArrowheads="1"/>
        </xdr:cNvSpPr>
      </xdr:nvSpPr>
      <xdr:spPr bwMode="auto">
        <a:xfrm>
          <a:off x="43338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619125</xdr:colOff>
      <xdr:row>161</xdr:row>
      <xdr:rowOff>104775</xdr:rowOff>
    </xdr:to>
    <xdr:sp macro="" textlink="">
      <xdr:nvSpPr>
        <xdr:cNvPr id="1525" name="AutoShape 272"/>
        <xdr:cNvSpPr>
          <a:spLocks noRot="1" noChangeAspect="1" noMove="1" noResize="1" noChangeArrowheads="1"/>
        </xdr:cNvSpPr>
      </xdr:nvSpPr>
      <xdr:spPr bwMode="auto">
        <a:xfrm>
          <a:off x="4333875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6" name="AutoShape 273"/>
        <xdr:cNvSpPr>
          <a:spLocks noRot="1" noChangeAspect="1" noMove="1" noResize="1" noChangeArrowheads="1"/>
        </xdr:cNvSpPr>
      </xdr:nvSpPr>
      <xdr:spPr bwMode="auto">
        <a:xfrm>
          <a:off x="43338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7" name="AutoShape 295"/>
        <xdr:cNvSpPr>
          <a:spLocks noRot="1" noChangeAspect="1" noMove="1" noResize="1" noChangeArrowheads="1"/>
        </xdr:cNvSpPr>
      </xdr:nvSpPr>
      <xdr:spPr bwMode="auto">
        <a:xfrm>
          <a:off x="43338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8" name="AutoShape 296"/>
        <xdr:cNvSpPr>
          <a:spLocks noRot="1" noChangeAspect="1" noMove="1" noResize="1" noChangeArrowheads="1"/>
        </xdr:cNvSpPr>
      </xdr:nvSpPr>
      <xdr:spPr bwMode="auto">
        <a:xfrm>
          <a:off x="43338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29" name="AutoShape 297"/>
        <xdr:cNvSpPr>
          <a:spLocks noRot="1" noMove="1" noResize="1" noChangeArrowheads="1"/>
        </xdr:cNvSpPr>
      </xdr:nvSpPr>
      <xdr:spPr bwMode="auto">
        <a:xfrm>
          <a:off x="43338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30" name="AutoShape 298"/>
        <xdr:cNvSpPr>
          <a:spLocks noRot="1" noChangeAspect="1" noMove="1" noResize="1" noChangeArrowheads="1"/>
        </xdr:cNvSpPr>
      </xdr:nvSpPr>
      <xdr:spPr bwMode="auto">
        <a:xfrm>
          <a:off x="43338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619125</xdr:colOff>
      <xdr:row>162</xdr:row>
      <xdr:rowOff>104775</xdr:rowOff>
    </xdr:to>
    <xdr:sp macro="" textlink="">
      <xdr:nvSpPr>
        <xdr:cNvPr id="1531" name="AutoShape 272"/>
        <xdr:cNvSpPr>
          <a:spLocks noRot="1" noChangeAspect="1" noMove="1" noResize="1" noChangeArrowheads="1"/>
        </xdr:cNvSpPr>
      </xdr:nvSpPr>
      <xdr:spPr bwMode="auto">
        <a:xfrm>
          <a:off x="4333875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32" name="AutoShape 273"/>
        <xdr:cNvSpPr>
          <a:spLocks noRot="1" noChangeAspect="1" noMove="1" noResize="1" noChangeArrowheads="1"/>
        </xdr:cNvSpPr>
      </xdr:nvSpPr>
      <xdr:spPr bwMode="auto">
        <a:xfrm>
          <a:off x="43338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33" name="AutoShape 295"/>
        <xdr:cNvSpPr>
          <a:spLocks noRot="1" noChangeAspect="1" noMove="1" noResize="1" noChangeArrowheads="1"/>
        </xdr:cNvSpPr>
      </xdr:nvSpPr>
      <xdr:spPr bwMode="auto">
        <a:xfrm>
          <a:off x="43338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34" name="AutoShape 296"/>
        <xdr:cNvSpPr>
          <a:spLocks noRot="1" noChangeAspect="1" noMove="1" noResize="1" noChangeArrowheads="1"/>
        </xdr:cNvSpPr>
      </xdr:nvSpPr>
      <xdr:spPr bwMode="auto">
        <a:xfrm>
          <a:off x="43338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35" name="AutoShape 297"/>
        <xdr:cNvSpPr>
          <a:spLocks noRot="1" noMove="1" noResize="1" noChangeArrowheads="1"/>
        </xdr:cNvSpPr>
      </xdr:nvSpPr>
      <xdr:spPr bwMode="auto">
        <a:xfrm>
          <a:off x="43338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36" name="AutoShape 298"/>
        <xdr:cNvSpPr>
          <a:spLocks noRot="1" noChangeAspect="1" noMove="1" noResize="1" noChangeArrowheads="1"/>
        </xdr:cNvSpPr>
      </xdr:nvSpPr>
      <xdr:spPr bwMode="auto">
        <a:xfrm>
          <a:off x="43338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619125</xdr:colOff>
      <xdr:row>163</xdr:row>
      <xdr:rowOff>104775</xdr:rowOff>
    </xdr:to>
    <xdr:sp macro="" textlink="">
      <xdr:nvSpPr>
        <xdr:cNvPr id="1537" name="AutoShape 272"/>
        <xdr:cNvSpPr>
          <a:spLocks noRot="1" noChangeAspect="1" noMove="1" noResize="1" noChangeArrowheads="1"/>
        </xdr:cNvSpPr>
      </xdr:nvSpPr>
      <xdr:spPr bwMode="auto">
        <a:xfrm>
          <a:off x="4333875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38" name="AutoShape 273"/>
        <xdr:cNvSpPr>
          <a:spLocks noRot="1" noChangeAspect="1" noMove="1" noResize="1" noChangeArrowheads="1"/>
        </xdr:cNvSpPr>
      </xdr:nvSpPr>
      <xdr:spPr bwMode="auto">
        <a:xfrm>
          <a:off x="43338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39" name="AutoShape 295"/>
        <xdr:cNvSpPr>
          <a:spLocks noRot="1" noChangeAspect="1" noMove="1" noResize="1" noChangeArrowheads="1"/>
        </xdr:cNvSpPr>
      </xdr:nvSpPr>
      <xdr:spPr bwMode="auto">
        <a:xfrm>
          <a:off x="43338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40" name="AutoShape 296"/>
        <xdr:cNvSpPr>
          <a:spLocks noRot="1" noChangeAspect="1" noMove="1" noResize="1" noChangeArrowheads="1"/>
        </xdr:cNvSpPr>
      </xdr:nvSpPr>
      <xdr:spPr bwMode="auto">
        <a:xfrm>
          <a:off x="43338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41" name="AutoShape 297"/>
        <xdr:cNvSpPr>
          <a:spLocks noRot="1" noMove="1" noResize="1" noChangeArrowheads="1"/>
        </xdr:cNvSpPr>
      </xdr:nvSpPr>
      <xdr:spPr bwMode="auto">
        <a:xfrm>
          <a:off x="43338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42" name="AutoShape 298"/>
        <xdr:cNvSpPr>
          <a:spLocks noRot="1" noChangeAspect="1" noMove="1" noResize="1" noChangeArrowheads="1"/>
        </xdr:cNvSpPr>
      </xdr:nvSpPr>
      <xdr:spPr bwMode="auto">
        <a:xfrm>
          <a:off x="43338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619125</xdr:colOff>
      <xdr:row>164</xdr:row>
      <xdr:rowOff>104775</xdr:rowOff>
    </xdr:to>
    <xdr:sp macro="" textlink="">
      <xdr:nvSpPr>
        <xdr:cNvPr id="1543" name="AutoShape 272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4" name="AutoShape 273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5" name="AutoShape 295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6" name="AutoShape 296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7" name="AutoShape 297"/>
        <xdr:cNvSpPr>
          <a:spLocks noRo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48" name="AutoShape 298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619125</xdr:colOff>
      <xdr:row>165</xdr:row>
      <xdr:rowOff>104775</xdr:rowOff>
    </xdr:to>
    <xdr:sp macro="" textlink="">
      <xdr:nvSpPr>
        <xdr:cNvPr id="1549" name="AutoShape 272"/>
        <xdr:cNvSpPr>
          <a:spLocks noRot="1" noChangeAspect="1" noMove="1" noResize="1" noChangeArrowheads="1"/>
        </xdr:cNvSpPr>
      </xdr:nvSpPr>
      <xdr:spPr bwMode="auto">
        <a:xfrm>
          <a:off x="4333875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50" name="AutoShape 273"/>
        <xdr:cNvSpPr>
          <a:spLocks noRot="1" noChangeAspect="1" noMove="1" noResize="1" noChangeArrowheads="1"/>
        </xdr:cNvSpPr>
      </xdr:nvSpPr>
      <xdr:spPr bwMode="auto">
        <a:xfrm>
          <a:off x="43338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51" name="AutoShape 295"/>
        <xdr:cNvSpPr>
          <a:spLocks noRot="1" noChangeAspect="1" noMove="1" noResize="1" noChangeArrowheads="1"/>
        </xdr:cNvSpPr>
      </xdr:nvSpPr>
      <xdr:spPr bwMode="auto">
        <a:xfrm>
          <a:off x="43338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52" name="AutoShape 296"/>
        <xdr:cNvSpPr>
          <a:spLocks noRot="1" noChangeAspect="1" noMove="1" noResize="1" noChangeArrowheads="1"/>
        </xdr:cNvSpPr>
      </xdr:nvSpPr>
      <xdr:spPr bwMode="auto">
        <a:xfrm>
          <a:off x="43338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53" name="AutoShape 297"/>
        <xdr:cNvSpPr>
          <a:spLocks noRot="1" noMove="1" noResize="1" noChangeArrowheads="1"/>
        </xdr:cNvSpPr>
      </xdr:nvSpPr>
      <xdr:spPr bwMode="auto">
        <a:xfrm>
          <a:off x="43338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54" name="AutoShape 298"/>
        <xdr:cNvSpPr>
          <a:spLocks noRot="1" noChangeAspect="1" noMove="1" noResize="1" noChangeArrowheads="1"/>
        </xdr:cNvSpPr>
      </xdr:nvSpPr>
      <xdr:spPr bwMode="auto">
        <a:xfrm>
          <a:off x="43338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619125</xdr:colOff>
      <xdr:row>164</xdr:row>
      <xdr:rowOff>104775</xdr:rowOff>
    </xdr:to>
    <xdr:sp macro="" textlink="">
      <xdr:nvSpPr>
        <xdr:cNvPr id="1555" name="AutoShape 272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6" name="AutoShape 273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7" name="AutoShape 295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8" name="AutoShape 296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59" name="AutoShape 297"/>
        <xdr:cNvSpPr>
          <a:spLocks noRo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60" name="AutoShape 298"/>
        <xdr:cNvSpPr>
          <a:spLocks noRot="1" noChangeAspect="1" noMove="1" noResize="1" noChangeArrowheads="1"/>
        </xdr:cNvSpPr>
      </xdr:nvSpPr>
      <xdr:spPr bwMode="auto">
        <a:xfrm>
          <a:off x="43338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619125</xdr:colOff>
      <xdr:row>140</xdr:row>
      <xdr:rowOff>104775</xdr:rowOff>
    </xdr:to>
    <xdr:sp macro="" textlink="">
      <xdr:nvSpPr>
        <xdr:cNvPr id="1561" name="AutoShape 272"/>
        <xdr:cNvSpPr>
          <a:spLocks noRot="1" noChangeAspect="1" noMove="1" noResize="1" noChangeArrowheads="1"/>
        </xdr:cNvSpPr>
      </xdr:nvSpPr>
      <xdr:spPr bwMode="auto">
        <a:xfrm>
          <a:off x="642937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62" name="AutoShape 273"/>
        <xdr:cNvSpPr>
          <a:spLocks noRot="1" noChangeAspect="1" noMove="1" noResize="1" noChangeArrowheads="1"/>
        </xdr:cNvSpPr>
      </xdr:nvSpPr>
      <xdr:spPr bwMode="auto">
        <a:xfrm>
          <a:off x="6429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63" name="AutoShape 295"/>
        <xdr:cNvSpPr>
          <a:spLocks noRot="1" noChangeAspect="1" noMove="1" noResize="1" noChangeArrowheads="1"/>
        </xdr:cNvSpPr>
      </xdr:nvSpPr>
      <xdr:spPr bwMode="auto">
        <a:xfrm>
          <a:off x="6429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64" name="AutoShape 296"/>
        <xdr:cNvSpPr>
          <a:spLocks noRot="1" noChangeAspect="1" noMove="1" noResize="1" noChangeArrowheads="1"/>
        </xdr:cNvSpPr>
      </xdr:nvSpPr>
      <xdr:spPr bwMode="auto">
        <a:xfrm>
          <a:off x="6429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65" name="AutoShape 297"/>
        <xdr:cNvSpPr>
          <a:spLocks noRot="1" noMove="1" noResize="1" noChangeArrowheads="1"/>
        </xdr:cNvSpPr>
      </xdr:nvSpPr>
      <xdr:spPr bwMode="auto">
        <a:xfrm>
          <a:off x="6429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66" name="AutoShape 298"/>
        <xdr:cNvSpPr>
          <a:spLocks noRot="1" noChangeAspect="1" noMove="1" noResize="1" noChangeArrowheads="1"/>
        </xdr:cNvSpPr>
      </xdr:nvSpPr>
      <xdr:spPr bwMode="auto">
        <a:xfrm>
          <a:off x="642937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619125</xdr:colOff>
      <xdr:row>141</xdr:row>
      <xdr:rowOff>104775</xdr:rowOff>
    </xdr:to>
    <xdr:sp macro="" textlink="">
      <xdr:nvSpPr>
        <xdr:cNvPr id="1567" name="AutoShape 272"/>
        <xdr:cNvSpPr>
          <a:spLocks noRot="1" noChangeAspect="1" noMove="1" noResize="1" noChangeArrowheads="1"/>
        </xdr:cNvSpPr>
      </xdr:nvSpPr>
      <xdr:spPr bwMode="auto">
        <a:xfrm>
          <a:off x="642937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68" name="AutoShape 273"/>
        <xdr:cNvSpPr>
          <a:spLocks noRot="1" noChangeAspect="1" noMove="1" noResize="1" noChangeArrowheads="1"/>
        </xdr:cNvSpPr>
      </xdr:nvSpPr>
      <xdr:spPr bwMode="auto">
        <a:xfrm>
          <a:off x="6429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69" name="AutoShape 295"/>
        <xdr:cNvSpPr>
          <a:spLocks noRot="1" noChangeAspect="1" noMove="1" noResize="1" noChangeArrowheads="1"/>
        </xdr:cNvSpPr>
      </xdr:nvSpPr>
      <xdr:spPr bwMode="auto">
        <a:xfrm>
          <a:off x="6429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70" name="AutoShape 296"/>
        <xdr:cNvSpPr>
          <a:spLocks noRot="1" noChangeAspect="1" noMove="1" noResize="1" noChangeArrowheads="1"/>
        </xdr:cNvSpPr>
      </xdr:nvSpPr>
      <xdr:spPr bwMode="auto">
        <a:xfrm>
          <a:off x="6429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71" name="AutoShape 297"/>
        <xdr:cNvSpPr>
          <a:spLocks noRot="1" noMove="1" noResize="1" noChangeArrowheads="1"/>
        </xdr:cNvSpPr>
      </xdr:nvSpPr>
      <xdr:spPr bwMode="auto">
        <a:xfrm>
          <a:off x="6429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72" name="AutoShape 298"/>
        <xdr:cNvSpPr>
          <a:spLocks noRot="1" noChangeAspect="1" noMove="1" noResize="1" noChangeArrowheads="1"/>
        </xdr:cNvSpPr>
      </xdr:nvSpPr>
      <xdr:spPr bwMode="auto">
        <a:xfrm>
          <a:off x="6429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619125</xdr:colOff>
      <xdr:row>142</xdr:row>
      <xdr:rowOff>104775</xdr:rowOff>
    </xdr:to>
    <xdr:sp macro="" textlink="">
      <xdr:nvSpPr>
        <xdr:cNvPr id="1573" name="AutoShape 272"/>
        <xdr:cNvSpPr>
          <a:spLocks noRot="1" noChangeAspect="1" noMove="1" noResize="1" noChangeArrowheads="1"/>
        </xdr:cNvSpPr>
      </xdr:nvSpPr>
      <xdr:spPr bwMode="auto">
        <a:xfrm>
          <a:off x="642937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4" name="AutoShape 273"/>
        <xdr:cNvSpPr>
          <a:spLocks noRot="1" noChangeAspect="1" noMove="1" noResize="1" noChangeArrowheads="1"/>
        </xdr:cNvSpPr>
      </xdr:nvSpPr>
      <xdr:spPr bwMode="auto">
        <a:xfrm>
          <a:off x="6429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5" name="AutoShape 295"/>
        <xdr:cNvSpPr>
          <a:spLocks noRot="1" noChangeAspect="1" noMove="1" noResize="1" noChangeArrowheads="1"/>
        </xdr:cNvSpPr>
      </xdr:nvSpPr>
      <xdr:spPr bwMode="auto">
        <a:xfrm>
          <a:off x="6429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6" name="AutoShape 296"/>
        <xdr:cNvSpPr>
          <a:spLocks noRot="1" noChangeAspect="1" noMove="1" noResize="1" noChangeArrowheads="1"/>
        </xdr:cNvSpPr>
      </xdr:nvSpPr>
      <xdr:spPr bwMode="auto">
        <a:xfrm>
          <a:off x="6429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7" name="AutoShape 297"/>
        <xdr:cNvSpPr>
          <a:spLocks noRot="1" noMove="1" noResize="1" noChangeArrowheads="1"/>
        </xdr:cNvSpPr>
      </xdr:nvSpPr>
      <xdr:spPr bwMode="auto">
        <a:xfrm>
          <a:off x="6429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78" name="AutoShape 298"/>
        <xdr:cNvSpPr>
          <a:spLocks noRot="1" noChangeAspect="1" noMove="1" noResize="1" noChangeArrowheads="1"/>
        </xdr:cNvSpPr>
      </xdr:nvSpPr>
      <xdr:spPr bwMode="auto">
        <a:xfrm>
          <a:off x="6429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619125</xdr:colOff>
      <xdr:row>143</xdr:row>
      <xdr:rowOff>104775</xdr:rowOff>
    </xdr:to>
    <xdr:sp macro="" textlink="">
      <xdr:nvSpPr>
        <xdr:cNvPr id="1579" name="AutoShape 272"/>
        <xdr:cNvSpPr>
          <a:spLocks noRot="1" noChangeAspect="1" noMove="1" noResize="1" noChangeArrowheads="1"/>
        </xdr:cNvSpPr>
      </xdr:nvSpPr>
      <xdr:spPr bwMode="auto">
        <a:xfrm>
          <a:off x="642937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80" name="AutoShape 273"/>
        <xdr:cNvSpPr>
          <a:spLocks noRot="1" noChangeAspect="1" noMove="1" noResize="1" noChangeArrowheads="1"/>
        </xdr:cNvSpPr>
      </xdr:nvSpPr>
      <xdr:spPr bwMode="auto">
        <a:xfrm>
          <a:off x="6429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81" name="AutoShape 295"/>
        <xdr:cNvSpPr>
          <a:spLocks noRot="1" noChangeAspect="1" noMove="1" noResize="1" noChangeArrowheads="1"/>
        </xdr:cNvSpPr>
      </xdr:nvSpPr>
      <xdr:spPr bwMode="auto">
        <a:xfrm>
          <a:off x="6429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82" name="AutoShape 296"/>
        <xdr:cNvSpPr>
          <a:spLocks noRot="1" noChangeAspect="1" noMove="1" noResize="1" noChangeArrowheads="1"/>
        </xdr:cNvSpPr>
      </xdr:nvSpPr>
      <xdr:spPr bwMode="auto">
        <a:xfrm>
          <a:off x="6429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83" name="AutoShape 297"/>
        <xdr:cNvSpPr>
          <a:spLocks noRot="1" noMove="1" noResize="1" noChangeArrowheads="1"/>
        </xdr:cNvSpPr>
      </xdr:nvSpPr>
      <xdr:spPr bwMode="auto">
        <a:xfrm>
          <a:off x="6429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84" name="AutoShape 298"/>
        <xdr:cNvSpPr>
          <a:spLocks noRot="1" noChangeAspect="1" noMove="1" noResize="1" noChangeArrowheads="1"/>
        </xdr:cNvSpPr>
      </xdr:nvSpPr>
      <xdr:spPr bwMode="auto">
        <a:xfrm>
          <a:off x="6429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619125</xdr:colOff>
      <xdr:row>144</xdr:row>
      <xdr:rowOff>104775</xdr:rowOff>
    </xdr:to>
    <xdr:sp macro="" textlink="">
      <xdr:nvSpPr>
        <xdr:cNvPr id="1585" name="AutoShape 272"/>
        <xdr:cNvSpPr>
          <a:spLocks noRot="1" noChangeAspect="1" noMove="1" noResize="1" noChangeArrowheads="1"/>
        </xdr:cNvSpPr>
      </xdr:nvSpPr>
      <xdr:spPr bwMode="auto">
        <a:xfrm>
          <a:off x="6429375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6" name="AutoShape 273"/>
        <xdr:cNvSpPr>
          <a:spLocks noRot="1" noChangeAspect="1" noMove="1" noResize="1" noChangeArrowheads="1"/>
        </xdr:cNvSpPr>
      </xdr:nvSpPr>
      <xdr:spPr bwMode="auto">
        <a:xfrm>
          <a:off x="6429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7" name="AutoShape 295"/>
        <xdr:cNvSpPr>
          <a:spLocks noRot="1" noChangeAspect="1" noMove="1" noResize="1" noChangeArrowheads="1"/>
        </xdr:cNvSpPr>
      </xdr:nvSpPr>
      <xdr:spPr bwMode="auto">
        <a:xfrm>
          <a:off x="6429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8" name="AutoShape 296"/>
        <xdr:cNvSpPr>
          <a:spLocks noRot="1" noChangeAspect="1" noMove="1" noResize="1" noChangeArrowheads="1"/>
        </xdr:cNvSpPr>
      </xdr:nvSpPr>
      <xdr:spPr bwMode="auto">
        <a:xfrm>
          <a:off x="6429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89" name="AutoShape 297"/>
        <xdr:cNvSpPr>
          <a:spLocks noRot="1" noMove="1" noResize="1" noChangeArrowheads="1"/>
        </xdr:cNvSpPr>
      </xdr:nvSpPr>
      <xdr:spPr bwMode="auto">
        <a:xfrm>
          <a:off x="6429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90" name="AutoShape 298"/>
        <xdr:cNvSpPr>
          <a:spLocks noRot="1" noChangeAspect="1" noMove="1" noResize="1" noChangeArrowheads="1"/>
        </xdr:cNvSpPr>
      </xdr:nvSpPr>
      <xdr:spPr bwMode="auto">
        <a:xfrm>
          <a:off x="642937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619125</xdr:colOff>
      <xdr:row>145</xdr:row>
      <xdr:rowOff>104775</xdr:rowOff>
    </xdr:to>
    <xdr:sp macro="" textlink="">
      <xdr:nvSpPr>
        <xdr:cNvPr id="1591" name="AutoShape 272"/>
        <xdr:cNvSpPr>
          <a:spLocks noRot="1" noChangeAspect="1" noMove="1" noResize="1" noChangeArrowheads="1"/>
        </xdr:cNvSpPr>
      </xdr:nvSpPr>
      <xdr:spPr bwMode="auto">
        <a:xfrm>
          <a:off x="6429375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92" name="AutoShape 273"/>
        <xdr:cNvSpPr>
          <a:spLocks noRot="1" noChangeAspect="1" noMove="1" noResize="1" noChangeArrowheads="1"/>
        </xdr:cNvSpPr>
      </xdr:nvSpPr>
      <xdr:spPr bwMode="auto">
        <a:xfrm>
          <a:off x="6429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93" name="AutoShape 295"/>
        <xdr:cNvSpPr>
          <a:spLocks noRot="1" noChangeAspect="1" noMove="1" noResize="1" noChangeArrowheads="1"/>
        </xdr:cNvSpPr>
      </xdr:nvSpPr>
      <xdr:spPr bwMode="auto">
        <a:xfrm>
          <a:off x="6429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94" name="AutoShape 296"/>
        <xdr:cNvSpPr>
          <a:spLocks noRot="1" noChangeAspect="1" noMove="1" noResize="1" noChangeArrowheads="1"/>
        </xdr:cNvSpPr>
      </xdr:nvSpPr>
      <xdr:spPr bwMode="auto">
        <a:xfrm>
          <a:off x="6429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95" name="AutoShape 297"/>
        <xdr:cNvSpPr>
          <a:spLocks noRot="1" noMove="1" noResize="1" noChangeArrowheads="1"/>
        </xdr:cNvSpPr>
      </xdr:nvSpPr>
      <xdr:spPr bwMode="auto">
        <a:xfrm>
          <a:off x="6429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96" name="AutoShape 298"/>
        <xdr:cNvSpPr>
          <a:spLocks noRot="1" noChangeAspect="1" noMove="1" noResize="1" noChangeArrowheads="1"/>
        </xdr:cNvSpPr>
      </xdr:nvSpPr>
      <xdr:spPr bwMode="auto">
        <a:xfrm>
          <a:off x="642937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619125</xdr:colOff>
      <xdr:row>146</xdr:row>
      <xdr:rowOff>104775</xdr:rowOff>
    </xdr:to>
    <xdr:sp macro="" textlink="">
      <xdr:nvSpPr>
        <xdr:cNvPr id="1597" name="AutoShape 272"/>
        <xdr:cNvSpPr>
          <a:spLocks noRot="1" noChangeAspect="1" noMove="1" noResize="1" noChangeArrowheads="1"/>
        </xdr:cNvSpPr>
      </xdr:nvSpPr>
      <xdr:spPr bwMode="auto">
        <a:xfrm>
          <a:off x="6429375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98" name="AutoShape 273"/>
        <xdr:cNvSpPr>
          <a:spLocks noRot="1" noChangeAspect="1" noMove="1" noResize="1" noChangeArrowheads="1"/>
        </xdr:cNvSpPr>
      </xdr:nvSpPr>
      <xdr:spPr bwMode="auto">
        <a:xfrm>
          <a:off x="6429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99" name="AutoShape 295"/>
        <xdr:cNvSpPr>
          <a:spLocks noRot="1" noChangeAspect="1" noMove="1" noResize="1" noChangeArrowheads="1"/>
        </xdr:cNvSpPr>
      </xdr:nvSpPr>
      <xdr:spPr bwMode="auto">
        <a:xfrm>
          <a:off x="6429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600" name="AutoShape 296"/>
        <xdr:cNvSpPr>
          <a:spLocks noRot="1" noChangeAspect="1" noMove="1" noResize="1" noChangeArrowheads="1"/>
        </xdr:cNvSpPr>
      </xdr:nvSpPr>
      <xdr:spPr bwMode="auto">
        <a:xfrm>
          <a:off x="6429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601" name="AutoShape 297"/>
        <xdr:cNvSpPr>
          <a:spLocks noRot="1" noMove="1" noResize="1" noChangeArrowheads="1"/>
        </xdr:cNvSpPr>
      </xdr:nvSpPr>
      <xdr:spPr bwMode="auto">
        <a:xfrm>
          <a:off x="6429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602" name="AutoShape 298"/>
        <xdr:cNvSpPr>
          <a:spLocks noRot="1" noChangeAspect="1" noMove="1" noResize="1" noChangeArrowheads="1"/>
        </xdr:cNvSpPr>
      </xdr:nvSpPr>
      <xdr:spPr bwMode="auto">
        <a:xfrm>
          <a:off x="642937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619125</xdr:colOff>
      <xdr:row>147</xdr:row>
      <xdr:rowOff>104775</xdr:rowOff>
    </xdr:to>
    <xdr:sp macro="" textlink="">
      <xdr:nvSpPr>
        <xdr:cNvPr id="1603" name="AutoShape 272"/>
        <xdr:cNvSpPr>
          <a:spLocks noRot="1" noChangeAspect="1" noMove="1" noResize="1" noChangeArrowheads="1"/>
        </xdr:cNvSpPr>
      </xdr:nvSpPr>
      <xdr:spPr bwMode="auto">
        <a:xfrm>
          <a:off x="6429375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4" name="AutoShape 273"/>
        <xdr:cNvSpPr>
          <a:spLocks noRot="1" noChangeAspect="1" noMove="1" noResize="1" noChangeArrowheads="1"/>
        </xdr:cNvSpPr>
      </xdr:nvSpPr>
      <xdr:spPr bwMode="auto">
        <a:xfrm>
          <a:off x="6429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5" name="AutoShape 295"/>
        <xdr:cNvSpPr>
          <a:spLocks noRot="1" noChangeAspect="1" noMove="1" noResize="1" noChangeArrowheads="1"/>
        </xdr:cNvSpPr>
      </xdr:nvSpPr>
      <xdr:spPr bwMode="auto">
        <a:xfrm>
          <a:off x="6429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6" name="AutoShape 296"/>
        <xdr:cNvSpPr>
          <a:spLocks noRot="1" noChangeAspect="1" noMove="1" noResize="1" noChangeArrowheads="1"/>
        </xdr:cNvSpPr>
      </xdr:nvSpPr>
      <xdr:spPr bwMode="auto">
        <a:xfrm>
          <a:off x="6429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7" name="AutoShape 297"/>
        <xdr:cNvSpPr>
          <a:spLocks noRot="1" noMove="1" noResize="1" noChangeArrowheads="1"/>
        </xdr:cNvSpPr>
      </xdr:nvSpPr>
      <xdr:spPr bwMode="auto">
        <a:xfrm>
          <a:off x="6429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608" name="AutoShape 298"/>
        <xdr:cNvSpPr>
          <a:spLocks noRot="1" noChangeAspect="1" noMove="1" noResize="1" noChangeArrowheads="1"/>
        </xdr:cNvSpPr>
      </xdr:nvSpPr>
      <xdr:spPr bwMode="auto">
        <a:xfrm>
          <a:off x="642937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619125</xdr:colOff>
      <xdr:row>148</xdr:row>
      <xdr:rowOff>104775</xdr:rowOff>
    </xdr:to>
    <xdr:sp macro="" textlink="">
      <xdr:nvSpPr>
        <xdr:cNvPr id="1609" name="AutoShape 272"/>
        <xdr:cNvSpPr>
          <a:spLocks noRot="1" noChangeAspect="1" noMove="1" noResize="1" noChangeArrowheads="1"/>
        </xdr:cNvSpPr>
      </xdr:nvSpPr>
      <xdr:spPr bwMode="auto">
        <a:xfrm>
          <a:off x="6429375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10" name="AutoShape 273"/>
        <xdr:cNvSpPr>
          <a:spLocks noRot="1" noChangeAspect="1" noMove="1" noResize="1" noChangeArrowheads="1"/>
        </xdr:cNvSpPr>
      </xdr:nvSpPr>
      <xdr:spPr bwMode="auto">
        <a:xfrm>
          <a:off x="6429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11" name="AutoShape 295"/>
        <xdr:cNvSpPr>
          <a:spLocks noRot="1" noChangeAspect="1" noMove="1" noResize="1" noChangeArrowheads="1"/>
        </xdr:cNvSpPr>
      </xdr:nvSpPr>
      <xdr:spPr bwMode="auto">
        <a:xfrm>
          <a:off x="6429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12" name="AutoShape 296"/>
        <xdr:cNvSpPr>
          <a:spLocks noRot="1" noChangeAspect="1" noMove="1" noResize="1" noChangeArrowheads="1"/>
        </xdr:cNvSpPr>
      </xdr:nvSpPr>
      <xdr:spPr bwMode="auto">
        <a:xfrm>
          <a:off x="6429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13" name="AutoShape 297"/>
        <xdr:cNvSpPr>
          <a:spLocks noRot="1" noMove="1" noResize="1" noChangeArrowheads="1"/>
        </xdr:cNvSpPr>
      </xdr:nvSpPr>
      <xdr:spPr bwMode="auto">
        <a:xfrm>
          <a:off x="6429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614" name="AutoShape 298"/>
        <xdr:cNvSpPr>
          <a:spLocks noRot="1" noChangeAspect="1" noMove="1" noResize="1" noChangeArrowheads="1"/>
        </xdr:cNvSpPr>
      </xdr:nvSpPr>
      <xdr:spPr bwMode="auto">
        <a:xfrm>
          <a:off x="642937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619125</xdr:colOff>
      <xdr:row>149</xdr:row>
      <xdr:rowOff>104775</xdr:rowOff>
    </xdr:to>
    <xdr:sp macro="" textlink="">
      <xdr:nvSpPr>
        <xdr:cNvPr id="1615" name="AutoShape 272"/>
        <xdr:cNvSpPr>
          <a:spLocks noRot="1" noChangeAspect="1" noMove="1" noResize="1" noChangeArrowheads="1"/>
        </xdr:cNvSpPr>
      </xdr:nvSpPr>
      <xdr:spPr bwMode="auto">
        <a:xfrm>
          <a:off x="6429375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6" name="AutoShape 273"/>
        <xdr:cNvSpPr>
          <a:spLocks noRot="1" noChangeAspect="1" noMove="1" noResize="1" noChangeArrowheads="1"/>
        </xdr:cNvSpPr>
      </xdr:nvSpPr>
      <xdr:spPr bwMode="auto">
        <a:xfrm>
          <a:off x="6429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7" name="AutoShape 295"/>
        <xdr:cNvSpPr>
          <a:spLocks noRot="1" noChangeAspect="1" noMove="1" noResize="1" noChangeArrowheads="1"/>
        </xdr:cNvSpPr>
      </xdr:nvSpPr>
      <xdr:spPr bwMode="auto">
        <a:xfrm>
          <a:off x="6429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8" name="AutoShape 296"/>
        <xdr:cNvSpPr>
          <a:spLocks noRot="1" noChangeAspect="1" noMove="1" noResize="1" noChangeArrowheads="1"/>
        </xdr:cNvSpPr>
      </xdr:nvSpPr>
      <xdr:spPr bwMode="auto">
        <a:xfrm>
          <a:off x="6429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19" name="AutoShape 297"/>
        <xdr:cNvSpPr>
          <a:spLocks noRot="1" noMove="1" noResize="1" noChangeArrowheads="1"/>
        </xdr:cNvSpPr>
      </xdr:nvSpPr>
      <xdr:spPr bwMode="auto">
        <a:xfrm>
          <a:off x="6429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620" name="AutoShape 298"/>
        <xdr:cNvSpPr>
          <a:spLocks noRot="1" noChangeAspect="1" noMove="1" noResize="1" noChangeArrowheads="1"/>
        </xdr:cNvSpPr>
      </xdr:nvSpPr>
      <xdr:spPr bwMode="auto">
        <a:xfrm>
          <a:off x="642937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619125</xdr:colOff>
      <xdr:row>150</xdr:row>
      <xdr:rowOff>104775</xdr:rowOff>
    </xdr:to>
    <xdr:sp macro="" textlink="">
      <xdr:nvSpPr>
        <xdr:cNvPr id="1621" name="AutoShape 272"/>
        <xdr:cNvSpPr>
          <a:spLocks noRot="1" noChangeAspect="1" noMove="1" noResize="1" noChangeArrowheads="1"/>
        </xdr:cNvSpPr>
      </xdr:nvSpPr>
      <xdr:spPr bwMode="auto">
        <a:xfrm>
          <a:off x="6429375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22" name="AutoShape 273"/>
        <xdr:cNvSpPr>
          <a:spLocks noRot="1" noChangeAspect="1" noMove="1" noResize="1" noChangeArrowheads="1"/>
        </xdr:cNvSpPr>
      </xdr:nvSpPr>
      <xdr:spPr bwMode="auto">
        <a:xfrm>
          <a:off x="6429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23" name="AutoShape 295"/>
        <xdr:cNvSpPr>
          <a:spLocks noRot="1" noChangeAspect="1" noMove="1" noResize="1" noChangeArrowheads="1"/>
        </xdr:cNvSpPr>
      </xdr:nvSpPr>
      <xdr:spPr bwMode="auto">
        <a:xfrm>
          <a:off x="6429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24" name="AutoShape 296"/>
        <xdr:cNvSpPr>
          <a:spLocks noRot="1" noChangeAspect="1" noMove="1" noResize="1" noChangeArrowheads="1"/>
        </xdr:cNvSpPr>
      </xdr:nvSpPr>
      <xdr:spPr bwMode="auto">
        <a:xfrm>
          <a:off x="6429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25" name="AutoShape 297"/>
        <xdr:cNvSpPr>
          <a:spLocks noRot="1" noMove="1" noResize="1" noChangeArrowheads="1"/>
        </xdr:cNvSpPr>
      </xdr:nvSpPr>
      <xdr:spPr bwMode="auto">
        <a:xfrm>
          <a:off x="6429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26" name="AutoShape 298"/>
        <xdr:cNvSpPr>
          <a:spLocks noRot="1" noChangeAspect="1" noMove="1" noResize="1" noChangeArrowheads="1"/>
        </xdr:cNvSpPr>
      </xdr:nvSpPr>
      <xdr:spPr bwMode="auto">
        <a:xfrm>
          <a:off x="642937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619125</xdr:colOff>
      <xdr:row>151</xdr:row>
      <xdr:rowOff>104775</xdr:rowOff>
    </xdr:to>
    <xdr:sp macro="" textlink="">
      <xdr:nvSpPr>
        <xdr:cNvPr id="1627" name="AutoShape 272"/>
        <xdr:cNvSpPr>
          <a:spLocks noRot="1" noChangeAspect="1" noMove="1" noResize="1" noChangeArrowheads="1"/>
        </xdr:cNvSpPr>
      </xdr:nvSpPr>
      <xdr:spPr bwMode="auto">
        <a:xfrm>
          <a:off x="6429375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28" name="AutoShape 273"/>
        <xdr:cNvSpPr>
          <a:spLocks noRot="1" noChangeAspect="1" noMove="1" noResize="1" noChangeArrowheads="1"/>
        </xdr:cNvSpPr>
      </xdr:nvSpPr>
      <xdr:spPr bwMode="auto">
        <a:xfrm>
          <a:off x="6429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29" name="AutoShape 295"/>
        <xdr:cNvSpPr>
          <a:spLocks noRot="1" noChangeAspect="1" noMove="1" noResize="1" noChangeArrowheads="1"/>
        </xdr:cNvSpPr>
      </xdr:nvSpPr>
      <xdr:spPr bwMode="auto">
        <a:xfrm>
          <a:off x="6429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30" name="AutoShape 296"/>
        <xdr:cNvSpPr>
          <a:spLocks noRot="1" noChangeAspect="1" noMove="1" noResize="1" noChangeArrowheads="1"/>
        </xdr:cNvSpPr>
      </xdr:nvSpPr>
      <xdr:spPr bwMode="auto">
        <a:xfrm>
          <a:off x="6429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31" name="AutoShape 297"/>
        <xdr:cNvSpPr>
          <a:spLocks noRot="1" noMove="1" noResize="1" noChangeArrowheads="1"/>
        </xdr:cNvSpPr>
      </xdr:nvSpPr>
      <xdr:spPr bwMode="auto">
        <a:xfrm>
          <a:off x="6429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32" name="AutoShape 298"/>
        <xdr:cNvSpPr>
          <a:spLocks noRot="1" noChangeAspect="1" noMove="1" noResize="1" noChangeArrowheads="1"/>
        </xdr:cNvSpPr>
      </xdr:nvSpPr>
      <xdr:spPr bwMode="auto">
        <a:xfrm>
          <a:off x="642937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619125</xdr:colOff>
      <xdr:row>152</xdr:row>
      <xdr:rowOff>104775</xdr:rowOff>
    </xdr:to>
    <xdr:sp macro="" textlink="">
      <xdr:nvSpPr>
        <xdr:cNvPr id="1633" name="AutoShape 272"/>
        <xdr:cNvSpPr>
          <a:spLocks noRot="1" noChangeAspect="1" noMove="1" noResize="1" noChangeArrowheads="1"/>
        </xdr:cNvSpPr>
      </xdr:nvSpPr>
      <xdr:spPr bwMode="auto">
        <a:xfrm>
          <a:off x="6429375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4" name="AutoShape 273"/>
        <xdr:cNvSpPr>
          <a:spLocks noRot="1" noChangeAspect="1" noMove="1" noResize="1" noChangeArrowheads="1"/>
        </xdr:cNvSpPr>
      </xdr:nvSpPr>
      <xdr:spPr bwMode="auto">
        <a:xfrm>
          <a:off x="6429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5" name="AutoShape 295"/>
        <xdr:cNvSpPr>
          <a:spLocks noRot="1" noChangeAspect="1" noMove="1" noResize="1" noChangeArrowheads="1"/>
        </xdr:cNvSpPr>
      </xdr:nvSpPr>
      <xdr:spPr bwMode="auto">
        <a:xfrm>
          <a:off x="6429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6" name="AutoShape 296"/>
        <xdr:cNvSpPr>
          <a:spLocks noRot="1" noChangeAspect="1" noMove="1" noResize="1" noChangeArrowheads="1"/>
        </xdr:cNvSpPr>
      </xdr:nvSpPr>
      <xdr:spPr bwMode="auto">
        <a:xfrm>
          <a:off x="6429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7" name="AutoShape 297"/>
        <xdr:cNvSpPr>
          <a:spLocks noRot="1" noMove="1" noResize="1" noChangeArrowheads="1"/>
        </xdr:cNvSpPr>
      </xdr:nvSpPr>
      <xdr:spPr bwMode="auto">
        <a:xfrm>
          <a:off x="6429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38" name="AutoShape 298"/>
        <xdr:cNvSpPr>
          <a:spLocks noRot="1" noChangeAspect="1" noMove="1" noResize="1" noChangeArrowheads="1"/>
        </xdr:cNvSpPr>
      </xdr:nvSpPr>
      <xdr:spPr bwMode="auto">
        <a:xfrm>
          <a:off x="642937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619125</xdr:colOff>
      <xdr:row>153</xdr:row>
      <xdr:rowOff>104775</xdr:rowOff>
    </xdr:to>
    <xdr:sp macro="" textlink="">
      <xdr:nvSpPr>
        <xdr:cNvPr id="1639" name="AutoShape 272"/>
        <xdr:cNvSpPr>
          <a:spLocks noRot="1" noChangeAspect="1" noMove="1" noResize="1" noChangeArrowheads="1"/>
        </xdr:cNvSpPr>
      </xdr:nvSpPr>
      <xdr:spPr bwMode="auto">
        <a:xfrm>
          <a:off x="6429375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40" name="AutoShape 273"/>
        <xdr:cNvSpPr>
          <a:spLocks noRot="1" noChangeAspect="1" noMove="1" noResize="1" noChangeArrowheads="1"/>
        </xdr:cNvSpPr>
      </xdr:nvSpPr>
      <xdr:spPr bwMode="auto">
        <a:xfrm>
          <a:off x="6429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41" name="AutoShape 295"/>
        <xdr:cNvSpPr>
          <a:spLocks noRot="1" noChangeAspect="1" noMove="1" noResize="1" noChangeArrowheads="1"/>
        </xdr:cNvSpPr>
      </xdr:nvSpPr>
      <xdr:spPr bwMode="auto">
        <a:xfrm>
          <a:off x="6429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42" name="AutoShape 296"/>
        <xdr:cNvSpPr>
          <a:spLocks noRot="1" noChangeAspect="1" noMove="1" noResize="1" noChangeArrowheads="1"/>
        </xdr:cNvSpPr>
      </xdr:nvSpPr>
      <xdr:spPr bwMode="auto">
        <a:xfrm>
          <a:off x="6429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43" name="AutoShape 297"/>
        <xdr:cNvSpPr>
          <a:spLocks noRot="1" noMove="1" noResize="1" noChangeArrowheads="1"/>
        </xdr:cNvSpPr>
      </xdr:nvSpPr>
      <xdr:spPr bwMode="auto">
        <a:xfrm>
          <a:off x="6429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44" name="AutoShape 298"/>
        <xdr:cNvSpPr>
          <a:spLocks noRot="1" noChangeAspect="1" noMove="1" noResize="1" noChangeArrowheads="1"/>
        </xdr:cNvSpPr>
      </xdr:nvSpPr>
      <xdr:spPr bwMode="auto">
        <a:xfrm>
          <a:off x="642937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619125</xdr:colOff>
      <xdr:row>154</xdr:row>
      <xdr:rowOff>104775</xdr:rowOff>
    </xdr:to>
    <xdr:sp macro="" textlink="">
      <xdr:nvSpPr>
        <xdr:cNvPr id="1645" name="AutoShape 272"/>
        <xdr:cNvSpPr>
          <a:spLocks noRot="1" noChangeAspect="1" noMove="1" noResize="1" noChangeArrowheads="1"/>
        </xdr:cNvSpPr>
      </xdr:nvSpPr>
      <xdr:spPr bwMode="auto">
        <a:xfrm>
          <a:off x="6429375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6" name="AutoShape 273"/>
        <xdr:cNvSpPr>
          <a:spLocks noRot="1" noChangeAspect="1" noMove="1" noResize="1" noChangeArrowheads="1"/>
        </xdr:cNvSpPr>
      </xdr:nvSpPr>
      <xdr:spPr bwMode="auto">
        <a:xfrm>
          <a:off x="6429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7" name="AutoShape 295"/>
        <xdr:cNvSpPr>
          <a:spLocks noRot="1" noChangeAspect="1" noMove="1" noResize="1" noChangeArrowheads="1"/>
        </xdr:cNvSpPr>
      </xdr:nvSpPr>
      <xdr:spPr bwMode="auto">
        <a:xfrm>
          <a:off x="6429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8" name="AutoShape 296"/>
        <xdr:cNvSpPr>
          <a:spLocks noRot="1" noChangeAspect="1" noMove="1" noResize="1" noChangeArrowheads="1"/>
        </xdr:cNvSpPr>
      </xdr:nvSpPr>
      <xdr:spPr bwMode="auto">
        <a:xfrm>
          <a:off x="6429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49" name="AutoShape 297"/>
        <xdr:cNvSpPr>
          <a:spLocks noRot="1" noMove="1" noResize="1" noChangeArrowheads="1"/>
        </xdr:cNvSpPr>
      </xdr:nvSpPr>
      <xdr:spPr bwMode="auto">
        <a:xfrm>
          <a:off x="6429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50" name="AutoShape 298"/>
        <xdr:cNvSpPr>
          <a:spLocks noRot="1" noChangeAspect="1" noMove="1" noResize="1" noChangeArrowheads="1"/>
        </xdr:cNvSpPr>
      </xdr:nvSpPr>
      <xdr:spPr bwMode="auto">
        <a:xfrm>
          <a:off x="642937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619125</xdr:colOff>
      <xdr:row>155</xdr:row>
      <xdr:rowOff>104775</xdr:rowOff>
    </xdr:to>
    <xdr:sp macro="" textlink="">
      <xdr:nvSpPr>
        <xdr:cNvPr id="1651" name="AutoShape 272"/>
        <xdr:cNvSpPr>
          <a:spLocks noRot="1" noChangeAspect="1" noMove="1" noResize="1" noChangeArrowheads="1"/>
        </xdr:cNvSpPr>
      </xdr:nvSpPr>
      <xdr:spPr bwMode="auto">
        <a:xfrm>
          <a:off x="6429375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52" name="AutoShape 273"/>
        <xdr:cNvSpPr>
          <a:spLocks noRot="1" noChangeAspect="1" noMove="1" noResize="1" noChangeArrowheads="1"/>
        </xdr:cNvSpPr>
      </xdr:nvSpPr>
      <xdr:spPr bwMode="auto">
        <a:xfrm>
          <a:off x="6429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53" name="AutoShape 295"/>
        <xdr:cNvSpPr>
          <a:spLocks noRot="1" noChangeAspect="1" noMove="1" noResize="1" noChangeArrowheads="1"/>
        </xdr:cNvSpPr>
      </xdr:nvSpPr>
      <xdr:spPr bwMode="auto">
        <a:xfrm>
          <a:off x="6429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54" name="AutoShape 296"/>
        <xdr:cNvSpPr>
          <a:spLocks noRot="1" noChangeAspect="1" noMove="1" noResize="1" noChangeArrowheads="1"/>
        </xdr:cNvSpPr>
      </xdr:nvSpPr>
      <xdr:spPr bwMode="auto">
        <a:xfrm>
          <a:off x="6429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55" name="AutoShape 297"/>
        <xdr:cNvSpPr>
          <a:spLocks noRot="1" noMove="1" noResize="1" noChangeArrowheads="1"/>
        </xdr:cNvSpPr>
      </xdr:nvSpPr>
      <xdr:spPr bwMode="auto">
        <a:xfrm>
          <a:off x="6429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56" name="AutoShape 298"/>
        <xdr:cNvSpPr>
          <a:spLocks noRot="1" noChangeAspect="1" noMove="1" noResize="1" noChangeArrowheads="1"/>
        </xdr:cNvSpPr>
      </xdr:nvSpPr>
      <xdr:spPr bwMode="auto">
        <a:xfrm>
          <a:off x="642937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619125</xdr:colOff>
      <xdr:row>156</xdr:row>
      <xdr:rowOff>104775</xdr:rowOff>
    </xdr:to>
    <xdr:sp macro="" textlink="">
      <xdr:nvSpPr>
        <xdr:cNvPr id="1657" name="AutoShape 272"/>
        <xdr:cNvSpPr>
          <a:spLocks noRot="1" noChangeAspect="1" noMove="1" noResize="1" noChangeArrowheads="1"/>
        </xdr:cNvSpPr>
      </xdr:nvSpPr>
      <xdr:spPr bwMode="auto">
        <a:xfrm>
          <a:off x="6429375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58" name="AutoShape 273"/>
        <xdr:cNvSpPr>
          <a:spLocks noRot="1" noChangeAspect="1" noMove="1" noResize="1" noChangeArrowheads="1"/>
        </xdr:cNvSpPr>
      </xdr:nvSpPr>
      <xdr:spPr bwMode="auto">
        <a:xfrm>
          <a:off x="6429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59" name="AutoShape 295"/>
        <xdr:cNvSpPr>
          <a:spLocks noRot="1" noChangeAspect="1" noMove="1" noResize="1" noChangeArrowheads="1"/>
        </xdr:cNvSpPr>
      </xdr:nvSpPr>
      <xdr:spPr bwMode="auto">
        <a:xfrm>
          <a:off x="6429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60" name="AutoShape 296"/>
        <xdr:cNvSpPr>
          <a:spLocks noRot="1" noChangeAspect="1" noMove="1" noResize="1" noChangeArrowheads="1"/>
        </xdr:cNvSpPr>
      </xdr:nvSpPr>
      <xdr:spPr bwMode="auto">
        <a:xfrm>
          <a:off x="6429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61" name="AutoShape 297"/>
        <xdr:cNvSpPr>
          <a:spLocks noRot="1" noMove="1" noResize="1" noChangeArrowheads="1"/>
        </xdr:cNvSpPr>
      </xdr:nvSpPr>
      <xdr:spPr bwMode="auto">
        <a:xfrm>
          <a:off x="6429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62" name="AutoShape 298"/>
        <xdr:cNvSpPr>
          <a:spLocks noRot="1" noChangeAspect="1" noMove="1" noResize="1" noChangeArrowheads="1"/>
        </xdr:cNvSpPr>
      </xdr:nvSpPr>
      <xdr:spPr bwMode="auto">
        <a:xfrm>
          <a:off x="642937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619125</xdr:colOff>
      <xdr:row>157</xdr:row>
      <xdr:rowOff>104775</xdr:rowOff>
    </xdr:to>
    <xdr:sp macro="" textlink="">
      <xdr:nvSpPr>
        <xdr:cNvPr id="1663" name="AutoShape 272"/>
        <xdr:cNvSpPr>
          <a:spLocks noRot="1" noChangeAspect="1" noMove="1" noResize="1" noChangeArrowheads="1"/>
        </xdr:cNvSpPr>
      </xdr:nvSpPr>
      <xdr:spPr bwMode="auto">
        <a:xfrm>
          <a:off x="6429375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4" name="AutoShape 273"/>
        <xdr:cNvSpPr>
          <a:spLocks noRot="1" noChangeAspect="1" noMove="1" noResize="1" noChangeArrowheads="1"/>
        </xdr:cNvSpPr>
      </xdr:nvSpPr>
      <xdr:spPr bwMode="auto">
        <a:xfrm>
          <a:off x="6429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5" name="AutoShape 295"/>
        <xdr:cNvSpPr>
          <a:spLocks noRot="1" noChangeAspect="1" noMove="1" noResize="1" noChangeArrowheads="1"/>
        </xdr:cNvSpPr>
      </xdr:nvSpPr>
      <xdr:spPr bwMode="auto">
        <a:xfrm>
          <a:off x="6429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6" name="AutoShape 296"/>
        <xdr:cNvSpPr>
          <a:spLocks noRot="1" noChangeAspect="1" noMove="1" noResize="1" noChangeArrowheads="1"/>
        </xdr:cNvSpPr>
      </xdr:nvSpPr>
      <xdr:spPr bwMode="auto">
        <a:xfrm>
          <a:off x="6429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7" name="AutoShape 297"/>
        <xdr:cNvSpPr>
          <a:spLocks noRot="1" noMove="1" noResize="1" noChangeArrowheads="1"/>
        </xdr:cNvSpPr>
      </xdr:nvSpPr>
      <xdr:spPr bwMode="auto">
        <a:xfrm>
          <a:off x="6429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68" name="AutoShape 298"/>
        <xdr:cNvSpPr>
          <a:spLocks noRot="1" noChangeAspect="1" noMove="1" noResize="1" noChangeArrowheads="1"/>
        </xdr:cNvSpPr>
      </xdr:nvSpPr>
      <xdr:spPr bwMode="auto">
        <a:xfrm>
          <a:off x="642937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619125</xdr:colOff>
      <xdr:row>158</xdr:row>
      <xdr:rowOff>104775</xdr:rowOff>
    </xdr:to>
    <xdr:sp macro="" textlink="">
      <xdr:nvSpPr>
        <xdr:cNvPr id="1669" name="AutoShape 272"/>
        <xdr:cNvSpPr>
          <a:spLocks noRot="1" noChangeAspect="1" noMove="1" noResize="1" noChangeArrowheads="1"/>
        </xdr:cNvSpPr>
      </xdr:nvSpPr>
      <xdr:spPr bwMode="auto">
        <a:xfrm>
          <a:off x="6429375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70" name="AutoShape 273"/>
        <xdr:cNvSpPr>
          <a:spLocks noRot="1" noChangeAspect="1" noMove="1" noResize="1" noChangeArrowheads="1"/>
        </xdr:cNvSpPr>
      </xdr:nvSpPr>
      <xdr:spPr bwMode="auto">
        <a:xfrm>
          <a:off x="6429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71" name="AutoShape 295"/>
        <xdr:cNvSpPr>
          <a:spLocks noRot="1" noChangeAspect="1" noMove="1" noResize="1" noChangeArrowheads="1"/>
        </xdr:cNvSpPr>
      </xdr:nvSpPr>
      <xdr:spPr bwMode="auto">
        <a:xfrm>
          <a:off x="6429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72" name="AutoShape 296"/>
        <xdr:cNvSpPr>
          <a:spLocks noRot="1" noChangeAspect="1" noMove="1" noResize="1" noChangeArrowheads="1"/>
        </xdr:cNvSpPr>
      </xdr:nvSpPr>
      <xdr:spPr bwMode="auto">
        <a:xfrm>
          <a:off x="6429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73" name="AutoShape 297"/>
        <xdr:cNvSpPr>
          <a:spLocks noRot="1" noMove="1" noResize="1" noChangeArrowheads="1"/>
        </xdr:cNvSpPr>
      </xdr:nvSpPr>
      <xdr:spPr bwMode="auto">
        <a:xfrm>
          <a:off x="6429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74" name="AutoShape 298"/>
        <xdr:cNvSpPr>
          <a:spLocks noRot="1" noChangeAspect="1" noMove="1" noResize="1" noChangeArrowheads="1"/>
        </xdr:cNvSpPr>
      </xdr:nvSpPr>
      <xdr:spPr bwMode="auto">
        <a:xfrm>
          <a:off x="642937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619125</xdr:colOff>
      <xdr:row>159</xdr:row>
      <xdr:rowOff>104775</xdr:rowOff>
    </xdr:to>
    <xdr:sp macro="" textlink="">
      <xdr:nvSpPr>
        <xdr:cNvPr id="1675" name="AutoShape 272"/>
        <xdr:cNvSpPr>
          <a:spLocks noRot="1" noChangeAspect="1" noMove="1" noResize="1" noChangeArrowheads="1"/>
        </xdr:cNvSpPr>
      </xdr:nvSpPr>
      <xdr:spPr bwMode="auto">
        <a:xfrm>
          <a:off x="6429375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6" name="AutoShape 273"/>
        <xdr:cNvSpPr>
          <a:spLocks noRot="1" noChangeAspect="1" noMove="1" noResize="1" noChangeArrowheads="1"/>
        </xdr:cNvSpPr>
      </xdr:nvSpPr>
      <xdr:spPr bwMode="auto">
        <a:xfrm>
          <a:off x="6429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7" name="AutoShape 295"/>
        <xdr:cNvSpPr>
          <a:spLocks noRot="1" noChangeAspect="1" noMove="1" noResize="1" noChangeArrowheads="1"/>
        </xdr:cNvSpPr>
      </xdr:nvSpPr>
      <xdr:spPr bwMode="auto">
        <a:xfrm>
          <a:off x="6429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8" name="AutoShape 296"/>
        <xdr:cNvSpPr>
          <a:spLocks noRot="1" noChangeAspect="1" noMove="1" noResize="1" noChangeArrowheads="1"/>
        </xdr:cNvSpPr>
      </xdr:nvSpPr>
      <xdr:spPr bwMode="auto">
        <a:xfrm>
          <a:off x="6429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79" name="AutoShape 297"/>
        <xdr:cNvSpPr>
          <a:spLocks noRot="1" noMove="1" noResize="1" noChangeArrowheads="1"/>
        </xdr:cNvSpPr>
      </xdr:nvSpPr>
      <xdr:spPr bwMode="auto">
        <a:xfrm>
          <a:off x="6429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80" name="AutoShape 298"/>
        <xdr:cNvSpPr>
          <a:spLocks noRot="1" noChangeAspect="1" noMove="1" noResize="1" noChangeArrowheads="1"/>
        </xdr:cNvSpPr>
      </xdr:nvSpPr>
      <xdr:spPr bwMode="auto">
        <a:xfrm>
          <a:off x="642937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619125</xdr:colOff>
      <xdr:row>160</xdr:row>
      <xdr:rowOff>104775</xdr:rowOff>
    </xdr:to>
    <xdr:sp macro="" textlink="">
      <xdr:nvSpPr>
        <xdr:cNvPr id="1681" name="AutoShape 272"/>
        <xdr:cNvSpPr>
          <a:spLocks noRot="1" noChangeAspect="1" noMove="1" noResize="1" noChangeArrowheads="1"/>
        </xdr:cNvSpPr>
      </xdr:nvSpPr>
      <xdr:spPr bwMode="auto">
        <a:xfrm>
          <a:off x="6429375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82" name="AutoShape 273"/>
        <xdr:cNvSpPr>
          <a:spLocks noRot="1" noChangeAspect="1" noMove="1" noResize="1" noChangeArrowheads="1"/>
        </xdr:cNvSpPr>
      </xdr:nvSpPr>
      <xdr:spPr bwMode="auto">
        <a:xfrm>
          <a:off x="6429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83" name="AutoShape 295"/>
        <xdr:cNvSpPr>
          <a:spLocks noRot="1" noChangeAspect="1" noMove="1" noResize="1" noChangeArrowheads="1"/>
        </xdr:cNvSpPr>
      </xdr:nvSpPr>
      <xdr:spPr bwMode="auto">
        <a:xfrm>
          <a:off x="6429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84" name="AutoShape 296"/>
        <xdr:cNvSpPr>
          <a:spLocks noRot="1" noChangeAspect="1" noMove="1" noResize="1" noChangeArrowheads="1"/>
        </xdr:cNvSpPr>
      </xdr:nvSpPr>
      <xdr:spPr bwMode="auto">
        <a:xfrm>
          <a:off x="6429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85" name="AutoShape 297"/>
        <xdr:cNvSpPr>
          <a:spLocks noRot="1" noMove="1" noResize="1" noChangeArrowheads="1"/>
        </xdr:cNvSpPr>
      </xdr:nvSpPr>
      <xdr:spPr bwMode="auto">
        <a:xfrm>
          <a:off x="6429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86" name="AutoShape 298"/>
        <xdr:cNvSpPr>
          <a:spLocks noRot="1" noChangeAspect="1" noMove="1" noResize="1" noChangeArrowheads="1"/>
        </xdr:cNvSpPr>
      </xdr:nvSpPr>
      <xdr:spPr bwMode="auto">
        <a:xfrm>
          <a:off x="642937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619125</xdr:colOff>
      <xdr:row>161</xdr:row>
      <xdr:rowOff>104775</xdr:rowOff>
    </xdr:to>
    <xdr:sp macro="" textlink="">
      <xdr:nvSpPr>
        <xdr:cNvPr id="1687" name="AutoShape 272"/>
        <xdr:cNvSpPr>
          <a:spLocks noRot="1" noChangeAspect="1" noMove="1" noResize="1" noChangeArrowheads="1"/>
        </xdr:cNvSpPr>
      </xdr:nvSpPr>
      <xdr:spPr bwMode="auto">
        <a:xfrm>
          <a:off x="6429375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88" name="AutoShape 273"/>
        <xdr:cNvSpPr>
          <a:spLocks noRot="1" noChangeAspect="1" noMove="1" noResize="1" noChangeArrowheads="1"/>
        </xdr:cNvSpPr>
      </xdr:nvSpPr>
      <xdr:spPr bwMode="auto">
        <a:xfrm>
          <a:off x="6429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89" name="AutoShape 295"/>
        <xdr:cNvSpPr>
          <a:spLocks noRot="1" noChangeAspect="1" noMove="1" noResize="1" noChangeArrowheads="1"/>
        </xdr:cNvSpPr>
      </xdr:nvSpPr>
      <xdr:spPr bwMode="auto">
        <a:xfrm>
          <a:off x="6429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90" name="AutoShape 296"/>
        <xdr:cNvSpPr>
          <a:spLocks noRot="1" noChangeAspect="1" noMove="1" noResize="1" noChangeArrowheads="1"/>
        </xdr:cNvSpPr>
      </xdr:nvSpPr>
      <xdr:spPr bwMode="auto">
        <a:xfrm>
          <a:off x="6429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91" name="AutoShape 297"/>
        <xdr:cNvSpPr>
          <a:spLocks noRot="1" noMove="1" noResize="1" noChangeArrowheads="1"/>
        </xdr:cNvSpPr>
      </xdr:nvSpPr>
      <xdr:spPr bwMode="auto">
        <a:xfrm>
          <a:off x="6429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92" name="AutoShape 298"/>
        <xdr:cNvSpPr>
          <a:spLocks noRot="1" noChangeAspect="1" noMove="1" noResize="1" noChangeArrowheads="1"/>
        </xdr:cNvSpPr>
      </xdr:nvSpPr>
      <xdr:spPr bwMode="auto">
        <a:xfrm>
          <a:off x="642937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619125</xdr:colOff>
      <xdr:row>162</xdr:row>
      <xdr:rowOff>104775</xdr:rowOff>
    </xdr:to>
    <xdr:sp macro="" textlink="">
      <xdr:nvSpPr>
        <xdr:cNvPr id="1693" name="AutoShape 272"/>
        <xdr:cNvSpPr>
          <a:spLocks noRot="1" noChangeAspect="1" noMove="1" noResize="1" noChangeArrowheads="1"/>
        </xdr:cNvSpPr>
      </xdr:nvSpPr>
      <xdr:spPr bwMode="auto">
        <a:xfrm>
          <a:off x="6429375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4" name="AutoShape 273"/>
        <xdr:cNvSpPr>
          <a:spLocks noRot="1" noChangeAspect="1" noMove="1" noResize="1" noChangeArrowheads="1"/>
        </xdr:cNvSpPr>
      </xdr:nvSpPr>
      <xdr:spPr bwMode="auto">
        <a:xfrm>
          <a:off x="6429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5" name="AutoShape 295"/>
        <xdr:cNvSpPr>
          <a:spLocks noRot="1" noChangeAspect="1" noMove="1" noResize="1" noChangeArrowheads="1"/>
        </xdr:cNvSpPr>
      </xdr:nvSpPr>
      <xdr:spPr bwMode="auto">
        <a:xfrm>
          <a:off x="6429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6" name="AutoShape 296"/>
        <xdr:cNvSpPr>
          <a:spLocks noRot="1" noChangeAspect="1" noMove="1" noResize="1" noChangeArrowheads="1"/>
        </xdr:cNvSpPr>
      </xdr:nvSpPr>
      <xdr:spPr bwMode="auto">
        <a:xfrm>
          <a:off x="6429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7" name="AutoShape 297"/>
        <xdr:cNvSpPr>
          <a:spLocks noRot="1" noMove="1" noResize="1" noChangeArrowheads="1"/>
        </xdr:cNvSpPr>
      </xdr:nvSpPr>
      <xdr:spPr bwMode="auto">
        <a:xfrm>
          <a:off x="6429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98" name="AutoShape 298"/>
        <xdr:cNvSpPr>
          <a:spLocks noRot="1" noChangeAspect="1" noMove="1" noResize="1" noChangeArrowheads="1"/>
        </xdr:cNvSpPr>
      </xdr:nvSpPr>
      <xdr:spPr bwMode="auto">
        <a:xfrm>
          <a:off x="642937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619125</xdr:colOff>
      <xdr:row>163</xdr:row>
      <xdr:rowOff>104775</xdr:rowOff>
    </xdr:to>
    <xdr:sp macro="" textlink="">
      <xdr:nvSpPr>
        <xdr:cNvPr id="1699" name="AutoShape 272"/>
        <xdr:cNvSpPr>
          <a:spLocks noRot="1" noChangeAspect="1" noMove="1" noResize="1" noChangeArrowheads="1"/>
        </xdr:cNvSpPr>
      </xdr:nvSpPr>
      <xdr:spPr bwMode="auto">
        <a:xfrm>
          <a:off x="6429375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700" name="AutoShape 273"/>
        <xdr:cNvSpPr>
          <a:spLocks noRot="1" noChangeAspect="1" noMove="1" noResize="1" noChangeArrowheads="1"/>
        </xdr:cNvSpPr>
      </xdr:nvSpPr>
      <xdr:spPr bwMode="auto">
        <a:xfrm>
          <a:off x="6429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701" name="AutoShape 295"/>
        <xdr:cNvSpPr>
          <a:spLocks noRot="1" noChangeAspect="1" noMove="1" noResize="1" noChangeArrowheads="1"/>
        </xdr:cNvSpPr>
      </xdr:nvSpPr>
      <xdr:spPr bwMode="auto">
        <a:xfrm>
          <a:off x="6429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702" name="AutoShape 296"/>
        <xdr:cNvSpPr>
          <a:spLocks noRot="1" noChangeAspect="1" noMove="1" noResize="1" noChangeArrowheads="1"/>
        </xdr:cNvSpPr>
      </xdr:nvSpPr>
      <xdr:spPr bwMode="auto">
        <a:xfrm>
          <a:off x="6429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703" name="AutoShape 297"/>
        <xdr:cNvSpPr>
          <a:spLocks noRot="1" noMove="1" noResize="1" noChangeArrowheads="1"/>
        </xdr:cNvSpPr>
      </xdr:nvSpPr>
      <xdr:spPr bwMode="auto">
        <a:xfrm>
          <a:off x="6429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704" name="AutoShape 298"/>
        <xdr:cNvSpPr>
          <a:spLocks noRot="1" noChangeAspect="1" noMove="1" noResize="1" noChangeArrowheads="1"/>
        </xdr:cNvSpPr>
      </xdr:nvSpPr>
      <xdr:spPr bwMode="auto">
        <a:xfrm>
          <a:off x="642937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619125</xdr:colOff>
      <xdr:row>164</xdr:row>
      <xdr:rowOff>104775</xdr:rowOff>
    </xdr:to>
    <xdr:sp macro="" textlink="">
      <xdr:nvSpPr>
        <xdr:cNvPr id="1705" name="AutoShape 272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6" name="AutoShape 273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7" name="AutoShape 295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8" name="AutoShape 296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09" name="AutoShape 297"/>
        <xdr:cNvSpPr>
          <a:spLocks noRo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10" name="AutoShape 298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619125</xdr:colOff>
      <xdr:row>165</xdr:row>
      <xdr:rowOff>104775</xdr:rowOff>
    </xdr:to>
    <xdr:sp macro="" textlink="">
      <xdr:nvSpPr>
        <xdr:cNvPr id="1711" name="AutoShape 272"/>
        <xdr:cNvSpPr>
          <a:spLocks noRot="1" noChangeAspect="1" noMove="1" noResize="1" noChangeArrowheads="1"/>
        </xdr:cNvSpPr>
      </xdr:nvSpPr>
      <xdr:spPr bwMode="auto">
        <a:xfrm>
          <a:off x="6429375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12" name="AutoShape 273"/>
        <xdr:cNvSpPr>
          <a:spLocks noRot="1" noChangeAspect="1" noMove="1" noResize="1" noChangeArrowheads="1"/>
        </xdr:cNvSpPr>
      </xdr:nvSpPr>
      <xdr:spPr bwMode="auto">
        <a:xfrm>
          <a:off x="6429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13" name="AutoShape 295"/>
        <xdr:cNvSpPr>
          <a:spLocks noRot="1" noChangeAspect="1" noMove="1" noResize="1" noChangeArrowheads="1"/>
        </xdr:cNvSpPr>
      </xdr:nvSpPr>
      <xdr:spPr bwMode="auto">
        <a:xfrm>
          <a:off x="6429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14" name="AutoShape 296"/>
        <xdr:cNvSpPr>
          <a:spLocks noRot="1" noChangeAspect="1" noMove="1" noResize="1" noChangeArrowheads="1"/>
        </xdr:cNvSpPr>
      </xdr:nvSpPr>
      <xdr:spPr bwMode="auto">
        <a:xfrm>
          <a:off x="6429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15" name="AutoShape 297"/>
        <xdr:cNvSpPr>
          <a:spLocks noRot="1" noMove="1" noResize="1" noChangeArrowheads="1"/>
        </xdr:cNvSpPr>
      </xdr:nvSpPr>
      <xdr:spPr bwMode="auto">
        <a:xfrm>
          <a:off x="6429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716" name="AutoShape 298"/>
        <xdr:cNvSpPr>
          <a:spLocks noRot="1" noChangeAspect="1" noMove="1" noResize="1" noChangeArrowheads="1"/>
        </xdr:cNvSpPr>
      </xdr:nvSpPr>
      <xdr:spPr bwMode="auto">
        <a:xfrm>
          <a:off x="642937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619125</xdr:colOff>
      <xdr:row>164</xdr:row>
      <xdr:rowOff>104775</xdr:rowOff>
    </xdr:to>
    <xdr:sp macro="" textlink="">
      <xdr:nvSpPr>
        <xdr:cNvPr id="1717" name="AutoShape 272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18" name="AutoShape 273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19" name="AutoShape 295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20" name="AutoShape 296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21" name="AutoShape 297"/>
        <xdr:cNvSpPr>
          <a:spLocks noRo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722" name="AutoShape 298"/>
        <xdr:cNvSpPr>
          <a:spLocks noRot="1" noChangeAspect="1" noMove="1" noResize="1" noChangeArrowheads="1"/>
        </xdr:cNvSpPr>
      </xdr:nvSpPr>
      <xdr:spPr bwMode="auto">
        <a:xfrm>
          <a:off x="642937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619125</xdr:colOff>
      <xdr:row>140</xdr:row>
      <xdr:rowOff>104775</xdr:rowOff>
    </xdr:to>
    <xdr:sp macro="" textlink="">
      <xdr:nvSpPr>
        <xdr:cNvPr id="1723" name="AutoShape 272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4" name="AutoShape 273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5" name="AutoShape 295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6" name="AutoShape 296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7" name="AutoShape 297"/>
        <xdr:cNvSpPr>
          <a:spLocks noRo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28" name="AutoShape 298"/>
        <xdr:cNvSpPr>
          <a:spLocks noRot="1" noChangeAspect="1" noMove="1" noResize="1" noChangeArrowheads="1"/>
        </xdr:cNvSpPr>
      </xdr:nvSpPr>
      <xdr:spPr bwMode="auto">
        <a:xfrm>
          <a:off x="8582025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619125</xdr:colOff>
      <xdr:row>141</xdr:row>
      <xdr:rowOff>104775</xdr:rowOff>
    </xdr:to>
    <xdr:sp macro="" textlink="">
      <xdr:nvSpPr>
        <xdr:cNvPr id="1729" name="AutoShape 272"/>
        <xdr:cNvSpPr>
          <a:spLocks noRot="1" noChangeAspect="1" noMove="1" noResize="1" noChangeArrowheads="1"/>
        </xdr:cNvSpPr>
      </xdr:nvSpPr>
      <xdr:spPr bwMode="auto">
        <a:xfrm>
          <a:off x="858202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30" name="AutoShape 273"/>
        <xdr:cNvSpPr>
          <a:spLocks noRot="1" noChangeAspect="1" noMove="1" noResize="1" noChangeArrowheads="1"/>
        </xdr:cNvSpPr>
      </xdr:nvSpPr>
      <xdr:spPr bwMode="auto">
        <a:xfrm>
          <a:off x="8582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31" name="AutoShape 295"/>
        <xdr:cNvSpPr>
          <a:spLocks noRot="1" noChangeAspect="1" noMove="1" noResize="1" noChangeArrowheads="1"/>
        </xdr:cNvSpPr>
      </xdr:nvSpPr>
      <xdr:spPr bwMode="auto">
        <a:xfrm>
          <a:off x="8582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32" name="AutoShape 296"/>
        <xdr:cNvSpPr>
          <a:spLocks noRot="1" noChangeAspect="1" noMove="1" noResize="1" noChangeArrowheads="1"/>
        </xdr:cNvSpPr>
      </xdr:nvSpPr>
      <xdr:spPr bwMode="auto">
        <a:xfrm>
          <a:off x="8582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33" name="AutoShape 297"/>
        <xdr:cNvSpPr>
          <a:spLocks noRot="1" noMove="1" noResize="1" noChangeArrowheads="1"/>
        </xdr:cNvSpPr>
      </xdr:nvSpPr>
      <xdr:spPr bwMode="auto">
        <a:xfrm>
          <a:off x="8582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34" name="AutoShape 298"/>
        <xdr:cNvSpPr>
          <a:spLocks noRot="1" noChangeAspect="1" noMove="1" noResize="1" noChangeArrowheads="1"/>
        </xdr:cNvSpPr>
      </xdr:nvSpPr>
      <xdr:spPr bwMode="auto">
        <a:xfrm>
          <a:off x="8582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619125</xdr:colOff>
      <xdr:row>142</xdr:row>
      <xdr:rowOff>104775</xdr:rowOff>
    </xdr:to>
    <xdr:sp macro="" textlink="">
      <xdr:nvSpPr>
        <xdr:cNvPr id="1735" name="AutoShape 272"/>
        <xdr:cNvSpPr>
          <a:spLocks noRot="1" noChangeAspect="1" noMove="1" noResize="1" noChangeArrowheads="1"/>
        </xdr:cNvSpPr>
      </xdr:nvSpPr>
      <xdr:spPr bwMode="auto">
        <a:xfrm>
          <a:off x="858202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6" name="AutoShape 273"/>
        <xdr:cNvSpPr>
          <a:spLocks noRot="1" noChangeAspect="1" noMove="1" noResize="1" noChangeArrowheads="1"/>
        </xdr:cNvSpPr>
      </xdr:nvSpPr>
      <xdr:spPr bwMode="auto">
        <a:xfrm>
          <a:off x="8582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7" name="AutoShape 295"/>
        <xdr:cNvSpPr>
          <a:spLocks noRot="1" noChangeAspect="1" noMove="1" noResize="1" noChangeArrowheads="1"/>
        </xdr:cNvSpPr>
      </xdr:nvSpPr>
      <xdr:spPr bwMode="auto">
        <a:xfrm>
          <a:off x="8582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8" name="AutoShape 296"/>
        <xdr:cNvSpPr>
          <a:spLocks noRot="1" noChangeAspect="1" noMove="1" noResize="1" noChangeArrowheads="1"/>
        </xdr:cNvSpPr>
      </xdr:nvSpPr>
      <xdr:spPr bwMode="auto">
        <a:xfrm>
          <a:off x="8582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39" name="AutoShape 297"/>
        <xdr:cNvSpPr>
          <a:spLocks noRot="1" noMove="1" noResize="1" noChangeArrowheads="1"/>
        </xdr:cNvSpPr>
      </xdr:nvSpPr>
      <xdr:spPr bwMode="auto">
        <a:xfrm>
          <a:off x="8582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40" name="AutoShape 298"/>
        <xdr:cNvSpPr>
          <a:spLocks noRot="1" noChangeAspect="1" noMove="1" noResize="1" noChangeArrowheads="1"/>
        </xdr:cNvSpPr>
      </xdr:nvSpPr>
      <xdr:spPr bwMode="auto">
        <a:xfrm>
          <a:off x="8582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619125</xdr:colOff>
      <xdr:row>143</xdr:row>
      <xdr:rowOff>104775</xdr:rowOff>
    </xdr:to>
    <xdr:sp macro="" textlink="">
      <xdr:nvSpPr>
        <xdr:cNvPr id="1741" name="AutoShape 272"/>
        <xdr:cNvSpPr>
          <a:spLocks noRot="1" noChangeAspect="1" noMove="1" noResize="1" noChangeArrowheads="1"/>
        </xdr:cNvSpPr>
      </xdr:nvSpPr>
      <xdr:spPr bwMode="auto">
        <a:xfrm>
          <a:off x="858202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42" name="AutoShape 273"/>
        <xdr:cNvSpPr>
          <a:spLocks noRot="1" noChangeAspect="1" noMove="1" noResize="1" noChangeArrowheads="1"/>
        </xdr:cNvSpPr>
      </xdr:nvSpPr>
      <xdr:spPr bwMode="auto">
        <a:xfrm>
          <a:off x="8582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43" name="AutoShape 295"/>
        <xdr:cNvSpPr>
          <a:spLocks noRot="1" noChangeAspect="1" noMove="1" noResize="1" noChangeArrowheads="1"/>
        </xdr:cNvSpPr>
      </xdr:nvSpPr>
      <xdr:spPr bwMode="auto">
        <a:xfrm>
          <a:off x="8582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44" name="AutoShape 296"/>
        <xdr:cNvSpPr>
          <a:spLocks noRot="1" noChangeAspect="1" noMove="1" noResize="1" noChangeArrowheads="1"/>
        </xdr:cNvSpPr>
      </xdr:nvSpPr>
      <xdr:spPr bwMode="auto">
        <a:xfrm>
          <a:off x="8582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45" name="AutoShape 297"/>
        <xdr:cNvSpPr>
          <a:spLocks noRot="1" noMove="1" noResize="1" noChangeArrowheads="1"/>
        </xdr:cNvSpPr>
      </xdr:nvSpPr>
      <xdr:spPr bwMode="auto">
        <a:xfrm>
          <a:off x="8582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46" name="AutoShape 298"/>
        <xdr:cNvSpPr>
          <a:spLocks noRot="1" noChangeAspect="1" noMove="1" noResize="1" noChangeArrowheads="1"/>
        </xdr:cNvSpPr>
      </xdr:nvSpPr>
      <xdr:spPr bwMode="auto">
        <a:xfrm>
          <a:off x="8582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619125</xdr:colOff>
      <xdr:row>144</xdr:row>
      <xdr:rowOff>104775</xdr:rowOff>
    </xdr:to>
    <xdr:sp macro="" textlink="">
      <xdr:nvSpPr>
        <xdr:cNvPr id="1747" name="AutoShape 272"/>
        <xdr:cNvSpPr>
          <a:spLocks noRot="1" noChangeAspect="1" noMove="1" noResize="1" noChangeArrowheads="1"/>
        </xdr:cNvSpPr>
      </xdr:nvSpPr>
      <xdr:spPr bwMode="auto">
        <a:xfrm>
          <a:off x="8582025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48" name="AutoShape 273"/>
        <xdr:cNvSpPr>
          <a:spLocks noRot="1" noChangeAspect="1" noMove="1" noResize="1" noChangeArrowheads="1"/>
        </xdr:cNvSpPr>
      </xdr:nvSpPr>
      <xdr:spPr bwMode="auto">
        <a:xfrm>
          <a:off x="8582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49" name="AutoShape 295"/>
        <xdr:cNvSpPr>
          <a:spLocks noRot="1" noChangeAspect="1" noMove="1" noResize="1" noChangeArrowheads="1"/>
        </xdr:cNvSpPr>
      </xdr:nvSpPr>
      <xdr:spPr bwMode="auto">
        <a:xfrm>
          <a:off x="8582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50" name="AutoShape 296"/>
        <xdr:cNvSpPr>
          <a:spLocks noRot="1" noChangeAspect="1" noMove="1" noResize="1" noChangeArrowheads="1"/>
        </xdr:cNvSpPr>
      </xdr:nvSpPr>
      <xdr:spPr bwMode="auto">
        <a:xfrm>
          <a:off x="8582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51" name="AutoShape 297"/>
        <xdr:cNvSpPr>
          <a:spLocks noRot="1" noMove="1" noResize="1" noChangeArrowheads="1"/>
        </xdr:cNvSpPr>
      </xdr:nvSpPr>
      <xdr:spPr bwMode="auto">
        <a:xfrm>
          <a:off x="8582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52" name="AutoShape 298"/>
        <xdr:cNvSpPr>
          <a:spLocks noRot="1" noChangeAspect="1" noMove="1" noResize="1" noChangeArrowheads="1"/>
        </xdr:cNvSpPr>
      </xdr:nvSpPr>
      <xdr:spPr bwMode="auto">
        <a:xfrm>
          <a:off x="8582025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619125</xdr:colOff>
      <xdr:row>145</xdr:row>
      <xdr:rowOff>104775</xdr:rowOff>
    </xdr:to>
    <xdr:sp macro="" textlink="">
      <xdr:nvSpPr>
        <xdr:cNvPr id="1753" name="AutoShape 272"/>
        <xdr:cNvSpPr>
          <a:spLocks noRot="1" noChangeAspect="1" noMove="1" noResize="1" noChangeArrowheads="1"/>
        </xdr:cNvSpPr>
      </xdr:nvSpPr>
      <xdr:spPr bwMode="auto">
        <a:xfrm>
          <a:off x="8582025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4" name="AutoShape 273"/>
        <xdr:cNvSpPr>
          <a:spLocks noRot="1" noChangeAspect="1" noMove="1" noResize="1" noChangeArrowheads="1"/>
        </xdr:cNvSpPr>
      </xdr:nvSpPr>
      <xdr:spPr bwMode="auto">
        <a:xfrm>
          <a:off x="8582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5" name="AutoShape 295"/>
        <xdr:cNvSpPr>
          <a:spLocks noRot="1" noChangeAspect="1" noMove="1" noResize="1" noChangeArrowheads="1"/>
        </xdr:cNvSpPr>
      </xdr:nvSpPr>
      <xdr:spPr bwMode="auto">
        <a:xfrm>
          <a:off x="8582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6" name="AutoShape 296"/>
        <xdr:cNvSpPr>
          <a:spLocks noRot="1" noChangeAspect="1" noMove="1" noResize="1" noChangeArrowheads="1"/>
        </xdr:cNvSpPr>
      </xdr:nvSpPr>
      <xdr:spPr bwMode="auto">
        <a:xfrm>
          <a:off x="8582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7" name="AutoShape 297"/>
        <xdr:cNvSpPr>
          <a:spLocks noRot="1" noMove="1" noResize="1" noChangeArrowheads="1"/>
        </xdr:cNvSpPr>
      </xdr:nvSpPr>
      <xdr:spPr bwMode="auto">
        <a:xfrm>
          <a:off x="8582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58" name="AutoShape 298"/>
        <xdr:cNvSpPr>
          <a:spLocks noRot="1" noChangeAspect="1" noMove="1" noResize="1" noChangeArrowheads="1"/>
        </xdr:cNvSpPr>
      </xdr:nvSpPr>
      <xdr:spPr bwMode="auto">
        <a:xfrm>
          <a:off x="8582025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619125</xdr:colOff>
      <xdr:row>146</xdr:row>
      <xdr:rowOff>104775</xdr:rowOff>
    </xdr:to>
    <xdr:sp macro="" textlink="">
      <xdr:nvSpPr>
        <xdr:cNvPr id="1759" name="AutoShape 272"/>
        <xdr:cNvSpPr>
          <a:spLocks noRot="1" noChangeAspect="1" noMove="1" noResize="1" noChangeArrowheads="1"/>
        </xdr:cNvSpPr>
      </xdr:nvSpPr>
      <xdr:spPr bwMode="auto">
        <a:xfrm>
          <a:off x="8582025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60" name="AutoShape 273"/>
        <xdr:cNvSpPr>
          <a:spLocks noRot="1" noChangeAspect="1" noMove="1" noResize="1" noChangeArrowheads="1"/>
        </xdr:cNvSpPr>
      </xdr:nvSpPr>
      <xdr:spPr bwMode="auto">
        <a:xfrm>
          <a:off x="8582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61" name="AutoShape 295"/>
        <xdr:cNvSpPr>
          <a:spLocks noRot="1" noChangeAspect="1" noMove="1" noResize="1" noChangeArrowheads="1"/>
        </xdr:cNvSpPr>
      </xdr:nvSpPr>
      <xdr:spPr bwMode="auto">
        <a:xfrm>
          <a:off x="8582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62" name="AutoShape 296"/>
        <xdr:cNvSpPr>
          <a:spLocks noRot="1" noChangeAspect="1" noMove="1" noResize="1" noChangeArrowheads="1"/>
        </xdr:cNvSpPr>
      </xdr:nvSpPr>
      <xdr:spPr bwMode="auto">
        <a:xfrm>
          <a:off x="8582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63" name="AutoShape 297"/>
        <xdr:cNvSpPr>
          <a:spLocks noRot="1" noMove="1" noResize="1" noChangeArrowheads="1"/>
        </xdr:cNvSpPr>
      </xdr:nvSpPr>
      <xdr:spPr bwMode="auto">
        <a:xfrm>
          <a:off x="8582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64" name="AutoShape 298"/>
        <xdr:cNvSpPr>
          <a:spLocks noRot="1" noChangeAspect="1" noMove="1" noResize="1" noChangeArrowheads="1"/>
        </xdr:cNvSpPr>
      </xdr:nvSpPr>
      <xdr:spPr bwMode="auto">
        <a:xfrm>
          <a:off x="8582025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619125</xdr:colOff>
      <xdr:row>147</xdr:row>
      <xdr:rowOff>104775</xdr:rowOff>
    </xdr:to>
    <xdr:sp macro="" textlink="">
      <xdr:nvSpPr>
        <xdr:cNvPr id="1765" name="AutoShape 272"/>
        <xdr:cNvSpPr>
          <a:spLocks noRot="1" noChangeAspect="1" noMove="1" noResize="1" noChangeArrowheads="1"/>
        </xdr:cNvSpPr>
      </xdr:nvSpPr>
      <xdr:spPr bwMode="auto">
        <a:xfrm>
          <a:off x="8582025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6" name="AutoShape 273"/>
        <xdr:cNvSpPr>
          <a:spLocks noRot="1" noChangeAspect="1" noMove="1" noResize="1" noChangeArrowheads="1"/>
        </xdr:cNvSpPr>
      </xdr:nvSpPr>
      <xdr:spPr bwMode="auto">
        <a:xfrm>
          <a:off x="8582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7" name="AutoShape 295"/>
        <xdr:cNvSpPr>
          <a:spLocks noRot="1" noChangeAspect="1" noMove="1" noResize="1" noChangeArrowheads="1"/>
        </xdr:cNvSpPr>
      </xdr:nvSpPr>
      <xdr:spPr bwMode="auto">
        <a:xfrm>
          <a:off x="8582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8" name="AutoShape 296"/>
        <xdr:cNvSpPr>
          <a:spLocks noRot="1" noChangeAspect="1" noMove="1" noResize="1" noChangeArrowheads="1"/>
        </xdr:cNvSpPr>
      </xdr:nvSpPr>
      <xdr:spPr bwMode="auto">
        <a:xfrm>
          <a:off x="8582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69" name="AutoShape 297"/>
        <xdr:cNvSpPr>
          <a:spLocks noRot="1" noMove="1" noResize="1" noChangeArrowheads="1"/>
        </xdr:cNvSpPr>
      </xdr:nvSpPr>
      <xdr:spPr bwMode="auto">
        <a:xfrm>
          <a:off x="8582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70" name="AutoShape 298"/>
        <xdr:cNvSpPr>
          <a:spLocks noRot="1" noChangeAspect="1" noMove="1" noResize="1" noChangeArrowheads="1"/>
        </xdr:cNvSpPr>
      </xdr:nvSpPr>
      <xdr:spPr bwMode="auto">
        <a:xfrm>
          <a:off x="8582025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619125</xdr:colOff>
      <xdr:row>148</xdr:row>
      <xdr:rowOff>104775</xdr:rowOff>
    </xdr:to>
    <xdr:sp macro="" textlink="">
      <xdr:nvSpPr>
        <xdr:cNvPr id="1771" name="AutoShape 272"/>
        <xdr:cNvSpPr>
          <a:spLocks noRot="1" noChangeAspect="1" noMove="1" noResize="1" noChangeArrowheads="1"/>
        </xdr:cNvSpPr>
      </xdr:nvSpPr>
      <xdr:spPr bwMode="auto">
        <a:xfrm>
          <a:off x="8582025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72" name="AutoShape 273"/>
        <xdr:cNvSpPr>
          <a:spLocks noRot="1" noChangeAspect="1" noMove="1" noResize="1" noChangeArrowheads="1"/>
        </xdr:cNvSpPr>
      </xdr:nvSpPr>
      <xdr:spPr bwMode="auto">
        <a:xfrm>
          <a:off x="8582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73" name="AutoShape 295"/>
        <xdr:cNvSpPr>
          <a:spLocks noRot="1" noChangeAspect="1" noMove="1" noResize="1" noChangeArrowheads="1"/>
        </xdr:cNvSpPr>
      </xdr:nvSpPr>
      <xdr:spPr bwMode="auto">
        <a:xfrm>
          <a:off x="8582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74" name="AutoShape 296"/>
        <xdr:cNvSpPr>
          <a:spLocks noRot="1" noChangeAspect="1" noMove="1" noResize="1" noChangeArrowheads="1"/>
        </xdr:cNvSpPr>
      </xdr:nvSpPr>
      <xdr:spPr bwMode="auto">
        <a:xfrm>
          <a:off x="8582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75" name="AutoShape 297"/>
        <xdr:cNvSpPr>
          <a:spLocks noRot="1" noMove="1" noResize="1" noChangeArrowheads="1"/>
        </xdr:cNvSpPr>
      </xdr:nvSpPr>
      <xdr:spPr bwMode="auto">
        <a:xfrm>
          <a:off x="8582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76" name="AutoShape 298"/>
        <xdr:cNvSpPr>
          <a:spLocks noRot="1" noChangeAspect="1" noMove="1" noResize="1" noChangeArrowheads="1"/>
        </xdr:cNvSpPr>
      </xdr:nvSpPr>
      <xdr:spPr bwMode="auto">
        <a:xfrm>
          <a:off x="8582025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619125</xdr:colOff>
      <xdr:row>149</xdr:row>
      <xdr:rowOff>104775</xdr:rowOff>
    </xdr:to>
    <xdr:sp macro="" textlink="">
      <xdr:nvSpPr>
        <xdr:cNvPr id="1777" name="AutoShape 272"/>
        <xdr:cNvSpPr>
          <a:spLocks noRot="1" noChangeAspect="1" noMove="1" noResize="1" noChangeArrowheads="1"/>
        </xdr:cNvSpPr>
      </xdr:nvSpPr>
      <xdr:spPr bwMode="auto">
        <a:xfrm>
          <a:off x="8582025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78" name="AutoShape 273"/>
        <xdr:cNvSpPr>
          <a:spLocks noRot="1" noChangeAspect="1" noMove="1" noResize="1" noChangeArrowheads="1"/>
        </xdr:cNvSpPr>
      </xdr:nvSpPr>
      <xdr:spPr bwMode="auto">
        <a:xfrm>
          <a:off x="8582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79" name="AutoShape 295"/>
        <xdr:cNvSpPr>
          <a:spLocks noRot="1" noChangeAspect="1" noMove="1" noResize="1" noChangeArrowheads="1"/>
        </xdr:cNvSpPr>
      </xdr:nvSpPr>
      <xdr:spPr bwMode="auto">
        <a:xfrm>
          <a:off x="8582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80" name="AutoShape 296"/>
        <xdr:cNvSpPr>
          <a:spLocks noRot="1" noChangeAspect="1" noMove="1" noResize="1" noChangeArrowheads="1"/>
        </xdr:cNvSpPr>
      </xdr:nvSpPr>
      <xdr:spPr bwMode="auto">
        <a:xfrm>
          <a:off x="8582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81" name="AutoShape 297"/>
        <xdr:cNvSpPr>
          <a:spLocks noRot="1" noMove="1" noResize="1" noChangeArrowheads="1"/>
        </xdr:cNvSpPr>
      </xdr:nvSpPr>
      <xdr:spPr bwMode="auto">
        <a:xfrm>
          <a:off x="8582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82" name="AutoShape 298"/>
        <xdr:cNvSpPr>
          <a:spLocks noRot="1" noChangeAspect="1" noMove="1" noResize="1" noChangeArrowheads="1"/>
        </xdr:cNvSpPr>
      </xdr:nvSpPr>
      <xdr:spPr bwMode="auto">
        <a:xfrm>
          <a:off x="8582025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619125</xdr:colOff>
      <xdr:row>150</xdr:row>
      <xdr:rowOff>104775</xdr:rowOff>
    </xdr:to>
    <xdr:sp macro="" textlink="">
      <xdr:nvSpPr>
        <xdr:cNvPr id="1783" name="AutoShape 272"/>
        <xdr:cNvSpPr>
          <a:spLocks noRot="1" noChangeAspect="1" noMove="1" noResize="1" noChangeArrowheads="1"/>
        </xdr:cNvSpPr>
      </xdr:nvSpPr>
      <xdr:spPr bwMode="auto">
        <a:xfrm>
          <a:off x="8582025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4" name="AutoShape 273"/>
        <xdr:cNvSpPr>
          <a:spLocks noRot="1" noChangeAspect="1" noMove="1" noResize="1" noChangeArrowheads="1"/>
        </xdr:cNvSpPr>
      </xdr:nvSpPr>
      <xdr:spPr bwMode="auto">
        <a:xfrm>
          <a:off x="8582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5" name="AutoShape 295"/>
        <xdr:cNvSpPr>
          <a:spLocks noRot="1" noChangeAspect="1" noMove="1" noResize="1" noChangeArrowheads="1"/>
        </xdr:cNvSpPr>
      </xdr:nvSpPr>
      <xdr:spPr bwMode="auto">
        <a:xfrm>
          <a:off x="8582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6" name="AutoShape 296"/>
        <xdr:cNvSpPr>
          <a:spLocks noRot="1" noChangeAspect="1" noMove="1" noResize="1" noChangeArrowheads="1"/>
        </xdr:cNvSpPr>
      </xdr:nvSpPr>
      <xdr:spPr bwMode="auto">
        <a:xfrm>
          <a:off x="8582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7" name="AutoShape 297"/>
        <xdr:cNvSpPr>
          <a:spLocks noRot="1" noMove="1" noResize="1" noChangeArrowheads="1"/>
        </xdr:cNvSpPr>
      </xdr:nvSpPr>
      <xdr:spPr bwMode="auto">
        <a:xfrm>
          <a:off x="8582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88" name="AutoShape 298"/>
        <xdr:cNvSpPr>
          <a:spLocks noRot="1" noChangeAspect="1" noMove="1" noResize="1" noChangeArrowheads="1"/>
        </xdr:cNvSpPr>
      </xdr:nvSpPr>
      <xdr:spPr bwMode="auto">
        <a:xfrm>
          <a:off x="8582025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619125</xdr:colOff>
      <xdr:row>151</xdr:row>
      <xdr:rowOff>104775</xdr:rowOff>
    </xdr:to>
    <xdr:sp macro="" textlink="">
      <xdr:nvSpPr>
        <xdr:cNvPr id="1789" name="AutoShape 272"/>
        <xdr:cNvSpPr>
          <a:spLocks noRot="1" noChangeAspect="1" noMove="1" noResize="1" noChangeArrowheads="1"/>
        </xdr:cNvSpPr>
      </xdr:nvSpPr>
      <xdr:spPr bwMode="auto">
        <a:xfrm>
          <a:off x="8582025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90" name="AutoShape 273"/>
        <xdr:cNvSpPr>
          <a:spLocks noRot="1" noChangeAspect="1" noMove="1" noResize="1" noChangeArrowheads="1"/>
        </xdr:cNvSpPr>
      </xdr:nvSpPr>
      <xdr:spPr bwMode="auto">
        <a:xfrm>
          <a:off x="8582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91" name="AutoShape 295"/>
        <xdr:cNvSpPr>
          <a:spLocks noRot="1" noChangeAspect="1" noMove="1" noResize="1" noChangeArrowheads="1"/>
        </xdr:cNvSpPr>
      </xdr:nvSpPr>
      <xdr:spPr bwMode="auto">
        <a:xfrm>
          <a:off x="8582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92" name="AutoShape 296"/>
        <xdr:cNvSpPr>
          <a:spLocks noRot="1" noChangeAspect="1" noMove="1" noResize="1" noChangeArrowheads="1"/>
        </xdr:cNvSpPr>
      </xdr:nvSpPr>
      <xdr:spPr bwMode="auto">
        <a:xfrm>
          <a:off x="8582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93" name="AutoShape 297"/>
        <xdr:cNvSpPr>
          <a:spLocks noRot="1" noMove="1" noResize="1" noChangeArrowheads="1"/>
        </xdr:cNvSpPr>
      </xdr:nvSpPr>
      <xdr:spPr bwMode="auto">
        <a:xfrm>
          <a:off x="8582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94" name="AutoShape 298"/>
        <xdr:cNvSpPr>
          <a:spLocks noRot="1" noChangeAspect="1" noMove="1" noResize="1" noChangeArrowheads="1"/>
        </xdr:cNvSpPr>
      </xdr:nvSpPr>
      <xdr:spPr bwMode="auto">
        <a:xfrm>
          <a:off x="8582025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619125</xdr:colOff>
      <xdr:row>152</xdr:row>
      <xdr:rowOff>104775</xdr:rowOff>
    </xdr:to>
    <xdr:sp macro="" textlink="">
      <xdr:nvSpPr>
        <xdr:cNvPr id="1795" name="AutoShape 272"/>
        <xdr:cNvSpPr>
          <a:spLocks noRot="1" noChangeAspect="1" noMove="1" noResize="1" noChangeArrowheads="1"/>
        </xdr:cNvSpPr>
      </xdr:nvSpPr>
      <xdr:spPr bwMode="auto">
        <a:xfrm>
          <a:off x="8582025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6" name="AutoShape 273"/>
        <xdr:cNvSpPr>
          <a:spLocks noRot="1" noChangeAspect="1" noMove="1" noResize="1" noChangeArrowheads="1"/>
        </xdr:cNvSpPr>
      </xdr:nvSpPr>
      <xdr:spPr bwMode="auto">
        <a:xfrm>
          <a:off x="8582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7" name="AutoShape 295"/>
        <xdr:cNvSpPr>
          <a:spLocks noRot="1" noChangeAspect="1" noMove="1" noResize="1" noChangeArrowheads="1"/>
        </xdr:cNvSpPr>
      </xdr:nvSpPr>
      <xdr:spPr bwMode="auto">
        <a:xfrm>
          <a:off x="8582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8" name="AutoShape 296"/>
        <xdr:cNvSpPr>
          <a:spLocks noRot="1" noChangeAspect="1" noMove="1" noResize="1" noChangeArrowheads="1"/>
        </xdr:cNvSpPr>
      </xdr:nvSpPr>
      <xdr:spPr bwMode="auto">
        <a:xfrm>
          <a:off x="8582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99" name="AutoShape 297"/>
        <xdr:cNvSpPr>
          <a:spLocks noRot="1" noMove="1" noResize="1" noChangeArrowheads="1"/>
        </xdr:cNvSpPr>
      </xdr:nvSpPr>
      <xdr:spPr bwMode="auto">
        <a:xfrm>
          <a:off x="8582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800" name="AutoShape 298"/>
        <xdr:cNvSpPr>
          <a:spLocks noRot="1" noChangeAspect="1" noMove="1" noResize="1" noChangeArrowheads="1"/>
        </xdr:cNvSpPr>
      </xdr:nvSpPr>
      <xdr:spPr bwMode="auto">
        <a:xfrm>
          <a:off x="8582025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619125</xdr:colOff>
      <xdr:row>153</xdr:row>
      <xdr:rowOff>104775</xdr:rowOff>
    </xdr:to>
    <xdr:sp macro="" textlink="">
      <xdr:nvSpPr>
        <xdr:cNvPr id="1801" name="AutoShape 272"/>
        <xdr:cNvSpPr>
          <a:spLocks noRot="1" noChangeAspect="1" noMove="1" noResize="1" noChangeArrowheads="1"/>
        </xdr:cNvSpPr>
      </xdr:nvSpPr>
      <xdr:spPr bwMode="auto">
        <a:xfrm>
          <a:off x="8582025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02" name="AutoShape 273"/>
        <xdr:cNvSpPr>
          <a:spLocks noRot="1" noChangeAspect="1" noMove="1" noResize="1" noChangeArrowheads="1"/>
        </xdr:cNvSpPr>
      </xdr:nvSpPr>
      <xdr:spPr bwMode="auto">
        <a:xfrm>
          <a:off x="8582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03" name="AutoShape 295"/>
        <xdr:cNvSpPr>
          <a:spLocks noRot="1" noChangeAspect="1" noMove="1" noResize="1" noChangeArrowheads="1"/>
        </xdr:cNvSpPr>
      </xdr:nvSpPr>
      <xdr:spPr bwMode="auto">
        <a:xfrm>
          <a:off x="8582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04" name="AutoShape 296"/>
        <xdr:cNvSpPr>
          <a:spLocks noRot="1" noChangeAspect="1" noMove="1" noResize="1" noChangeArrowheads="1"/>
        </xdr:cNvSpPr>
      </xdr:nvSpPr>
      <xdr:spPr bwMode="auto">
        <a:xfrm>
          <a:off x="8582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05" name="AutoShape 297"/>
        <xdr:cNvSpPr>
          <a:spLocks noRot="1" noMove="1" noResize="1" noChangeArrowheads="1"/>
        </xdr:cNvSpPr>
      </xdr:nvSpPr>
      <xdr:spPr bwMode="auto">
        <a:xfrm>
          <a:off x="8582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806" name="AutoShape 298"/>
        <xdr:cNvSpPr>
          <a:spLocks noRot="1" noChangeAspect="1" noMove="1" noResize="1" noChangeArrowheads="1"/>
        </xdr:cNvSpPr>
      </xdr:nvSpPr>
      <xdr:spPr bwMode="auto">
        <a:xfrm>
          <a:off x="8582025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619125</xdr:colOff>
      <xdr:row>154</xdr:row>
      <xdr:rowOff>104775</xdr:rowOff>
    </xdr:to>
    <xdr:sp macro="" textlink="">
      <xdr:nvSpPr>
        <xdr:cNvPr id="1807" name="AutoShape 272"/>
        <xdr:cNvSpPr>
          <a:spLocks noRot="1" noChangeAspect="1" noMove="1" noResize="1" noChangeArrowheads="1"/>
        </xdr:cNvSpPr>
      </xdr:nvSpPr>
      <xdr:spPr bwMode="auto">
        <a:xfrm>
          <a:off x="8582025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08" name="AutoShape 273"/>
        <xdr:cNvSpPr>
          <a:spLocks noRot="1" noChangeAspect="1" noMove="1" noResize="1" noChangeArrowheads="1"/>
        </xdr:cNvSpPr>
      </xdr:nvSpPr>
      <xdr:spPr bwMode="auto">
        <a:xfrm>
          <a:off x="8582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09" name="AutoShape 295"/>
        <xdr:cNvSpPr>
          <a:spLocks noRot="1" noChangeAspect="1" noMove="1" noResize="1" noChangeArrowheads="1"/>
        </xdr:cNvSpPr>
      </xdr:nvSpPr>
      <xdr:spPr bwMode="auto">
        <a:xfrm>
          <a:off x="8582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10" name="AutoShape 296"/>
        <xdr:cNvSpPr>
          <a:spLocks noRot="1" noChangeAspect="1" noMove="1" noResize="1" noChangeArrowheads="1"/>
        </xdr:cNvSpPr>
      </xdr:nvSpPr>
      <xdr:spPr bwMode="auto">
        <a:xfrm>
          <a:off x="8582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11" name="AutoShape 297"/>
        <xdr:cNvSpPr>
          <a:spLocks noRot="1" noMove="1" noResize="1" noChangeArrowheads="1"/>
        </xdr:cNvSpPr>
      </xdr:nvSpPr>
      <xdr:spPr bwMode="auto">
        <a:xfrm>
          <a:off x="8582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812" name="AutoShape 298"/>
        <xdr:cNvSpPr>
          <a:spLocks noRot="1" noChangeAspect="1" noMove="1" noResize="1" noChangeArrowheads="1"/>
        </xdr:cNvSpPr>
      </xdr:nvSpPr>
      <xdr:spPr bwMode="auto">
        <a:xfrm>
          <a:off x="8582025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619125</xdr:colOff>
      <xdr:row>155</xdr:row>
      <xdr:rowOff>104775</xdr:rowOff>
    </xdr:to>
    <xdr:sp macro="" textlink="">
      <xdr:nvSpPr>
        <xdr:cNvPr id="1813" name="AutoShape 272"/>
        <xdr:cNvSpPr>
          <a:spLocks noRot="1" noChangeAspect="1" noMove="1" noResize="1" noChangeArrowheads="1"/>
        </xdr:cNvSpPr>
      </xdr:nvSpPr>
      <xdr:spPr bwMode="auto">
        <a:xfrm>
          <a:off x="8582025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4" name="AutoShape 273"/>
        <xdr:cNvSpPr>
          <a:spLocks noRot="1" noChangeAspect="1" noMove="1" noResize="1" noChangeArrowheads="1"/>
        </xdr:cNvSpPr>
      </xdr:nvSpPr>
      <xdr:spPr bwMode="auto">
        <a:xfrm>
          <a:off x="8582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5" name="AutoShape 295"/>
        <xdr:cNvSpPr>
          <a:spLocks noRot="1" noChangeAspect="1" noMove="1" noResize="1" noChangeArrowheads="1"/>
        </xdr:cNvSpPr>
      </xdr:nvSpPr>
      <xdr:spPr bwMode="auto">
        <a:xfrm>
          <a:off x="8582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6" name="AutoShape 296"/>
        <xdr:cNvSpPr>
          <a:spLocks noRot="1" noChangeAspect="1" noMove="1" noResize="1" noChangeArrowheads="1"/>
        </xdr:cNvSpPr>
      </xdr:nvSpPr>
      <xdr:spPr bwMode="auto">
        <a:xfrm>
          <a:off x="8582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7" name="AutoShape 297"/>
        <xdr:cNvSpPr>
          <a:spLocks noRot="1" noMove="1" noResize="1" noChangeArrowheads="1"/>
        </xdr:cNvSpPr>
      </xdr:nvSpPr>
      <xdr:spPr bwMode="auto">
        <a:xfrm>
          <a:off x="8582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818" name="AutoShape 298"/>
        <xdr:cNvSpPr>
          <a:spLocks noRot="1" noChangeAspect="1" noMove="1" noResize="1" noChangeArrowheads="1"/>
        </xdr:cNvSpPr>
      </xdr:nvSpPr>
      <xdr:spPr bwMode="auto">
        <a:xfrm>
          <a:off x="8582025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619125</xdr:colOff>
      <xdr:row>156</xdr:row>
      <xdr:rowOff>104775</xdr:rowOff>
    </xdr:to>
    <xdr:sp macro="" textlink="">
      <xdr:nvSpPr>
        <xdr:cNvPr id="1819" name="AutoShape 272"/>
        <xdr:cNvSpPr>
          <a:spLocks noRot="1" noChangeAspect="1" noMove="1" noResize="1" noChangeArrowheads="1"/>
        </xdr:cNvSpPr>
      </xdr:nvSpPr>
      <xdr:spPr bwMode="auto">
        <a:xfrm>
          <a:off x="8582025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20" name="AutoShape 273"/>
        <xdr:cNvSpPr>
          <a:spLocks noRot="1" noChangeAspect="1" noMove="1" noResize="1" noChangeArrowheads="1"/>
        </xdr:cNvSpPr>
      </xdr:nvSpPr>
      <xdr:spPr bwMode="auto">
        <a:xfrm>
          <a:off x="8582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21" name="AutoShape 295"/>
        <xdr:cNvSpPr>
          <a:spLocks noRot="1" noChangeAspect="1" noMove="1" noResize="1" noChangeArrowheads="1"/>
        </xdr:cNvSpPr>
      </xdr:nvSpPr>
      <xdr:spPr bwMode="auto">
        <a:xfrm>
          <a:off x="8582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22" name="AutoShape 296"/>
        <xdr:cNvSpPr>
          <a:spLocks noRot="1" noChangeAspect="1" noMove="1" noResize="1" noChangeArrowheads="1"/>
        </xdr:cNvSpPr>
      </xdr:nvSpPr>
      <xdr:spPr bwMode="auto">
        <a:xfrm>
          <a:off x="8582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23" name="AutoShape 297"/>
        <xdr:cNvSpPr>
          <a:spLocks noRot="1" noMove="1" noResize="1" noChangeArrowheads="1"/>
        </xdr:cNvSpPr>
      </xdr:nvSpPr>
      <xdr:spPr bwMode="auto">
        <a:xfrm>
          <a:off x="8582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824" name="AutoShape 298"/>
        <xdr:cNvSpPr>
          <a:spLocks noRot="1" noChangeAspect="1" noMove="1" noResize="1" noChangeArrowheads="1"/>
        </xdr:cNvSpPr>
      </xdr:nvSpPr>
      <xdr:spPr bwMode="auto">
        <a:xfrm>
          <a:off x="8582025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619125</xdr:colOff>
      <xdr:row>157</xdr:row>
      <xdr:rowOff>104775</xdr:rowOff>
    </xdr:to>
    <xdr:sp macro="" textlink="">
      <xdr:nvSpPr>
        <xdr:cNvPr id="1825" name="AutoShape 272"/>
        <xdr:cNvSpPr>
          <a:spLocks noRot="1" noChangeAspect="1" noMove="1" noResize="1" noChangeArrowheads="1"/>
        </xdr:cNvSpPr>
      </xdr:nvSpPr>
      <xdr:spPr bwMode="auto">
        <a:xfrm>
          <a:off x="8582025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6" name="AutoShape 273"/>
        <xdr:cNvSpPr>
          <a:spLocks noRot="1" noChangeAspect="1" noMove="1" noResize="1" noChangeArrowheads="1"/>
        </xdr:cNvSpPr>
      </xdr:nvSpPr>
      <xdr:spPr bwMode="auto">
        <a:xfrm>
          <a:off x="8582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7" name="AutoShape 295"/>
        <xdr:cNvSpPr>
          <a:spLocks noRot="1" noChangeAspect="1" noMove="1" noResize="1" noChangeArrowheads="1"/>
        </xdr:cNvSpPr>
      </xdr:nvSpPr>
      <xdr:spPr bwMode="auto">
        <a:xfrm>
          <a:off x="8582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8" name="AutoShape 296"/>
        <xdr:cNvSpPr>
          <a:spLocks noRot="1" noChangeAspect="1" noMove="1" noResize="1" noChangeArrowheads="1"/>
        </xdr:cNvSpPr>
      </xdr:nvSpPr>
      <xdr:spPr bwMode="auto">
        <a:xfrm>
          <a:off x="8582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29" name="AutoShape 297"/>
        <xdr:cNvSpPr>
          <a:spLocks noRot="1" noMove="1" noResize="1" noChangeArrowheads="1"/>
        </xdr:cNvSpPr>
      </xdr:nvSpPr>
      <xdr:spPr bwMode="auto">
        <a:xfrm>
          <a:off x="8582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30" name="AutoShape 298"/>
        <xdr:cNvSpPr>
          <a:spLocks noRot="1" noChangeAspect="1" noMove="1" noResize="1" noChangeArrowheads="1"/>
        </xdr:cNvSpPr>
      </xdr:nvSpPr>
      <xdr:spPr bwMode="auto">
        <a:xfrm>
          <a:off x="8582025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619125</xdr:colOff>
      <xdr:row>158</xdr:row>
      <xdr:rowOff>104775</xdr:rowOff>
    </xdr:to>
    <xdr:sp macro="" textlink="">
      <xdr:nvSpPr>
        <xdr:cNvPr id="1831" name="AutoShape 272"/>
        <xdr:cNvSpPr>
          <a:spLocks noRot="1" noChangeAspect="1" noMove="1" noResize="1" noChangeArrowheads="1"/>
        </xdr:cNvSpPr>
      </xdr:nvSpPr>
      <xdr:spPr bwMode="auto">
        <a:xfrm>
          <a:off x="8582025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32" name="AutoShape 273"/>
        <xdr:cNvSpPr>
          <a:spLocks noRot="1" noChangeAspect="1" noMove="1" noResize="1" noChangeArrowheads="1"/>
        </xdr:cNvSpPr>
      </xdr:nvSpPr>
      <xdr:spPr bwMode="auto">
        <a:xfrm>
          <a:off x="8582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33" name="AutoShape 295"/>
        <xdr:cNvSpPr>
          <a:spLocks noRot="1" noChangeAspect="1" noMove="1" noResize="1" noChangeArrowheads="1"/>
        </xdr:cNvSpPr>
      </xdr:nvSpPr>
      <xdr:spPr bwMode="auto">
        <a:xfrm>
          <a:off x="8582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34" name="AutoShape 296"/>
        <xdr:cNvSpPr>
          <a:spLocks noRot="1" noChangeAspect="1" noMove="1" noResize="1" noChangeArrowheads="1"/>
        </xdr:cNvSpPr>
      </xdr:nvSpPr>
      <xdr:spPr bwMode="auto">
        <a:xfrm>
          <a:off x="8582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35" name="AutoShape 297"/>
        <xdr:cNvSpPr>
          <a:spLocks noRot="1" noMove="1" noResize="1" noChangeArrowheads="1"/>
        </xdr:cNvSpPr>
      </xdr:nvSpPr>
      <xdr:spPr bwMode="auto">
        <a:xfrm>
          <a:off x="8582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36" name="AutoShape 298"/>
        <xdr:cNvSpPr>
          <a:spLocks noRot="1" noChangeAspect="1" noMove="1" noResize="1" noChangeArrowheads="1"/>
        </xdr:cNvSpPr>
      </xdr:nvSpPr>
      <xdr:spPr bwMode="auto">
        <a:xfrm>
          <a:off x="8582025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619125</xdr:colOff>
      <xdr:row>159</xdr:row>
      <xdr:rowOff>104775</xdr:rowOff>
    </xdr:to>
    <xdr:sp macro="" textlink="">
      <xdr:nvSpPr>
        <xdr:cNvPr id="1837" name="AutoShape 272"/>
        <xdr:cNvSpPr>
          <a:spLocks noRot="1" noChangeAspect="1" noMove="1" noResize="1" noChangeArrowheads="1"/>
        </xdr:cNvSpPr>
      </xdr:nvSpPr>
      <xdr:spPr bwMode="auto">
        <a:xfrm>
          <a:off x="8582025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38" name="AutoShape 273"/>
        <xdr:cNvSpPr>
          <a:spLocks noRot="1" noChangeAspect="1" noMove="1" noResize="1" noChangeArrowheads="1"/>
        </xdr:cNvSpPr>
      </xdr:nvSpPr>
      <xdr:spPr bwMode="auto">
        <a:xfrm>
          <a:off x="8582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39" name="AutoShape 295"/>
        <xdr:cNvSpPr>
          <a:spLocks noRot="1" noChangeAspect="1" noMove="1" noResize="1" noChangeArrowheads="1"/>
        </xdr:cNvSpPr>
      </xdr:nvSpPr>
      <xdr:spPr bwMode="auto">
        <a:xfrm>
          <a:off x="8582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40" name="AutoShape 296"/>
        <xdr:cNvSpPr>
          <a:spLocks noRot="1" noChangeAspect="1" noMove="1" noResize="1" noChangeArrowheads="1"/>
        </xdr:cNvSpPr>
      </xdr:nvSpPr>
      <xdr:spPr bwMode="auto">
        <a:xfrm>
          <a:off x="8582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41" name="AutoShape 297"/>
        <xdr:cNvSpPr>
          <a:spLocks noRot="1" noMove="1" noResize="1" noChangeArrowheads="1"/>
        </xdr:cNvSpPr>
      </xdr:nvSpPr>
      <xdr:spPr bwMode="auto">
        <a:xfrm>
          <a:off x="8582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42" name="AutoShape 298"/>
        <xdr:cNvSpPr>
          <a:spLocks noRot="1" noChangeAspect="1" noMove="1" noResize="1" noChangeArrowheads="1"/>
        </xdr:cNvSpPr>
      </xdr:nvSpPr>
      <xdr:spPr bwMode="auto">
        <a:xfrm>
          <a:off x="8582025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619125</xdr:colOff>
      <xdr:row>160</xdr:row>
      <xdr:rowOff>104775</xdr:rowOff>
    </xdr:to>
    <xdr:sp macro="" textlink="">
      <xdr:nvSpPr>
        <xdr:cNvPr id="1843" name="AutoShape 272"/>
        <xdr:cNvSpPr>
          <a:spLocks noRot="1" noChangeAspect="1" noMove="1" noResize="1" noChangeArrowheads="1"/>
        </xdr:cNvSpPr>
      </xdr:nvSpPr>
      <xdr:spPr bwMode="auto">
        <a:xfrm>
          <a:off x="8582025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4" name="AutoShape 273"/>
        <xdr:cNvSpPr>
          <a:spLocks noRot="1" noChangeAspect="1" noMove="1" noResize="1" noChangeArrowheads="1"/>
        </xdr:cNvSpPr>
      </xdr:nvSpPr>
      <xdr:spPr bwMode="auto">
        <a:xfrm>
          <a:off x="8582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5" name="AutoShape 295"/>
        <xdr:cNvSpPr>
          <a:spLocks noRot="1" noChangeAspect="1" noMove="1" noResize="1" noChangeArrowheads="1"/>
        </xdr:cNvSpPr>
      </xdr:nvSpPr>
      <xdr:spPr bwMode="auto">
        <a:xfrm>
          <a:off x="8582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6" name="AutoShape 296"/>
        <xdr:cNvSpPr>
          <a:spLocks noRot="1" noChangeAspect="1" noMove="1" noResize="1" noChangeArrowheads="1"/>
        </xdr:cNvSpPr>
      </xdr:nvSpPr>
      <xdr:spPr bwMode="auto">
        <a:xfrm>
          <a:off x="8582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7" name="AutoShape 297"/>
        <xdr:cNvSpPr>
          <a:spLocks noRot="1" noMove="1" noResize="1" noChangeArrowheads="1"/>
        </xdr:cNvSpPr>
      </xdr:nvSpPr>
      <xdr:spPr bwMode="auto">
        <a:xfrm>
          <a:off x="8582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48" name="AutoShape 298"/>
        <xdr:cNvSpPr>
          <a:spLocks noRot="1" noChangeAspect="1" noMove="1" noResize="1" noChangeArrowheads="1"/>
        </xdr:cNvSpPr>
      </xdr:nvSpPr>
      <xdr:spPr bwMode="auto">
        <a:xfrm>
          <a:off x="8582025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619125</xdr:colOff>
      <xdr:row>161</xdr:row>
      <xdr:rowOff>104775</xdr:rowOff>
    </xdr:to>
    <xdr:sp macro="" textlink="">
      <xdr:nvSpPr>
        <xdr:cNvPr id="1849" name="AutoShape 272"/>
        <xdr:cNvSpPr>
          <a:spLocks noRot="1" noChangeAspect="1" noMove="1" noResize="1" noChangeArrowheads="1"/>
        </xdr:cNvSpPr>
      </xdr:nvSpPr>
      <xdr:spPr bwMode="auto">
        <a:xfrm>
          <a:off x="8582025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50" name="AutoShape 273"/>
        <xdr:cNvSpPr>
          <a:spLocks noRot="1" noChangeAspect="1" noMove="1" noResize="1" noChangeArrowheads="1"/>
        </xdr:cNvSpPr>
      </xdr:nvSpPr>
      <xdr:spPr bwMode="auto">
        <a:xfrm>
          <a:off x="8582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51" name="AutoShape 295"/>
        <xdr:cNvSpPr>
          <a:spLocks noRot="1" noChangeAspect="1" noMove="1" noResize="1" noChangeArrowheads="1"/>
        </xdr:cNvSpPr>
      </xdr:nvSpPr>
      <xdr:spPr bwMode="auto">
        <a:xfrm>
          <a:off x="8582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52" name="AutoShape 296"/>
        <xdr:cNvSpPr>
          <a:spLocks noRot="1" noChangeAspect="1" noMove="1" noResize="1" noChangeArrowheads="1"/>
        </xdr:cNvSpPr>
      </xdr:nvSpPr>
      <xdr:spPr bwMode="auto">
        <a:xfrm>
          <a:off x="8582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53" name="AutoShape 297"/>
        <xdr:cNvSpPr>
          <a:spLocks noRot="1" noMove="1" noResize="1" noChangeArrowheads="1"/>
        </xdr:cNvSpPr>
      </xdr:nvSpPr>
      <xdr:spPr bwMode="auto">
        <a:xfrm>
          <a:off x="8582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54" name="AutoShape 298"/>
        <xdr:cNvSpPr>
          <a:spLocks noRot="1" noChangeAspect="1" noMove="1" noResize="1" noChangeArrowheads="1"/>
        </xdr:cNvSpPr>
      </xdr:nvSpPr>
      <xdr:spPr bwMode="auto">
        <a:xfrm>
          <a:off x="8582025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619125</xdr:colOff>
      <xdr:row>162</xdr:row>
      <xdr:rowOff>104775</xdr:rowOff>
    </xdr:to>
    <xdr:sp macro="" textlink="">
      <xdr:nvSpPr>
        <xdr:cNvPr id="1855" name="AutoShape 272"/>
        <xdr:cNvSpPr>
          <a:spLocks noRot="1" noChangeAspect="1" noMove="1" noResize="1" noChangeArrowheads="1"/>
        </xdr:cNvSpPr>
      </xdr:nvSpPr>
      <xdr:spPr bwMode="auto">
        <a:xfrm>
          <a:off x="8582025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6" name="AutoShape 273"/>
        <xdr:cNvSpPr>
          <a:spLocks noRot="1" noChangeAspect="1" noMove="1" noResize="1" noChangeArrowheads="1"/>
        </xdr:cNvSpPr>
      </xdr:nvSpPr>
      <xdr:spPr bwMode="auto">
        <a:xfrm>
          <a:off x="8582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7" name="AutoShape 295"/>
        <xdr:cNvSpPr>
          <a:spLocks noRot="1" noChangeAspect="1" noMove="1" noResize="1" noChangeArrowheads="1"/>
        </xdr:cNvSpPr>
      </xdr:nvSpPr>
      <xdr:spPr bwMode="auto">
        <a:xfrm>
          <a:off x="8582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8" name="AutoShape 296"/>
        <xdr:cNvSpPr>
          <a:spLocks noRot="1" noChangeAspect="1" noMove="1" noResize="1" noChangeArrowheads="1"/>
        </xdr:cNvSpPr>
      </xdr:nvSpPr>
      <xdr:spPr bwMode="auto">
        <a:xfrm>
          <a:off x="8582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59" name="AutoShape 297"/>
        <xdr:cNvSpPr>
          <a:spLocks noRot="1" noMove="1" noResize="1" noChangeArrowheads="1"/>
        </xdr:cNvSpPr>
      </xdr:nvSpPr>
      <xdr:spPr bwMode="auto">
        <a:xfrm>
          <a:off x="8582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60" name="AutoShape 298"/>
        <xdr:cNvSpPr>
          <a:spLocks noRot="1" noChangeAspect="1" noMove="1" noResize="1" noChangeArrowheads="1"/>
        </xdr:cNvSpPr>
      </xdr:nvSpPr>
      <xdr:spPr bwMode="auto">
        <a:xfrm>
          <a:off x="8582025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619125</xdr:colOff>
      <xdr:row>163</xdr:row>
      <xdr:rowOff>104775</xdr:rowOff>
    </xdr:to>
    <xdr:sp macro="" textlink="">
      <xdr:nvSpPr>
        <xdr:cNvPr id="1861" name="AutoShape 272"/>
        <xdr:cNvSpPr>
          <a:spLocks noRot="1" noChangeAspect="1" noMove="1" noResize="1" noChangeArrowheads="1"/>
        </xdr:cNvSpPr>
      </xdr:nvSpPr>
      <xdr:spPr bwMode="auto">
        <a:xfrm>
          <a:off x="8582025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62" name="AutoShape 273"/>
        <xdr:cNvSpPr>
          <a:spLocks noRot="1" noChangeAspect="1" noMove="1" noResize="1" noChangeArrowheads="1"/>
        </xdr:cNvSpPr>
      </xdr:nvSpPr>
      <xdr:spPr bwMode="auto">
        <a:xfrm>
          <a:off x="8582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63" name="AutoShape 295"/>
        <xdr:cNvSpPr>
          <a:spLocks noRot="1" noChangeAspect="1" noMove="1" noResize="1" noChangeArrowheads="1"/>
        </xdr:cNvSpPr>
      </xdr:nvSpPr>
      <xdr:spPr bwMode="auto">
        <a:xfrm>
          <a:off x="8582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64" name="AutoShape 296"/>
        <xdr:cNvSpPr>
          <a:spLocks noRot="1" noChangeAspect="1" noMove="1" noResize="1" noChangeArrowheads="1"/>
        </xdr:cNvSpPr>
      </xdr:nvSpPr>
      <xdr:spPr bwMode="auto">
        <a:xfrm>
          <a:off x="8582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65" name="AutoShape 297"/>
        <xdr:cNvSpPr>
          <a:spLocks noRot="1" noMove="1" noResize="1" noChangeArrowheads="1"/>
        </xdr:cNvSpPr>
      </xdr:nvSpPr>
      <xdr:spPr bwMode="auto">
        <a:xfrm>
          <a:off x="8582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66" name="AutoShape 298"/>
        <xdr:cNvSpPr>
          <a:spLocks noRot="1" noChangeAspect="1" noMove="1" noResize="1" noChangeArrowheads="1"/>
        </xdr:cNvSpPr>
      </xdr:nvSpPr>
      <xdr:spPr bwMode="auto">
        <a:xfrm>
          <a:off x="8582025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619125</xdr:colOff>
      <xdr:row>164</xdr:row>
      <xdr:rowOff>104775</xdr:rowOff>
    </xdr:to>
    <xdr:sp macro="" textlink="">
      <xdr:nvSpPr>
        <xdr:cNvPr id="1867" name="AutoShape 272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68" name="AutoShape 273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69" name="AutoShape 295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70" name="AutoShape 296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71" name="AutoShape 297"/>
        <xdr:cNvSpPr>
          <a:spLocks noRo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72" name="AutoShape 298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619125</xdr:colOff>
      <xdr:row>165</xdr:row>
      <xdr:rowOff>104775</xdr:rowOff>
    </xdr:to>
    <xdr:sp macro="" textlink="">
      <xdr:nvSpPr>
        <xdr:cNvPr id="1873" name="AutoShape 272"/>
        <xdr:cNvSpPr>
          <a:spLocks noRot="1" noChangeAspect="1" noMove="1" noResize="1" noChangeArrowheads="1"/>
        </xdr:cNvSpPr>
      </xdr:nvSpPr>
      <xdr:spPr bwMode="auto">
        <a:xfrm>
          <a:off x="8582025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4" name="AutoShape 273"/>
        <xdr:cNvSpPr>
          <a:spLocks noRot="1" noChangeAspect="1" noMove="1" noResize="1" noChangeArrowheads="1"/>
        </xdr:cNvSpPr>
      </xdr:nvSpPr>
      <xdr:spPr bwMode="auto">
        <a:xfrm>
          <a:off x="8582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5" name="AutoShape 295"/>
        <xdr:cNvSpPr>
          <a:spLocks noRot="1" noChangeAspect="1" noMove="1" noResize="1" noChangeArrowheads="1"/>
        </xdr:cNvSpPr>
      </xdr:nvSpPr>
      <xdr:spPr bwMode="auto">
        <a:xfrm>
          <a:off x="8582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6" name="AutoShape 296"/>
        <xdr:cNvSpPr>
          <a:spLocks noRot="1" noChangeAspect="1" noMove="1" noResize="1" noChangeArrowheads="1"/>
        </xdr:cNvSpPr>
      </xdr:nvSpPr>
      <xdr:spPr bwMode="auto">
        <a:xfrm>
          <a:off x="8582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7" name="AutoShape 297"/>
        <xdr:cNvSpPr>
          <a:spLocks noRot="1" noMove="1" noResize="1" noChangeArrowheads="1"/>
        </xdr:cNvSpPr>
      </xdr:nvSpPr>
      <xdr:spPr bwMode="auto">
        <a:xfrm>
          <a:off x="8582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78" name="AutoShape 298"/>
        <xdr:cNvSpPr>
          <a:spLocks noRot="1" noChangeAspect="1" noMove="1" noResize="1" noChangeArrowheads="1"/>
        </xdr:cNvSpPr>
      </xdr:nvSpPr>
      <xdr:spPr bwMode="auto">
        <a:xfrm>
          <a:off x="8582025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619125</xdr:colOff>
      <xdr:row>164</xdr:row>
      <xdr:rowOff>104775</xdr:rowOff>
    </xdr:to>
    <xdr:sp macro="" textlink="">
      <xdr:nvSpPr>
        <xdr:cNvPr id="1879" name="AutoShape 272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80" name="AutoShape 273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81" name="AutoShape 295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82" name="AutoShape 296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83" name="AutoShape 297"/>
        <xdr:cNvSpPr>
          <a:spLocks noRo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84" name="AutoShape 298"/>
        <xdr:cNvSpPr>
          <a:spLocks noRot="1" noChangeAspect="1" noMove="1" noResize="1" noChangeArrowheads="1"/>
        </xdr:cNvSpPr>
      </xdr:nvSpPr>
      <xdr:spPr bwMode="auto">
        <a:xfrm>
          <a:off x="8582025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619125</xdr:colOff>
      <xdr:row>140</xdr:row>
      <xdr:rowOff>104775</xdr:rowOff>
    </xdr:to>
    <xdr:sp macro="" textlink="">
      <xdr:nvSpPr>
        <xdr:cNvPr id="1885" name="AutoShape 272"/>
        <xdr:cNvSpPr>
          <a:spLocks noRot="1" noChangeAspect="1" noMove="1" noResize="1" noChangeArrowheads="1"/>
        </xdr:cNvSpPr>
      </xdr:nvSpPr>
      <xdr:spPr bwMode="auto">
        <a:xfrm>
          <a:off x="10706100" y="4467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6" name="AutoShape 273"/>
        <xdr:cNvSpPr>
          <a:spLocks noRot="1" noChangeAspect="1" noMove="1" noResize="1" noChangeArrowheads="1"/>
        </xdr:cNvSpPr>
      </xdr:nvSpPr>
      <xdr:spPr bwMode="auto">
        <a:xfrm>
          <a:off x="1070610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7" name="AutoShape 295"/>
        <xdr:cNvSpPr>
          <a:spLocks noRot="1" noChangeAspect="1" noMove="1" noResize="1" noChangeArrowheads="1"/>
        </xdr:cNvSpPr>
      </xdr:nvSpPr>
      <xdr:spPr bwMode="auto">
        <a:xfrm>
          <a:off x="1070610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8" name="AutoShape 296"/>
        <xdr:cNvSpPr>
          <a:spLocks noRot="1" noChangeAspect="1" noMove="1" noResize="1" noChangeArrowheads="1"/>
        </xdr:cNvSpPr>
      </xdr:nvSpPr>
      <xdr:spPr bwMode="auto">
        <a:xfrm>
          <a:off x="1070610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89" name="AutoShape 297"/>
        <xdr:cNvSpPr>
          <a:spLocks noRot="1" noMove="1" noResize="1" noChangeArrowheads="1"/>
        </xdr:cNvSpPr>
      </xdr:nvSpPr>
      <xdr:spPr bwMode="auto">
        <a:xfrm>
          <a:off x="1070610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90" name="AutoShape 298"/>
        <xdr:cNvSpPr>
          <a:spLocks noRot="1" noChangeAspect="1" noMove="1" noResize="1" noChangeArrowheads="1"/>
        </xdr:cNvSpPr>
      </xdr:nvSpPr>
      <xdr:spPr bwMode="auto">
        <a:xfrm>
          <a:off x="10706100" y="4467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619125</xdr:colOff>
      <xdr:row>141</xdr:row>
      <xdr:rowOff>104775</xdr:rowOff>
    </xdr:to>
    <xdr:sp macro="" textlink="">
      <xdr:nvSpPr>
        <xdr:cNvPr id="1891" name="AutoShape 272"/>
        <xdr:cNvSpPr>
          <a:spLocks noRot="1" noChangeAspect="1" noMove="1" noResize="1" noChangeArrowheads="1"/>
        </xdr:cNvSpPr>
      </xdr:nvSpPr>
      <xdr:spPr bwMode="auto">
        <a:xfrm>
          <a:off x="10706100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92" name="AutoShape 273"/>
        <xdr:cNvSpPr>
          <a:spLocks noRot="1" noChangeAspect="1" noMove="1" noResize="1" noChangeArrowheads="1"/>
        </xdr:cNvSpPr>
      </xdr:nvSpPr>
      <xdr:spPr bwMode="auto">
        <a:xfrm>
          <a:off x="1070610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93" name="AutoShape 295"/>
        <xdr:cNvSpPr>
          <a:spLocks noRot="1" noChangeAspect="1" noMove="1" noResize="1" noChangeArrowheads="1"/>
        </xdr:cNvSpPr>
      </xdr:nvSpPr>
      <xdr:spPr bwMode="auto">
        <a:xfrm>
          <a:off x="1070610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94" name="AutoShape 296"/>
        <xdr:cNvSpPr>
          <a:spLocks noRot="1" noChangeAspect="1" noMove="1" noResize="1" noChangeArrowheads="1"/>
        </xdr:cNvSpPr>
      </xdr:nvSpPr>
      <xdr:spPr bwMode="auto">
        <a:xfrm>
          <a:off x="1070610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95" name="AutoShape 297"/>
        <xdr:cNvSpPr>
          <a:spLocks noRot="1" noMove="1" noResize="1" noChangeArrowheads="1"/>
        </xdr:cNvSpPr>
      </xdr:nvSpPr>
      <xdr:spPr bwMode="auto">
        <a:xfrm>
          <a:off x="1070610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96" name="AutoShape 298"/>
        <xdr:cNvSpPr>
          <a:spLocks noRot="1" noChangeAspect="1" noMove="1" noResize="1" noChangeArrowheads="1"/>
        </xdr:cNvSpPr>
      </xdr:nvSpPr>
      <xdr:spPr bwMode="auto">
        <a:xfrm>
          <a:off x="1070610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619125</xdr:colOff>
      <xdr:row>142</xdr:row>
      <xdr:rowOff>104775</xdr:rowOff>
    </xdr:to>
    <xdr:sp macro="" textlink="">
      <xdr:nvSpPr>
        <xdr:cNvPr id="1897" name="AutoShape 272"/>
        <xdr:cNvSpPr>
          <a:spLocks noRot="1" noChangeAspect="1" noMove="1" noResize="1" noChangeArrowheads="1"/>
        </xdr:cNvSpPr>
      </xdr:nvSpPr>
      <xdr:spPr bwMode="auto">
        <a:xfrm>
          <a:off x="10706100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98" name="AutoShape 273"/>
        <xdr:cNvSpPr>
          <a:spLocks noRot="1" noChangeAspect="1" noMove="1" noResize="1" noChangeArrowheads="1"/>
        </xdr:cNvSpPr>
      </xdr:nvSpPr>
      <xdr:spPr bwMode="auto">
        <a:xfrm>
          <a:off x="1070610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99" name="AutoShape 295"/>
        <xdr:cNvSpPr>
          <a:spLocks noRot="1" noChangeAspect="1" noMove="1" noResize="1" noChangeArrowheads="1"/>
        </xdr:cNvSpPr>
      </xdr:nvSpPr>
      <xdr:spPr bwMode="auto">
        <a:xfrm>
          <a:off x="1070610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900" name="AutoShape 296"/>
        <xdr:cNvSpPr>
          <a:spLocks noRot="1" noChangeAspect="1" noMove="1" noResize="1" noChangeArrowheads="1"/>
        </xdr:cNvSpPr>
      </xdr:nvSpPr>
      <xdr:spPr bwMode="auto">
        <a:xfrm>
          <a:off x="1070610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901" name="AutoShape 297"/>
        <xdr:cNvSpPr>
          <a:spLocks noRot="1" noMove="1" noResize="1" noChangeArrowheads="1"/>
        </xdr:cNvSpPr>
      </xdr:nvSpPr>
      <xdr:spPr bwMode="auto">
        <a:xfrm>
          <a:off x="1070610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902" name="AutoShape 298"/>
        <xdr:cNvSpPr>
          <a:spLocks noRot="1" noChangeAspect="1" noMove="1" noResize="1" noChangeArrowheads="1"/>
        </xdr:cNvSpPr>
      </xdr:nvSpPr>
      <xdr:spPr bwMode="auto">
        <a:xfrm>
          <a:off x="1070610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619125</xdr:colOff>
      <xdr:row>143</xdr:row>
      <xdr:rowOff>104775</xdr:rowOff>
    </xdr:to>
    <xdr:sp macro="" textlink="">
      <xdr:nvSpPr>
        <xdr:cNvPr id="1903" name="AutoShape 272"/>
        <xdr:cNvSpPr>
          <a:spLocks noRot="1" noChangeAspect="1" noMove="1" noResize="1" noChangeArrowheads="1"/>
        </xdr:cNvSpPr>
      </xdr:nvSpPr>
      <xdr:spPr bwMode="auto">
        <a:xfrm>
          <a:off x="10706100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4" name="AutoShape 273"/>
        <xdr:cNvSpPr>
          <a:spLocks noRot="1" noChangeAspect="1" noMove="1" noResize="1" noChangeArrowheads="1"/>
        </xdr:cNvSpPr>
      </xdr:nvSpPr>
      <xdr:spPr bwMode="auto">
        <a:xfrm>
          <a:off x="1070610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5" name="AutoShape 295"/>
        <xdr:cNvSpPr>
          <a:spLocks noRot="1" noChangeAspect="1" noMove="1" noResize="1" noChangeArrowheads="1"/>
        </xdr:cNvSpPr>
      </xdr:nvSpPr>
      <xdr:spPr bwMode="auto">
        <a:xfrm>
          <a:off x="1070610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6" name="AutoShape 296"/>
        <xdr:cNvSpPr>
          <a:spLocks noRot="1" noChangeAspect="1" noMove="1" noResize="1" noChangeArrowheads="1"/>
        </xdr:cNvSpPr>
      </xdr:nvSpPr>
      <xdr:spPr bwMode="auto">
        <a:xfrm>
          <a:off x="1070610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7" name="AutoShape 297"/>
        <xdr:cNvSpPr>
          <a:spLocks noRot="1" noMove="1" noResize="1" noChangeArrowheads="1"/>
        </xdr:cNvSpPr>
      </xdr:nvSpPr>
      <xdr:spPr bwMode="auto">
        <a:xfrm>
          <a:off x="1070610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908" name="AutoShape 298"/>
        <xdr:cNvSpPr>
          <a:spLocks noRot="1" noChangeAspect="1" noMove="1" noResize="1" noChangeArrowheads="1"/>
        </xdr:cNvSpPr>
      </xdr:nvSpPr>
      <xdr:spPr bwMode="auto">
        <a:xfrm>
          <a:off x="1070610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619125</xdr:colOff>
      <xdr:row>144</xdr:row>
      <xdr:rowOff>104775</xdr:rowOff>
    </xdr:to>
    <xdr:sp macro="" textlink="">
      <xdr:nvSpPr>
        <xdr:cNvPr id="1909" name="AutoShape 272"/>
        <xdr:cNvSpPr>
          <a:spLocks noRot="1" noChangeAspect="1" noMove="1" noResize="1" noChangeArrowheads="1"/>
        </xdr:cNvSpPr>
      </xdr:nvSpPr>
      <xdr:spPr bwMode="auto">
        <a:xfrm>
          <a:off x="10706100" y="45891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10" name="AutoShape 273"/>
        <xdr:cNvSpPr>
          <a:spLocks noRot="1" noChangeAspect="1" noMove="1" noResize="1" noChangeArrowheads="1"/>
        </xdr:cNvSpPr>
      </xdr:nvSpPr>
      <xdr:spPr bwMode="auto">
        <a:xfrm>
          <a:off x="1070610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11" name="AutoShape 295"/>
        <xdr:cNvSpPr>
          <a:spLocks noRot="1" noChangeAspect="1" noMove="1" noResize="1" noChangeArrowheads="1"/>
        </xdr:cNvSpPr>
      </xdr:nvSpPr>
      <xdr:spPr bwMode="auto">
        <a:xfrm>
          <a:off x="1070610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12" name="AutoShape 296"/>
        <xdr:cNvSpPr>
          <a:spLocks noRot="1" noChangeAspect="1" noMove="1" noResize="1" noChangeArrowheads="1"/>
        </xdr:cNvSpPr>
      </xdr:nvSpPr>
      <xdr:spPr bwMode="auto">
        <a:xfrm>
          <a:off x="1070610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13" name="AutoShape 297"/>
        <xdr:cNvSpPr>
          <a:spLocks noRot="1" noMove="1" noResize="1" noChangeArrowheads="1"/>
        </xdr:cNvSpPr>
      </xdr:nvSpPr>
      <xdr:spPr bwMode="auto">
        <a:xfrm>
          <a:off x="1070610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914" name="AutoShape 298"/>
        <xdr:cNvSpPr>
          <a:spLocks noRot="1" noChangeAspect="1" noMove="1" noResize="1" noChangeArrowheads="1"/>
        </xdr:cNvSpPr>
      </xdr:nvSpPr>
      <xdr:spPr bwMode="auto">
        <a:xfrm>
          <a:off x="10706100" y="45891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619125</xdr:colOff>
      <xdr:row>145</xdr:row>
      <xdr:rowOff>104775</xdr:rowOff>
    </xdr:to>
    <xdr:sp macro="" textlink="">
      <xdr:nvSpPr>
        <xdr:cNvPr id="1915" name="AutoShape 272"/>
        <xdr:cNvSpPr>
          <a:spLocks noRot="1" noChangeAspect="1" noMove="1" noResize="1" noChangeArrowheads="1"/>
        </xdr:cNvSpPr>
      </xdr:nvSpPr>
      <xdr:spPr bwMode="auto">
        <a:xfrm>
          <a:off x="10706100" y="46196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6" name="AutoShape 273"/>
        <xdr:cNvSpPr>
          <a:spLocks noRot="1" noChangeAspect="1" noMove="1" noResize="1" noChangeArrowheads="1"/>
        </xdr:cNvSpPr>
      </xdr:nvSpPr>
      <xdr:spPr bwMode="auto">
        <a:xfrm>
          <a:off x="1070610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7" name="AutoShape 295"/>
        <xdr:cNvSpPr>
          <a:spLocks noRot="1" noChangeAspect="1" noMove="1" noResize="1" noChangeArrowheads="1"/>
        </xdr:cNvSpPr>
      </xdr:nvSpPr>
      <xdr:spPr bwMode="auto">
        <a:xfrm>
          <a:off x="1070610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8" name="AutoShape 296"/>
        <xdr:cNvSpPr>
          <a:spLocks noRot="1" noChangeAspect="1" noMove="1" noResize="1" noChangeArrowheads="1"/>
        </xdr:cNvSpPr>
      </xdr:nvSpPr>
      <xdr:spPr bwMode="auto">
        <a:xfrm>
          <a:off x="1070610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19" name="AutoShape 297"/>
        <xdr:cNvSpPr>
          <a:spLocks noRot="1" noMove="1" noResize="1" noChangeArrowheads="1"/>
        </xdr:cNvSpPr>
      </xdr:nvSpPr>
      <xdr:spPr bwMode="auto">
        <a:xfrm>
          <a:off x="1070610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920" name="AutoShape 298"/>
        <xdr:cNvSpPr>
          <a:spLocks noRot="1" noChangeAspect="1" noMove="1" noResize="1" noChangeArrowheads="1"/>
        </xdr:cNvSpPr>
      </xdr:nvSpPr>
      <xdr:spPr bwMode="auto">
        <a:xfrm>
          <a:off x="10706100" y="46196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619125</xdr:colOff>
      <xdr:row>146</xdr:row>
      <xdr:rowOff>104775</xdr:rowOff>
    </xdr:to>
    <xdr:sp macro="" textlink="">
      <xdr:nvSpPr>
        <xdr:cNvPr id="1921" name="AutoShape 272"/>
        <xdr:cNvSpPr>
          <a:spLocks noRot="1" noChangeAspect="1" noMove="1" noResize="1" noChangeArrowheads="1"/>
        </xdr:cNvSpPr>
      </xdr:nvSpPr>
      <xdr:spPr bwMode="auto">
        <a:xfrm>
          <a:off x="10706100" y="46501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22" name="AutoShape 273"/>
        <xdr:cNvSpPr>
          <a:spLocks noRot="1" noChangeAspect="1" noMove="1" noResize="1" noChangeArrowheads="1"/>
        </xdr:cNvSpPr>
      </xdr:nvSpPr>
      <xdr:spPr bwMode="auto">
        <a:xfrm>
          <a:off x="1070610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23" name="AutoShape 295"/>
        <xdr:cNvSpPr>
          <a:spLocks noRot="1" noChangeAspect="1" noMove="1" noResize="1" noChangeArrowheads="1"/>
        </xdr:cNvSpPr>
      </xdr:nvSpPr>
      <xdr:spPr bwMode="auto">
        <a:xfrm>
          <a:off x="1070610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24" name="AutoShape 296"/>
        <xdr:cNvSpPr>
          <a:spLocks noRot="1" noChangeAspect="1" noMove="1" noResize="1" noChangeArrowheads="1"/>
        </xdr:cNvSpPr>
      </xdr:nvSpPr>
      <xdr:spPr bwMode="auto">
        <a:xfrm>
          <a:off x="1070610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25" name="AutoShape 297"/>
        <xdr:cNvSpPr>
          <a:spLocks noRot="1" noMove="1" noResize="1" noChangeArrowheads="1"/>
        </xdr:cNvSpPr>
      </xdr:nvSpPr>
      <xdr:spPr bwMode="auto">
        <a:xfrm>
          <a:off x="1070610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26" name="AutoShape 298"/>
        <xdr:cNvSpPr>
          <a:spLocks noRot="1" noChangeAspect="1" noMove="1" noResize="1" noChangeArrowheads="1"/>
        </xdr:cNvSpPr>
      </xdr:nvSpPr>
      <xdr:spPr bwMode="auto">
        <a:xfrm>
          <a:off x="10706100" y="46501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619125</xdr:colOff>
      <xdr:row>147</xdr:row>
      <xdr:rowOff>104775</xdr:rowOff>
    </xdr:to>
    <xdr:sp macro="" textlink="">
      <xdr:nvSpPr>
        <xdr:cNvPr id="1927" name="AutoShape 272"/>
        <xdr:cNvSpPr>
          <a:spLocks noRot="1" noChangeAspect="1" noMove="1" noResize="1" noChangeArrowheads="1"/>
        </xdr:cNvSpPr>
      </xdr:nvSpPr>
      <xdr:spPr bwMode="auto">
        <a:xfrm>
          <a:off x="10706100" y="46805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28" name="AutoShape 273"/>
        <xdr:cNvSpPr>
          <a:spLocks noRot="1" noChangeAspect="1" noMove="1" noResize="1" noChangeArrowheads="1"/>
        </xdr:cNvSpPr>
      </xdr:nvSpPr>
      <xdr:spPr bwMode="auto">
        <a:xfrm>
          <a:off x="1070610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29" name="AutoShape 295"/>
        <xdr:cNvSpPr>
          <a:spLocks noRot="1" noChangeAspect="1" noMove="1" noResize="1" noChangeArrowheads="1"/>
        </xdr:cNvSpPr>
      </xdr:nvSpPr>
      <xdr:spPr bwMode="auto">
        <a:xfrm>
          <a:off x="1070610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30" name="AutoShape 296"/>
        <xdr:cNvSpPr>
          <a:spLocks noRot="1" noChangeAspect="1" noMove="1" noResize="1" noChangeArrowheads="1"/>
        </xdr:cNvSpPr>
      </xdr:nvSpPr>
      <xdr:spPr bwMode="auto">
        <a:xfrm>
          <a:off x="1070610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31" name="AutoShape 297"/>
        <xdr:cNvSpPr>
          <a:spLocks noRot="1" noMove="1" noResize="1" noChangeArrowheads="1"/>
        </xdr:cNvSpPr>
      </xdr:nvSpPr>
      <xdr:spPr bwMode="auto">
        <a:xfrm>
          <a:off x="1070610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32" name="AutoShape 298"/>
        <xdr:cNvSpPr>
          <a:spLocks noRot="1" noChangeAspect="1" noMove="1" noResize="1" noChangeArrowheads="1"/>
        </xdr:cNvSpPr>
      </xdr:nvSpPr>
      <xdr:spPr bwMode="auto">
        <a:xfrm>
          <a:off x="10706100" y="46805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619125</xdr:colOff>
      <xdr:row>148</xdr:row>
      <xdr:rowOff>104775</xdr:rowOff>
    </xdr:to>
    <xdr:sp macro="" textlink="">
      <xdr:nvSpPr>
        <xdr:cNvPr id="1933" name="AutoShape 272"/>
        <xdr:cNvSpPr>
          <a:spLocks noRot="1" noChangeAspect="1" noMove="1" noResize="1" noChangeArrowheads="1"/>
        </xdr:cNvSpPr>
      </xdr:nvSpPr>
      <xdr:spPr bwMode="auto">
        <a:xfrm>
          <a:off x="10706100" y="47110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4" name="AutoShape 273"/>
        <xdr:cNvSpPr>
          <a:spLocks noRot="1" noChangeAspect="1" noMove="1" noResize="1" noChangeArrowheads="1"/>
        </xdr:cNvSpPr>
      </xdr:nvSpPr>
      <xdr:spPr bwMode="auto">
        <a:xfrm>
          <a:off x="1070610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5" name="AutoShape 295"/>
        <xdr:cNvSpPr>
          <a:spLocks noRot="1" noChangeAspect="1" noMove="1" noResize="1" noChangeArrowheads="1"/>
        </xdr:cNvSpPr>
      </xdr:nvSpPr>
      <xdr:spPr bwMode="auto">
        <a:xfrm>
          <a:off x="1070610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6" name="AutoShape 296"/>
        <xdr:cNvSpPr>
          <a:spLocks noRot="1" noChangeAspect="1" noMove="1" noResize="1" noChangeArrowheads="1"/>
        </xdr:cNvSpPr>
      </xdr:nvSpPr>
      <xdr:spPr bwMode="auto">
        <a:xfrm>
          <a:off x="1070610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7" name="AutoShape 297"/>
        <xdr:cNvSpPr>
          <a:spLocks noRot="1" noMove="1" noResize="1" noChangeArrowheads="1"/>
        </xdr:cNvSpPr>
      </xdr:nvSpPr>
      <xdr:spPr bwMode="auto">
        <a:xfrm>
          <a:off x="1070610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38" name="AutoShape 298"/>
        <xdr:cNvSpPr>
          <a:spLocks noRot="1" noChangeAspect="1" noMove="1" noResize="1" noChangeArrowheads="1"/>
        </xdr:cNvSpPr>
      </xdr:nvSpPr>
      <xdr:spPr bwMode="auto">
        <a:xfrm>
          <a:off x="10706100" y="47110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619125</xdr:colOff>
      <xdr:row>149</xdr:row>
      <xdr:rowOff>104775</xdr:rowOff>
    </xdr:to>
    <xdr:sp macro="" textlink="">
      <xdr:nvSpPr>
        <xdr:cNvPr id="1939" name="AutoShape 272"/>
        <xdr:cNvSpPr>
          <a:spLocks noRot="1" noChangeAspect="1" noMove="1" noResize="1" noChangeArrowheads="1"/>
        </xdr:cNvSpPr>
      </xdr:nvSpPr>
      <xdr:spPr bwMode="auto">
        <a:xfrm>
          <a:off x="10706100" y="47415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40" name="AutoShape 273"/>
        <xdr:cNvSpPr>
          <a:spLocks noRot="1" noChangeAspect="1" noMove="1" noResize="1" noChangeArrowheads="1"/>
        </xdr:cNvSpPr>
      </xdr:nvSpPr>
      <xdr:spPr bwMode="auto">
        <a:xfrm>
          <a:off x="1070610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41" name="AutoShape 295"/>
        <xdr:cNvSpPr>
          <a:spLocks noRot="1" noChangeAspect="1" noMove="1" noResize="1" noChangeArrowheads="1"/>
        </xdr:cNvSpPr>
      </xdr:nvSpPr>
      <xdr:spPr bwMode="auto">
        <a:xfrm>
          <a:off x="1070610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42" name="AutoShape 296"/>
        <xdr:cNvSpPr>
          <a:spLocks noRot="1" noChangeAspect="1" noMove="1" noResize="1" noChangeArrowheads="1"/>
        </xdr:cNvSpPr>
      </xdr:nvSpPr>
      <xdr:spPr bwMode="auto">
        <a:xfrm>
          <a:off x="1070610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43" name="AutoShape 297"/>
        <xdr:cNvSpPr>
          <a:spLocks noRot="1" noMove="1" noResize="1" noChangeArrowheads="1"/>
        </xdr:cNvSpPr>
      </xdr:nvSpPr>
      <xdr:spPr bwMode="auto">
        <a:xfrm>
          <a:off x="1070610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44" name="AutoShape 298"/>
        <xdr:cNvSpPr>
          <a:spLocks noRot="1" noChangeAspect="1" noMove="1" noResize="1" noChangeArrowheads="1"/>
        </xdr:cNvSpPr>
      </xdr:nvSpPr>
      <xdr:spPr bwMode="auto">
        <a:xfrm>
          <a:off x="10706100" y="47415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619125</xdr:colOff>
      <xdr:row>150</xdr:row>
      <xdr:rowOff>104775</xdr:rowOff>
    </xdr:to>
    <xdr:sp macro="" textlink="">
      <xdr:nvSpPr>
        <xdr:cNvPr id="1945" name="AutoShape 272"/>
        <xdr:cNvSpPr>
          <a:spLocks noRot="1" noChangeAspect="1" noMove="1" noResize="1" noChangeArrowheads="1"/>
        </xdr:cNvSpPr>
      </xdr:nvSpPr>
      <xdr:spPr bwMode="auto">
        <a:xfrm>
          <a:off x="10706100" y="47720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6" name="AutoShape 273"/>
        <xdr:cNvSpPr>
          <a:spLocks noRot="1" noChangeAspect="1" noMove="1" noResize="1" noChangeArrowheads="1"/>
        </xdr:cNvSpPr>
      </xdr:nvSpPr>
      <xdr:spPr bwMode="auto">
        <a:xfrm>
          <a:off x="1070610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7" name="AutoShape 295"/>
        <xdr:cNvSpPr>
          <a:spLocks noRot="1" noChangeAspect="1" noMove="1" noResize="1" noChangeArrowheads="1"/>
        </xdr:cNvSpPr>
      </xdr:nvSpPr>
      <xdr:spPr bwMode="auto">
        <a:xfrm>
          <a:off x="1070610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8" name="AutoShape 296"/>
        <xdr:cNvSpPr>
          <a:spLocks noRot="1" noChangeAspect="1" noMove="1" noResize="1" noChangeArrowheads="1"/>
        </xdr:cNvSpPr>
      </xdr:nvSpPr>
      <xdr:spPr bwMode="auto">
        <a:xfrm>
          <a:off x="1070610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49" name="AutoShape 297"/>
        <xdr:cNvSpPr>
          <a:spLocks noRot="1" noMove="1" noResize="1" noChangeArrowheads="1"/>
        </xdr:cNvSpPr>
      </xdr:nvSpPr>
      <xdr:spPr bwMode="auto">
        <a:xfrm>
          <a:off x="1070610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50" name="AutoShape 298"/>
        <xdr:cNvSpPr>
          <a:spLocks noRot="1" noChangeAspect="1" noMove="1" noResize="1" noChangeArrowheads="1"/>
        </xdr:cNvSpPr>
      </xdr:nvSpPr>
      <xdr:spPr bwMode="auto">
        <a:xfrm>
          <a:off x="10706100" y="47720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619125</xdr:colOff>
      <xdr:row>151</xdr:row>
      <xdr:rowOff>104775</xdr:rowOff>
    </xdr:to>
    <xdr:sp macro="" textlink="">
      <xdr:nvSpPr>
        <xdr:cNvPr id="1951" name="AutoShape 272"/>
        <xdr:cNvSpPr>
          <a:spLocks noRot="1" noChangeAspect="1" noMove="1" noResize="1" noChangeArrowheads="1"/>
        </xdr:cNvSpPr>
      </xdr:nvSpPr>
      <xdr:spPr bwMode="auto">
        <a:xfrm>
          <a:off x="10706100" y="48025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52" name="AutoShape 273"/>
        <xdr:cNvSpPr>
          <a:spLocks noRot="1" noChangeAspect="1" noMove="1" noResize="1" noChangeArrowheads="1"/>
        </xdr:cNvSpPr>
      </xdr:nvSpPr>
      <xdr:spPr bwMode="auto">
        <a:xfrm>
          <a:off x="1070610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53" name="AutoShape 295"/>
        <xdr:cNvSpPr>
          <a:spLocks noRot="1" noChangeAspect="1" noMove="1" noResize="1" noChangeArrowheads="1"/>
        </xdr:cNvSpPr>
      </xdr:nvSpPr>
      <xdr:spPr bwMode="auto">
        <a:xfrm>
          <a:off x="1070610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54" name="AutoShape 296"/>
        <xdr:cNvSpPr>
          <a:spLocks noRot="1" noChangeAspect="1" noMove="1" noResize="1" noChangeArrowheads="1"/>
        </xdr:cNvSpPr>
      </xdr:nvSpPr>
      <xdr:spPr bwMode="auto">
        <a:xfrm>
          <a:off x="1070610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55" name="AutoShape 297"/>
        <xdr:cNvSpPr>
          <a:spLocks noRot="1" noMove="1" noResize="1" noChangeArrowheads="1"/>
        </xdr:cNvSpPr>
      </xdr:nvSpPr>
      <xdr:spPr bwMode="auto">
        <a:xfrm>
          <a:off x="1070610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56" name="AutoShape 298"/>
        <xdr:cNvSpPr>
          <a:spLocks noRot="1" noChangeAspect="1" noMove="1" noResize="1" noChangeArrowheads="1"/>
        </xdr:cNvSpPr>
      </xdr:nvSpPr>
      <xdr:spPr bwMode="auto">
        <a:xfrm>
          <a:off x="10706100" y="48025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619125</xdr:colOff>
      <xdr:row>152</xdr:row>
      <xdr:rowOff>104775</xdr:rowOff>
    </xdr:to>
    <xdr:sp macro="" textlink="">
      <xdr:nvSpPr>
        <xdr:cNvPr id="1957" name="AutoShape 272"/>
        <xdr:cNvSpPr>
          <a:spLocks noRot="1" noChangeAspect="1" noMove="1" noResize="1" noChangeArrowheads="1"/>
        </xdr:cNvSpPr>
      </xdr:nvSpPr>
      <xdr:spPr bwMode="auto">
        <a:xfrm>
          <a:off x="10706100" y="48329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58" name="AutoShape 273"/>
        <xdr:cNvSpPr>
          <a:spLocks noRot="1" noChangeAspect="1" noMove="1" noResize="1" noChangeArrowheads="1"/>
        </xdr:cNvSpPr>
      </xdr:nvSpPr>
      <xdr:spPr bwMode="auto">
        <a:xfrm>
          <a:off x="1070610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59" name="AutoShape 295"/>
        <xdr:cNvSpPr>
          <a:spLocks noRot="1" noChangeAspect="1" noMove="1" noResize="1" noChangeArrowheads="1"/>
        </xdr:cNvSpPr>
      </xdr:nvSpPr>
      <xdr:spPr bwMode="auto">
        <a:xfrm>
          <a:off x="1070610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60" name="AutoShape 296"/>
        <xdr:cNvSpPr>
          <a:spLocks noRot="1" noChangeAspect="1" noMove="1" noResize="1" noChangeArrowheads="1"/>
        </xdr:cNvSpPr>
      </xdr:nvSpPr>
      <xdr:spPr bwMode="auto">
        <a:xfrm>
          <a:off x="1070610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61" name="AutoShape 297"/>
        <xdr:cNvSpPr>
          <a:spLocks noRot="1" noMove="1" noResize="1" noChangeArrowheads="1"/>
        </xdr:cNvSpPr>
      </xdr:nvSpPr>
      <xdr:spPr bwMode="auto">
        <a:xfrm>
          <a:off x="1070610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62" name="AutoShape 298"/>
        <xdr:cNvSpPr>
          <a:spLocks noRot="1" noChangeAspect="1" noMove="1" noResize="1" noChangeArrowheads="1"/>
        </xdr:cNvSpPr>
      </xdr:nvSpPr>
      <xdr:spPr bwMode="auto">
        <a:xfrm>
          <a:off x="10706100" y="48329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619125</xdr:colOff>
      <xdr:row>153</xdr:row>
      <xdr:rowOff>104775</xdr:rowOff>
    </xdr:to>
    <xdr:sp macro="" textlink="">
      <xdr:nvSpPr>
        <xdr:cNvPr id="1963" name="AutoShape 272"/>
        <xdr:cNvSpPr>
          <a:spLocks noRot="1" noChangeAspect="1" noMove="1" noResize="1" noChangeArrowheads="1"/>
        </xdr:cNvSpPr>
      </xdr:nvSpPr>
      <xdr:spPr bwMode="auto">
        <a:xfrm>
          <a:off x="10706100" y="48634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4" name="AutoShape 273"/>
        <xdr:cNvSpPr>
          <a:spLocks noRot="1" noChangeAspect="1" noMove="1" noResize="1" noChangeArrowheads="1"/>
        </xdr:cNvSpPr>
      </xdr:nvSpPr>
      <xdr:spPr bwMode="auto">
        <a:xfrm>
          <a:off x="1070610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5" name="AutoShape 295"/>
        <xdr:cNvSpPr>
          <a:spLocks noRot="1" noChangeAspect="1" noMove="1" noResize="1" noChangeArrowheads="1"/>
        </xdr:cNvSpPr>
      </xdr:nvSpPr>
      <xdr:spPr bwMode="auto">
        <a:xfrm>
          <a:off x="1070610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6" name="AutoShape 296"/>
        <xdr:cNvSpPr>
          <a:spLocks noRot="1" noChangeAspect="1" noMove="1" noResize="1" noChangeArrowheads="1"/>
        </xdr:cNvSpPr>
      </xdr:nvSpPr>
      <xdr:spPr bwMode="auto">
        <a:xfrm>
          <a:off x="1070610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7" name="AutoShape 297"/>
        <xdr:cNvSpPr>
          <a:spLocks noRot="1" noMove="1" noResize="1" noChangeArrowheads="1"/>
        </xdr:cNvSpPr>
      </xdr:nvSpPr>
      <xdr:spPr bwMode="auto">
        <a:xfrm>
          <a:off x="1070610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68" name="AutoShape 298"/>
        <xdr:cNvSpPr>
          <a:spLocks noRot="1" noChangeAspect="1" noMove="1" noResize="1" noChangeArrowheads="1"/>
        </xdr:cNvSpPr>
      </xdr:nvSpPr>
      <xdr:spPr bwMode="auto">
        <a:xfrm>
          <a:off x="10706100" y="48634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619125</xdr:colOff>
      <xdr:row>154</xdr:row>
      <xdr:rowOff>104775</xdr:rowOff>
    </xdr:to>
    <xdr:sp macro="" textlink="">
      <xdr:nvSpPr>
        <xdr:cNvPr id="1969" name="AutoShape 272"/>
        <xdr:cNvSpPr>
          <a:spLocks noRot="1" noChangeAspect="1" noMove="1" noResize="1" noChangeArrowheads="1"/>
        </xdr:cNvSpPr>
      </xdr:nvSpPr>
      <xdr:spPr bwMode="auto">
        <a:xfrm>
          <a:off x="10706100" y="48939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70" name="AutoShape 273"/>
        <xdr:cNvSpPr>
          <a:spLocks noRot="1" noChangeAspect="1" noMove="1" noResize="1" noChangeArrowheads="1"/>
        </xdr:cNvSpPr>
      </xdr:nvSpPr>
      <xdr:spPr bwMode="auto">
        <a:xfrm>
          <a:off x="1070610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71" name="AutoShape 295"/>
        <xdr:cNvSpPr>
          <a:spLocks noRot="1" noChangeAspect="1" noMove="1" noResize="1" noChangeArrowheads="1"/>
        </xdr:cNvSpPr>
      </xdr:nvSpPr>
      <xdr:spPr bwMode="auto">
        <a:xfrm>
          <a:off x="1070610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72" name="AutoShape 296"/>
        <xdr:cNvSpPr>
          <a:spLocks noRot="1" noChangeAspect="1" noMove="1" noResize="1" noChangeArrowheads="1"/>
        </xdr:cNvSpPr>
      </xdr:nvSpPr>
      <xdr:spPr bwMode="auto">
        <a:xfrm>
          <a:off x="1070610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73" name="AutoShape 297"/>
        <xdr:cNvSpPr>
          <a:spLocks noRot="1" noMove="1" noResize="1" noChangeArrowheads="1"/>
        </xdr:cNvSpPr>
      </xdr:nvSpPr>
      <xdr:spPr bwMode="auto">
        <a:xfrm>
          <a:off x="1070610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74" name="AutoShape 298"/>
        <xdr:cNvSpPr>
          <a:spLocks noRot="1" noChangeAspect="1" noMove="1" noResize="1" noChangeArrowheads="1"/>
        </xdr:cNvSpPr>
      </xdr:nvSpPr>
      <xdr:spPr bwMode="auto">
        <a:xfrm>
          <a:off x="10706100" y="48939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619125</xdr:colOff>
      <xdr:row>155</xdr:row>
      <xdr:rowOff>104775</xdr:rowOff>
    </xdr:to>
    <xdr:sp macro="" textlink="">
      <xdr:nvSpPr>
        <xdr:cNvPr id="1975" name="AutoShape 272"/>
        <xdr:cNvSpPr>
          <a:spLocks noRot="1" noChangeAspect="1" noMove="1" noResize="1" noChangeArrowheads="1"/>
        </xdr:cNvSpPr>
      </xdr:nvSpPr>
      <xdr:spPr bwMode="auto">
        <a:xfrm>
          <a:off x="10706100" y="49244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6" name="AutoShape 273"/>
        <xdr:cNvSpPr>
          <a:spLocks noRot="1" noChangeAspect="1" noMove="1" noResize="1" noChangeArrowheads="1"/>
        </xdr:cNvSpPr>
      </xdr:nvSpPr>
      <xdr:spPr bwMode="auto">
        <a:xfrm>
          <a:off x="1070610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7" name="AutoShape 295"/>
        <xdr:cNvSpPr>
          <a:spLocks noRot="1" noChangeAspect="1" noMove="1" noResize="1" noChangeArrowheads="1"/>
        </xdr:cNvSpPr>
      </xdr:nvSpPr>
      <xdr:spPr bwMode="auto">
        <a:xfrm>
          <a:off x="1070610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8" name="AutoShape 296"/>
        <xdr:cNvSpPr>
          <a:spLocks noRot="1" noChangeAspect="1" noMove="1" noResize="1" noChangeArrowheads="1"/>
        </xdr:cNvSpPr>
      </xdr:nvSpPr>
      <xdr:spPr bwMode="auto">
        <a:xfrm>
          <a:off x="1070610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79" name="AutoShape 297"/>
        <xdr:cNvSpPr>
          <a:spLocks noRot="1" noMove="1" noResize="1" noChangeArrowheads="1"/>
        </xdr:cNvSpPr>
      </xdr:nvSpPr>
      <xdr:spPr bwMode="auto">
        <a:xfrm>
          <a:off x="1070610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80" name="AutoShape 298"/>
        <xdr:cNvSpPr>
          <a:spLocks noRot="1" noChangeAspect="1" noMove="1" noResize="1" noChangeArrowheads="1"/>
        </xdr:cNvSpPr>
      </xdr:nvSpPr>
      <xdr:spPr bwMode="auto">
        <a:xfrm>
          <a:off x="10706100" y="49244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619125</xdr:colOff>
      <xdr:row>156</xdr:row>
      <xdr:rowOff>104775</xdr:rowOff>
    </xdr:to>
    <xdr:sp macro="" textlink="">
      <xdr:nvSpPr>
        <xdr:cNvPr id="1981" name="AutoShape 272"/>
        <xdr:cNvSpPr>
          <a:spLocks noRot="1" noChangeAspect="1" noMove="1" noResize="1" noChangeArrowheads="1"/>
        </xdr:cNvSpPr>
      </xdr:nvSpPr>
      <xdr:spPr bwMode="auto">
        <a:xfrm>
          <a:off x="10706100" y="49549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82" name="AutoShape 273"/>
        <xdr:cNvSpPr>
          <a:spLocks noRot="1" noChangeAspect="1" noMove="1" noResize="1" noChangeArrowheads="1"/>
        </xdr:cNvSpPr>
      </xdr:nvSpPr>
      <xdr:spPr bwMode="auto">
        <a:xfrm>
          <a:off x="1070610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83" name="AutoShape 295"/>
        <xdr:cNvSpPr>
          <a:spLocks noRot="1" noChangeAspect="1" noMove="1" noResize="1" noChangeArrowheads="1"/>
        </xdr:cNvSpPr>
      </xdr:nvSpPr>
      <xdr:spPr bwMode="auto">
        <a:xfrm>
          <a:off x="1070610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84" name="AutoShape 296"/>
        <xdr:cNvSpPr>
          <a:spLocks noRot="1" noChangeAspect="1" noMove="1" noResize="1" noChangeArrowheads="1"/>
        </xdr:cNvSpPr>
      </xdr:nvSpPr>
      <xdr:spPr bwMode="auto">
        <a:xfrm>
          <a:off x="1070610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85" name="AutoShape 297"/>
        <xdr:cNvSpPr>
          <a:spLocks noRot="1" noMove="1" noResize="1" noChangeArrowheads="1"/>
        </xdr:cNvSpPr>
      </xdr:nvSpPr>
      <xdr:spPr bwMode="auto">
        <a:xfrm>
          <a:off x="1070610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86" name="AutoShape 298"/>
        <xdr:cNvSpPr>
          <a:spLocks noRot="1" noChangeAspect="1" noMove="1" noResize="1" noChangeArrowheads="1"/>
        </xdr:cNvSpPr>
      </xdr:nvSpPr>
      <xdr:spPr bwMode="auto">
        <a:xfrm>
          <a:off x="10706100" y="49549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619125</xdr:colOff>
      <xdr:row>157</xdr:row>
      <xdr:rowOff>104775</xdr:rowOff>
    </xdr:to>
    <xdr:sp macro="" textlink="">
      <xdr:nvSpPr>
        <xdr:cNvPr id="1987" name="AutoShape 272"/>
        <xdr:cNvSpPr>
          <a:spLocks noRot="1" noChangeAspect="1" noMove="1" noResize="1" noChangeArrowheads="1"/>
        </xdr:cNvSpPr>
      </xdr:nvSpPr>
      <xdr:spPr bwMode="auto">
        <a:xfrm>
          <a:off x="10706100" y="49853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88" name="AutoShape 273"/>
        <xdr:cNvSpPr>
          <a:spLocks noRot="1" noChangeAspect="1" noMove="1" noResize="1" noChangeArrowheads="1"/>
        </xdr:cNvSpPr>
      </xdr:nvSpPr>
      <xdr:spPr bwMode="auto">
        <a:xfrm>
          <a:off x="1070610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89" name="AutoShape 295"/>
        <xdr:cNvSpPr>
          <a:spLocks noRot="1" noChangeAspect="1" noMove="1" noResize="1" noChangeArrowheads="1"/>
        </xdr:cNvSpPr>
      </xdr:nvSpPr>
      <xdr:spPr bwMode="auto">
        <a:xfrm>
          <a:off x="1070610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90" name="AutoShape 296"/>
        <xdr:cNvSpPr>
          <a:spLocks noRot="1" noChangeAspect="1" noMove="1" noResize="1" noChangeArrowheads="1"/>
        </xdr:cNvSpPr>
      </xdr:nvSpPr>
      <xdr:spPr bwMode="auto">
        <a:xfrm>
          <a:off x="1070610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91" name="AutoShape 297"/>
        <xdr:cNvSpPr>
          <a:spLocks noRot="1" noMove="1" noResize="1" noChangeArrowheads="1"/>
        </xdr:cNvSpPr>
      </xdr:nvSpPr>
      <xdr:spPr bwMode="auto">
        <a:xfrm>
          <a:off x="1070610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92" name="AutoShape 298"/>
        <xdr:cNvSpPr>
          <a:spLocks noRot="1" noChangeAspect="1" noMove="1" noResize="1" noChangeArrowheads="1"/>
        </xdr:cNvSpPr>
      </xdr:nvSpPr>
      <xdr:spPr bwMode="auto">
        <a:xfrm>
          <a:off x="10706100" y="49853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619125</xdr:colOff>
      <xdr:row>158</xdr:row>
      <xdr:rowOff>104775</xdr:rowOff>
    </xdr:to>
    <xdr:sp macro="" textlink="">
      <xdr:nvSpPr>
        <xdr:cNvPr id="1993" name="AutoShape 272"/>
        <xdr:cNvSpPr>
          <a:spLocks noRot="1" noChangeAspect="1" noMove="1" noResize="1" noChangeArrowheads="1"/>
        </xdr:cNvSpPr>
      </xdr:nvSpPr>
      <xdr:spPr bwMode="auto">
        <a:xfrm>
          <a:off x="10706100" y="50158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4" name="AutoShape 273"/>
        <xdr:cNvSpPr>
          <a:spLocks noRot="1" noChangeAspect="1" noMove="1" noResize="1" noChangeArrowheads="1"/>
        </xdr:cNvSpPr>
      </xdr:nvSpPr>
      <xdr:spPr bwMode="auto">
        <a:xfrm>
          <a:off x="1070610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5" name="AutoShape 295"/>
        <xdr:cNvSpPr>
          <a:spLocks noRot="1" noChangeAspect="1" noMove="1" noResize="1" noChangeArrowheads="1"/>
        </xdr:cNvSpPr>
      </xdr:nvSpPr>
      <xdr:spPr bwMode="auto">
        <a:xfrm>
          <a:off x="1070610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6" name="AutoShape 296"/>
        <xdr:cNvSpPr>
          <a:spLocks noRot="1" noChangeAspect="1" noMove="1" noResize="1" noChangeArrowheads="1"/>
        </xdr:cNvSpPr>
      </xdr:nvSpPr>
      <xdr:spPr bwMode="auto">
        <a:xfrm>
          <a:off x="1070610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7" name="AutoShape 297"/>
        <xdr:cNvSpPr>
          <a:spLocks noRot="1" noMove="1" noResize="1" noChangeArrowheads="1"/>
        </xdr:cNvSpPr>
      </xdr:nvSpPr>
      <xdr:spPr bwMode="auto">
        <a:xfrm>
          <a:off x="1070610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98" name="AutoShape 298"/>
        <xdr:cNvSpPr>
          <a:spLocks noRot="1" noChangeAspect="1" noMove="1" noResize="1" noChangeArrowheads="1"/>
        </xdr:cNvSpPr>
      </xdr:nvSpPr>
      <xdr:spPr bwMode="auto">
        <a:xfrm>
          <a:off x="10706100" y="50158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619125</xdr:colOff>
      <xdr:row>159</xdr:row>
      <xdr:rowOff>104775</xdr:rowOff>
    </xdr:to>
    <xdr:sp macro="" textlink="">
      <xdr:nvSpPr>
        <xdr:cNvPr id="1999" name="AutoShape 272"/>
        <xdr:cNvSpPr>
          <a:spLocks noRot="1" noChangeAspect="1" noMove="1" noResize="1" noChangeArrowheads="1"/>
        </xdr:cNvSpPr>
      </xdr:nvSpPr>
      <xdr:spPr bwMode="auto">
        <a:xfrm>
          <a:off x="10706100" y="50463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2000" name="AutoShape 273"/>
        <xdr:cNvSpPr>
          <a:spLocks noRot="1" noChangeAspect="1" noMove="1" noResize="1" noChangeArrowheads="1"/>
        </xdr:cNvSpPr>
      </xdr:nvSpPr>
      <xdr:spPr bwMode="auto">
        <a:xfrm>
          <a:off x="1070610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2001" name="AutoShape 295"/>
        <xdr:cNvSpPr>
          <a:spLocks noRot="1" noChangeAspect="1" noMove="1" noResize="1" noChangeArrowheads="1"/>
        </xdr:cNvSpPr>
      </xdr:nvSpPr>
      <xdr:spPr bwMode="auto">
        <a:xfrm>
          <a:off x="1070610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2002" name="AutoShape 296"/>
        <xdr:cNvSpPr>
          <a:spLocks noRot="1" noChangeAspect="1" noMove="1" noResize="1" noChangeArrowheads="1"/>
        </xdr:cNvSpPr>
      </xdr:nvSpPr>
      <xdr:spPr bwMode="auto">
        <a:xfrm>
          <a:off x="1070610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2003" name="AutoShape 297"/>
        <xdr:cNvSpPr>
          <a:spLocks noRot="1" noMove="1" noResize="1" noChangeArrowheads="1"/>
        </xdr:cNvSpPr>
      </xdr:nvSpPr>
      <xdr:spPr bwMode="auto">
        <a:xfrm>
          <a:off x="1070610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2004" name="AutoShape 298"/>
        <xdr:cNvSpPr>
          <a:spLocks noRot="1" noChangeAspect="1" noMove="1" noResize="1" noChangeArrowheads="1"/>
        </xdr:cNvSpPr>
      </xdr:nvSpPr>
      <xdr:spPr bwMode="auto">
        <a:xfrm>
          <a:off x="10706100" y="50463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619125</xdr:colOff>
      <xdr:row>160</xdr:row>
      <xdr:rowOff>104775</xdr:rowOff>
    </xdr:to>
    <xdr:sp macro="" textlink="">
      <xdr:nvSpPr>
        <xdr:cNvPr id="2005" name="AutoShape 272"/>
        <xdr:cNvSpPr>
          <a:spLocks noRot="1" noChangeAspect="1" noMove="1" noResize="1" noChangeArrowheads="1"/>
        </xdr:cNvSpPr>
      </xdr:nvSpPr>
      <xdr:spPr bwMode="auto">
        <a:xfrm>
          <a:off x="10706100" y="50768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6" name="AutoShape 273"/>
        <xdr:cNvSpPr>
          <a:spLocks noRot="1" noChangeAspect="1" noMove="1" noResize="1" noChangeArrowheads="1"/>
        </xdr:cNvSpPr>
      </xdr:nvSpPr>
      <xdr:spPr bwMode="auto">
        <a:xfrm>
          <a:off x="1070610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7" name="AutoShape 295"/>
        <xdr:cNvSpPr>
          <a:spLocks noRot="1" noChangeAspect="1" noMove="1" noResize="1" noChangeArrowheads="1"/>
        </xdr:cNvSpPr>
      </xdr:nvSpPr>
      <xdr:spPr bwMode="auto">
        <a:xfrm>
          <a:off x="1070610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8" name="AutoShape 296"/>
        <xdr:cNvSpPr>
          <a:spLocks noRot="1" noChangeAspect="1" noMove="1" noResize="1" noChangeArrowheads="1"/>
        </xdr:cNvSpPr>
      </xdr:nvSpPr>
      <xdr:spPr bwMode="auto">
        <a:xfrm>
          <a:off x="1070610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09" name="AutoShape 297"/>
        <xdr:cNvSpPr>
          <a:spLocks noRot="1" noMove="1" noResize="1" noChangeArrowheads="1"/>
        </xdr:cNvSpPr>
      </xdr:nvSpPr>
      <xdr:spPr bwMode="auto">
        <a:xfrm>
          <a:off x="1070610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2010" name="AutoShape 298"/>
        <xdr:cNvSpPr>
          <a:spLocks noRot="1" noChangeAspect="1" noMove="1" noResize="1" noChangeArrowheads="1"/>
        </xdr:cNvSpPr>
      </xdr:nvSpPr>
      <xdr:spPr bwMode="auto">
        <a:xfrm>
          <a:off x="10706100" y="50768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619125</xdr:colOff>
      <xdr:row>161</xdr:row>
      <xdr:rowOff>104775</xdr:rowOff>
    </xdr:to>
    <xdr:sp macro="" textlink="">
      <xdr:nvSpPr>
        <xdr:cNvPr id="2011" name="AutoShape 272"/>
        <xdr:cNvSpPr>
          <a:spLocks noRot="1" noChangeAspect="1" noMove="1" noResize="1" noChangeArrowheads="1"/>
        </xdr:cNvSpPr>
      </xdr:nvSpPr>
      <xdr:spPr bwMode="auto">
        <a:xfrm>
          <a:off x="10706100" y="51073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12" name="AutoShape 273"/>
        <xdr:cNvSpPr>
          <a:spLocks noRot="1" noChangeAspect="1" noMove="1" noResize="1" noChangeArrowheads="1"/>
        </xdr:cNvSpPr>
      </xdr:nvSpPr>
      <xdr:spPr bwMode="auto">
        <a:xfrm>
          <a:off x="1070610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13" name="AutoShape 295"/>
        <xdr:cNvSpPr>
          <a:spLocks noRot="1" noChangeAspect="1" noMove="1" noResize="1" noChangeArrowheads="1"/>
        </xdr:cNvSpPr>
      </xdr:nvSpPr>
      <xdr:spPr bwMode="auto">
        <a:xfrm>
          <a:off x="1070610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14" name="AutoShape 296"/>
        <xdr:cNvSpPr>
          <a:spLocks noRot="1" noChangeAspect="1" noMove="1" noResize="1" noChangeArrowheads="1"/>
        </xdr:cNvSpPr>
      </xdr:nvSpPr>
      <xdr:spPr bwMode="auto">
        <a:xfrm>
          <a:off x="1070610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15" name="AutoShape 297"/>
        <xdr:cNvSpPr>
          <a:spLocks noRot="1" noMove="1" noResize="1" noChangeArrowheads="1"/>
        </xdr:cNvSpPr>
      </xdr:nvSpPr>
      <xdr:spPr bwMode="auto">
        <a:xfrm>
          <a:off x="1070610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2016" name="AutoShape 298"/>
        <xdr:cNvSpPr>
          <a:spLocks noRot="1" noChangeAspect="1" noMove="1" noResize="1" noChangeArrowheads="1"/>
        </xdr:cNvSpPr>
      </xdr:nvSpPr>
      <xdr:spPr bwMode="auto">
        <a:xfrm>
          <a:off x="10706100" y="51073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619125</xdr:colOff>
      <xdr:row>162</xdr:row>
      <xdr:rowOff>104775</xdr:rowOff>
    </xdr:to>
    <xdr:sp macro="" textlink="">
      <xdr:nvSpPr>
        <xdr:cNvPr id="2017" name="AutoShape 272"/>
        <xdr:cNvSpPr>
          <a:spLocks noRot="1" noChangeAspect="1" noMove="1" noResize="1" noChangeArrowheads="1"/>
        </xdr:cNvSpPr>
      </xdr:nvSpPr>
      <xdr:spPr bwMode="auto">
        <a:xfrm>
          <a:off x="10706100" y="51377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18" name="AutoShape 273"/>
        <xdr:cNvSpPr>
          <a:spLocks noRot="1" noChangeAspect="1" noMove="1" noResize="1" noChangeArrowheads="1"/>
        </xdr:cNvSpPr>
      </xdr:nvSpPr>
      <xdr:spPr bwMode="auto">
        <a:xfrm>
          <a:off x="1070610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19" name="AutoShape 295"/>
        <xdr:cNvSpPr>
          <a:spLocks noRot="1" noChangeAspect="1" noMove="1" noResize="1" noChangeArrowheads="1"/>
        </xdr:cNvSpPr>
      </xdr:nvSpPr>
      <xdr:spPr bwMode="auto">
        <a:xfrm>
          <a:off x="1070610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20" name="AutoShape 296"/>
        <xdr:cNvSpPr>
          <a:spLocks noRot="1" noChangeAspect="1" noMove="1" noResize="1" noChangeArrowheads="1"/>
        </xdr:cNvSpPr>
      </xdr:nvSpPr>
      <xdr:spPr bwMode="auto">
        <a:xfrm>
          <a:off x="1070610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21" name="AutoShape 297"/>
        <xdr:cNvSpPr>
          <a:spLocks noRot="1" noMove="1" noResize="1" noChangeArrowheads="1"/>
        </xdr:cNvSpPr>
      </xdr:nvSpPr>
      <xdr:spPr bwMode="auto">
        <a:xfrm>
          <a:off x="1070610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2022" name="AutoShape 298"/>
        <xdr:cNvSpPr>
          <a:spLocks noRot="1" noChangeAspect="1" noMove="1" noResize="1" noChangeArrowheads="1"/>
        </xdr:cNvSpPr>
      </xdr:nvSpPr>
      <xdr:spPr bwMode="auto">
        <a:xfrm>
          <a:off x="10706100" y="51377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619125</xdr:colOff>
      <xdr:row>163</xdr:row>
      <xdr:rowOff>104775</xdr:rowOff>
    </xdr:to>
    <xdr:sp macro="" textlink="">
      <xdr:nvSpPr>
        <xdr:cNvPr id="2023" name="AutoShape 272"/>
        <xdr:cNvSpPr>
          <a:spLocks noRot="1" noChangeAspect="1" noMove="1" noResize="1" noChangeArrowheads="1"/>
        </xdr:cNvSpPr>
      </xdr:nvSpPr>
      <xdr:spPr bwMode="auto">
        <a:xfrm>
          <a:off x="10706100" y="51682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4" name="AutoShape 273"/>
        <xdr:cNvSpPr>
          <a:spLocks noRot="1" noChangeAspect="1" noMove="1" noResize="1" noChangeArrowheads="1"/>
        </xdr:cNvSpPr>
      </xdr:nvSpPr>
      <xdr:spPr bwMode="auto">
        <a:xfrm>
          <a:off x="1070610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5" name="AutoShape 295"/>
        <xdr:cNvSpPr>
          <a:spLocks noRot="1" noChangeAspect="1" noMove="1" noResize="1" noChangeArrowheads="1"/>
        </xdr:cNvSpPr>
      </xdr:nvSpPr>
      <xdr:spPr bwMode="auto">
        <a:xfrm>
          <a:off x="1070610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6" name="AutoShape 296"/>
        <xdr:cNvSpPr>
          <a:spLocks noRot="1" noChangeAspect="1" noMove="1" noResize="1" noChangeArrowheads="1"/>
        </xdr:cNvSpPr>
      </xdr:nvSpPr>
      <xdr:spPr bwMode="auto">
        <a:xfrm>
          <a:off x="1070610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7" name="AutoShape 297"/>
        <xdr:cNvSpPr>
          <a:spLocks noRot="1" noMove="1" noResize="1" noChangeArrowheads="1"/>
        </xdr:cNvSpPr>
      </xdr:nvSpPr>
      <xdr:spPr bwMode="auto">
        <a:xfrm>
          <a:off x="1070610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28" name="AutoShape 298"/>
        <xdr:cNvSpPr>
          <a:spLocks noRot="1" noChangeAspect="1" noMove="1" noResize="1" noChangeArrowheads="1"/>
        </xdr:cNvSpPr>
      </xdr:nvSpPr>
      <xdr:spPr bwMode="auto">
        <a:xfrm>
          <a:off x="10706100" y="51682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619125</xdr:colOff>
      <xdr:row>164</xdr:row>
      <xdr:rowOff>104775</xdr:rowOff>
    </xdr:to>
    <xdr:sp macro="" textlink="">
      <xdr:nvSpPr>
        <xdr:cNvPr id="2029" name="AutoShape 272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0" name="AutoShape 273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1" name="AutoShape 295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2" name="AutoShape 296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3" name="AutoShape 297"/>
        <xdr:cNvSpPr>
          <a:spLocks noRo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34" name="AutoShape 298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619125</xdr:colOff>
      <xdr:row>165</xdr:row>
      <xdr:rowOff>104775</xdr:rowOff>
    </xdr:to>
    <xdr:sp macro="" textlink="">
      <xdr:nvSpPr>
        <xdr:cNvPr id="2035" name="AutoShape 272"/>
        <xdr:cNvSpPr>
          <a:spLocks noRot="1" noChangeAspect="1" noMove="1" noResize="1" noChangeArrowheads="1"/>
        </xdr:cNvSpPr>
      </xdr:nvSpPr>
      <xdr:spPr bwMode="auto">
        <a:xfrm>
          <a:off x="10706100" y="522922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6" name="AutoShape 273"/>
        <xdr:cNvSpPr>
          <a:spLocks noRot="1" noChangeAspect="1" noMove="1" noResize="1" noChangeArrowheads="1"/>
        </xdr:cNvSpPr>
      </xdr:nvSpPr>
      <xdr:spPr bwMode="auto">
        <a:xfrm>
          <a:off x="1070610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7" name="AutoShape 295"/>
        <xdr:cNvSpPr>
          <a:spLocks noRot="1" noChangeAspect="1" noMove="1" noResize="1" noChangeArrowheads="1"/>
        </xdr:cNvSpPr>
      </xdr:nvSpPr>
      <xdr:spPr bwMode="auto">
        <a:xfrm>
          <a:off x="1070610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8" name="AutoShape 296"/>
        <xdr:cNvSpPr>
          <a:spLocks noRot="1" noChangeAspect="1" noMove="1" noResize="1" noChangeArrowheads="1"/>
        </xdr:cNvSpPr>
      </xdr:nvSpPr>
      <xdr:spPr bwMode="auto">
        <a:xfrm>
          <a:off x="1070610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39" name="AutoShape 297"/>
        <xdr:cNvSpPr>
          <a:spLocks noRot="1" noMove="1" noResize="1" noChangeArrowheads="1"/>
        </xdr:cNvSpPr>
      </xdr:nvSpPr>
      <xdr:spPr bwMode="auto">
        <a:xfrm>
          <a:off x="1070610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40" name="AutoShape 298"/>
        <xdr:cNvSpPr>
          <a:spLocks noRot="1" noChangeAspect="1" noMove="1" noResize="1" noChangeArrowheads="1"/>
        </xdr:cNvSpPr>
      </xdr:nvSpPr>
      <xdr:spPr bwMode="auto">
        <a:xfrm>
          <a:off x="10706100" y="522922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619125</xdr:colOff>
      <xdr:row>164</xdr:row>
      <xdr:rowOff>104775</xdr:rowOff>
    </xdr:to>
    <xdr:sp macro="" textlink="">
      <xdr:nvSpPr>
        <xdr:cNvPr id="2041" name="AutoShape 272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42" name="AutoShape 273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43" name="AutoShape 295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44" name="AutoShape 296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45" name="AutoShape 297"/>
        <xdr:cNvSpPr>
          <a:spLocks noRo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46" name="AutoShape 298"/>
        <xdr:cNvSpPr>
          <a:spLocks noRot="1" noChangeAspect="1" noMove="1" noResize="1" noChangeArrowheads="1"/>
        </xdr:cNvSpPr>
      </xdr:nvSpPr>
      <xdr:spPr bwMode="auto">
        <a:xfrm>
          <a:off x="10706100" y="519874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619125</xdr:colOff>
      <xdr:row>110</xdr:row>
      <xdr:rowOff>104775</xdr:rowOff>
    </xdr:to>
    <xdr:sp macro="" textlink="">
      <xdr:nvSpPr>
        <xdr:cNvPr id="2047" name="AutoShape 272"/>
        <xdr:cNvSpPr>
          <a:spLocks noRot="1" noChangeAspect="1" noMove="1" noResize="1" noChangeArrowheads="1"/>
        </xdr:cNvSpPr>
      </xdr:nvSpPr>
      <xdr:spPr bwMode="auto">
        <a:xfrm>
          <a:off x="642937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48" name="AutoShape 273"/>
        <xdr:cNvSpPr>
          <a:spLocks noRot="1" noChangeAspect="1" noMove="1" noResize="1" noChangeArrowheads="1"/>
        </xdr:cNvSpPr>
      </xdr:nvSpPr>
      <xdr:spPr bwMode="auto">
        <a:xfrm>
          <a:off x="6429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49" name="AutoShape 295"/>
        <xdr:cNvSpPr>
          <a:spLocks noRot="1" noChangeAspect="1" noMove="1" noResize="1" noChangeArrowheads="1"/>
        </xdr:cNvSpPr>
      </xdr:nvSpPr>
      <xdr:spPr bwMode="auto">
        <a:xfrm>
          <a:off x="6429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50" name="AutoShape 296"/>
        <xdr:cNvSpPr>
          <a:spLocks noRot="1" noChangeAspect="1" noMove="1" noResize="1" noChangeArrowheads="1"/>
        </xdr:cNvSpPr>
      </xdr:nvSpPr>
      <xdr:spPr bwMode="auto">
        <a:xfrm>
          <a:off x="6429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51" name="AutoShape 297"/>
        <xdr:cNvSpPr>
          <a:spLocks noRot="1" noMove="1" noResize="1" noChangeArrowheads="1"/>
        </xdr:cNvSpPr>
      </xdr:nvSpPr>
      <xdr:spPr bwMode="auto">
        <a:xfrm>
          <a:off x="6429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52" name="AutoShape 298"/>
        <xdr:cNvSpPr>
          <a:spLocks noRot="1" noChangeAspect="1" noMove="1" noResize="1" noChangeArrowheads="1"/>
        </xdr:cNvSpPr>
      </xdr:nvSpPr>
      <xdr:spPr bwMode="auto">
        <a:xfrm>
          <a:off x="6429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619125</xdr:colOff>
      <xdr:row>111</xdr:row>
      <xdr:rowOff>104775</xdr:rowOff>
    </xdr:to>
    <xdr:sp macro="" textlink="">
      <xdr:nvSpPr>
        <xdr:cNvPr id="2053" name="AutoShape 272"/>
        <xdr:cNvSpPr>
          <a:spLocks noRot="1" noChangeAspect="1" noMove="1" noResize="1" noChangeArrowheads="1"/>
        </xdr:cNvSpPr>
      </xdr:nvSpPr>
      <xdr:spPr bwMode="auto">
        <a:xfrm>
          <a:off x="642937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4" name="AutoShape 273"/>
        <xdr:cNvSpPr>
          <a:spLocks noRot="1" noChangeAspect="1" noMove="1" noResize="1" noChangeArrowheads="1"/>
        </xdr:cNvSpPr>
      </xdr:nvSpPr>
      <xdr:spPr bwMode="auto">
        <a:xfrm>
          <a:off x="6429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5" name="AutoShape 295"/>
        <xdr:cNvSpPr>
          <a:spLocks noRot="1" noChangeAspect="1" noMove="1" noResize="1" noChangeArrowheads="1"/>
        </xdr:cNvSpPr>
      </xdr:nvSpPr>
      <xdr:spPr bwMode="auto">
        <a:xfrm>
          <a:off x="6429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6" name="AutoShape 296"/>
        <xdr:cNvSpPr>
          <a:spLocks noRot="1" noChangeAspect="1" noMove="1" noResize="1" noChangeArrowheads="1"/>
        </xdr:cNvSpPr>
      </xdr:nvSpPr>
      <xdr:spPr bwMode="auto">
        <a:xfrm>
          <a:off x="6429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7" name="AutoShape 297"/>
        <xdr:cNvSpPr>
          <a:spLocks noRot="1" noMove="1" noResize="1" noChangeArrowheads="1"/>
        </xdr:cNvSpPr>
      </xdr:nvSpPr>
      <xdr:spPr bwMode="auto">
        <a:xfrm>
          <a:off x="6429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58" name="AutoShape 298"/>
        <xdr:cNvSpPr>
          <a:spLocks noRot="1" noChangeAspect="1" noMove="1" noResize="1" noChangeArrowheads="1"/>
        </xdr:cNvSpPr>
      </xdr:nvSpPr>
      <xdr:spPr bwMode="auto">
        <a:xfrm>
          <a:off x="642937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619125</xdr:colOff>
      <xdr:row>112</xdr:row>
      <xdr:rowOff>104775</xdr:rowOff>
    </xdr:to>
    <xdr:sp macro="" textlink="">
      <xdr:nvSpPr>
        <xdr:cNvPr id="2059" name="AutoShape 272"/>
        <xdr:cNvSpPr>
          <a:spLocks noRot="1" noChangeAspect="1" noMove="1" noResize="1" noChangeArrowheads="1"/>
        </xdr:cNvSpPr>
      </xdr:nvSpPr>
      <xdr:spPr bwMode="auto">
        <a:xfrm>
          <a:off x="642937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60" name="AutoShape 273"/>
        <xdr:cNvSpPr>
          <a:spLocks noRot="1" noChangeAspect="1" noMove="1" noResize="1" noChangeArrowheads="1"/>
        </xdr:cNvSpPr>
      </xdr:nvSpPr>
      <xdr:spPr bwMode="auto">
        <a:xfrm>
          <a:off x="6429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61" name="AutoShape 295"/>
        <xdr:cNvSpPr>
          <a:spLocks noRot="1" noChangeAspect="1" noMove="1" noResize="1" noChangeArrowheads="1"/>
        </xdr:cNvSpPr>
      </xdr:nvSpPr>
      <xdr:spPr bwMode="auto">
        <a:xfrm>
          <a:off x="6429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62" name="AutoShape 296"/>
        <xdr:cNvSpPr>
          <a:spLocks noRot="1" noChangeAspect="1" noMove="1" noResize="1" noChangeArrowheads="1"/>
        </xdr:cNvSpPr>
      </xdr:nvSpPr>
      <xdr:spPr bwMode="auto">
        <a:xfrm>
          <a:off x="6429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63" name="AutoShape 297"/>
        <xdr:cNvSpPr>
          <a:spLocks noRot="1" noMove="1" noResize="1" noChangeArrowheads="1"/>
        </xdr:cNvSpPr>
      </xdr:nvSpPr>
      <xdr:spPr bwMode="auto">
        <a:xfrm>
          <a:off x="6429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64" name="AutoShape 298"/>
        <xdr:cNvSpPr>
          <a:spLocks noRot="1" noChangeAspect="1" noMove="1" noResize="1" noChangeArrowheads="1"/>
        </xdr:cNvSpPr>
      </xdr:nvSpPr>
      <xdr:spPr bwMode="auto">
        <a:xfrm>
          <a:off x="642937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619125</xdr:colOff>
      <xdr:row>110</xdr:row>
      <xdr:rowOff>104775</xdr:rowOff>
    </xdr:to>
    <xdr:sp macro="" textlink="">
      <xdr:nvSpPr>
        <xdr:cNvPr id="2065" name="AutoShape 272"/>
        <xdr:cNvSpPr>
          <a:spLocks noRot="1" noChangeAspect="1" noMove="1" noResize="1" noChangeArrowheads="1"/>
        </xdr:cNvSpPr>
      </xdr:nvSpPr>
      <xdr:spPr bwMode="auto">
        <a:xfrm>
          <a:off x="858202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6" name="AutoShape 273"/>
        <xdr:cNvSpPr>
          <a:spLocks noRot="1" noChangeAspect="1" noMove="1" noResize="1" noChangeArrowheads="1"/>
        </xdr:cNvSpPr>
      </xdr:nvSpPr>
      <xdr:spPr bwMode="auto">
        <a:xfrm>
          <a:off x="8582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7" name="AutoShape 295"/>
        <xdr:cNvSpPr>
          <a:spLocks noRot="1" noChangeAspect="1" noMove="1" noResize="1" noChangeArrowheads="1"/>
        </xdr:cNvSpPr>
      </xdr:nvSpPr>
      <xdr:spPr bwMode="auto">
        <a:xfrm>
          <a:off x="8582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8" name="AutoShape 296"/>
        <xdr:cNvSpPr>
          <a:spLocks noRot="1" noChangeAspect="1" noMove="1" noResize="1" noChangeArrowheads="1"/>
        </xdr:cNvSpPr>
      </xdr:nvSpPr>
      <xdr:spPr bwMode="auto">
        <a:xfrm>
          <a:off x="8582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69" name="AutoShape 297"/>
        <xdr:cNvSpPr>
          <a:spLocks noRot="1" noMove="1" noResize="1" noChangeArrowheads="1"/>
        </xdr:cNvSpPr>
      </xdr:nvSpPr>
      <xdr:spPr bwMode="auto">
        <a:xfrm>
          <a:off x="8582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70" name="AutoShape 298"/>
        <xdr:cNvSpPr>
          <a:spLocks noRot="1" noChangeAspect="1" noMove="1" noResize="1" noChangeArrowheads="1"/>
        </xdr:cNvSpPr>
      </xdr:nvSpPr>
      <xdr:spPr bwMode="auto">
        <a:xfrm>
          <a:off x="8582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619125</xdr:colOff>
      <xdr:row>111</xdr:row>
      <xdr:rowOff>104775</xdr:rowOff>
    </xdr:to>
    <xdr:sp macro="" textlink="">
      <xdr:nvSpPr>
        <xdr:cNvPr id="2071" name="AutoShape 272"/>
        <xdr:cNvSpPr>
          <a:spLocks noRot="1" noChangeAspect="1" noMove="1" noResize="1" noChangeArrowheads="1"/>
        </xdr:cNvSpPr>
      </xdr:nvSpPr>
      <xdr:spPr bwMode="auto">
        <a:xfrm>
          <a:off x="8582025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72" name="AutoShape 273"/>
        <xdr:cNvSpPr>
          <a:spLocks noRot="1" noChangeAspect="1" noMove="1" noResize="1" noChangeArrowheads="1"/>
        </xdr:cNvSpPr>
      </xdr:nvSpPr>
      <xdr:spPr bwMode="auto">
        <a:xfrm>
          <a:off x="8582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73" name="AutoShape 295"/>
        <xdr:cNvSpPr>
          <a:spLocks noRot="1" noChangeAspect="1" noMove="1" noResize="1" noChangeArrowheads="1"/>
        </xdr:cNvSpPr>
      </xdr:nvSpPr>
      <xdr:spPr bwMode="auto">
        <a:xfrm>
          <a:off x="8582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74" name="AutoShape 296"/>
        <xdr:cNvSpPr>
          <a:spLocks noRot="1" noChangeAspect="1" noMove="1" noResize="1" noChangeArrowheads="1"/>
        </xdr:cNvSpPr>
      </xdr:nvSpPr>
      <xdr:spPr bwMode="auto">
        <a:xfrm>
          <a:off x="8582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75" name="AutoShape 297"/>
        <xdr:cNvSpPr>
          <a:spLocks noRot="1" noMove="1" noResize="1" noChangeArrowheads="1"/>
        </xdr:cNvSpPr>
      </xdr:nvSpPr>
      <xdr:spPr bwMode="auto">
        <a:xfrm>
          <a:off x="8582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76" name="AutoShape 298"/>
        <xdr:cNvSpPr>
          <a:spLocks noRot="1" noChangeAspect="1" noMove="1" noResize="1" noChangeArrowheads="1"/>
        </xdr:cNvSpPr>
      </xdr:nvSpPr>
      <xdr:spPr bwMode="auto">
        <a:xfrm>
          <a:off x="8582025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619125</xdr:colOff>
      <xdr:row>112</xdr:row>
      <xdr:rowOff>104775</xdr:rowOff>
    </xdr:to>
    <xdr:sp macro="" textlink="">
      <xdr:nvSpPr>
        <xdr:cNvPr id="2077" name="AutoShape 272"/>
        <xdr:cNvSpPr>
          <a:spLocks noRot="1" noChangeAspect="1" noMove="1" noResize="1" noChangeArrowheads="1"/>
        </xdr:cNvSpPr>
      </xdr:nvSpPr>
      <xdr:spPr bwMode="auto">
        <a:xfrm>
          <a:off x="8582025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78" name="AutoShape 273"/>
        <xdr:cNvSpPr>
          <a:spLocks noRot="1" noChangeAspect="1" noMove="1" noResize="1" noChangeArrowheads="1"/>
        </xdr:cNvSpPr>
      </xdr:nvSpPr>
      <xdr:spPr bwMode="auto">
        <a:xfrm>
          <a:off x="8582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79" name="AutoShape 295"/>
        <xdr:cNvSpPr>
          <a:spLocks noRot="1" noChangeAspect="1" noMove="1" noResize="1" noChangeArrowheads="1"/>
        </xdr:cNvSpPr>
      </xdr:nvSpPr>
      <xdr:spPr bwMode="auto">
        <a:xfrm>
          <a:off x="8582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80" name="AutoShape 296"/>
        <xdr:cNvSpPr>
          <a:spLocks noRot="1" noChangeAspect="1" noMove="1" noResize="1" noChangeArrowheads="1"/>
        </xdr:cNvSpPr>
      </xdr:nvSpPr>
      <xdr:spPr bwMode="auto">
        <a:xfrm>
          <a:off x="8582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81" name="AutoShape 297"/>
        <xdr:cNvSpPr>
          <a:spLocks noRot="1" noMove="1" noResize="1" noChangeArrowheads="1"/>
        </xdr:cNvSpPr>
      </xdr:nvSpPr>
      <xdr:spPr bwMode="auto">
        <a:xfrm>
          <a:off x="8582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82" name="AutoShape 298"/>
        <xdr:cNvSpPr>
          <a:spLocks noRot="1" noChangeAspect="1" noMove="1" noResize="1" noChangeArrowheads="1"/>
        </xdr:cNvSpPr>
      </xdr:nvSpPr>
      <xdr:spPr bwMode="auto">
        <a:xfrm>
          <a:off x="8582025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619125</xdr:colOff>
      <xdr:row>110</xdr:row>
      <xdr:rowOff>104775</xdr:rowOff>
    </xdr:to>
    <xdr:sp macro="" textlink="">
      <xdr:nvSpPr>
        <xdr:cNvPr id="2083" name="AutoShape 272"/>
        <xdr:cNvSpPr>
          <a:spLocks noRot="1" noChangeAspect="1" noMove="1" noResize="1" noChangeArrowheads="1"/>
        </xdr:cNvSpPr>
      </xdr:nvSpPr>
      <xdr:spPr bwMode="auto">
        <a:xfrm>
          <a:off x="10706100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4" name="AutoShape 273"/>
        <xdr:cNvSpPr>
          <a:spLocks noRot="1" noChangeAspect="1" noMove="1" noResize="1" noChangeArrowheads="1"/>
        </xdr:cNvSpPr>
      </xdr:nvSpPr>
      <xdr:spPr bwMode="auto">
        <a:xfrm>
          <a:off x="1070610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5" name="AutoShape 295"/>
        <xdr:cNvSpPr>
          <a:spLocks noRot="1" noChangeAspect="1" noMove="1" noResize="1" noChangeArrowheads="1"/>
        </xdr:cNvSpPr>
      </xdr:nvSpPr>
      <xdr:spPr bwMode="auto">
        <a:xfrm>
          <a:off x="1070610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6" name="AutoShape 296"/>
        <xdr:cNvSpPr>
          <a:spLocks noRot="1" noChangeAspect="1" noMove="1" noResize="1" noChangeArrowheads="1"/>
        </xdr:cNvSpPr>
      </xdr:nvSpPr>
      <xdr:spPr bwMode="auto">
        <a:xfrm>
          <a:off x="1070610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7" name="AutoShape 297"/>
        <xdr:cNvSpPr>
          <a:spLocks noRot="1" noMove="1" noResize="1" noChangeArrowheads="1"/>
        </xdr:cNvSpPr>
      </xdr:nvSpPr>
      <xdr:spPr bwMode="auto">
        <a:xfrm>
          <a:off x="1070610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88" name="AutoShape 298"/>
        <xdr:cNvSpPr>
          <a:spLocks noRot="1" noChangeAspect="1" noMove="1" noResize="1" noChangeArrowheads="1"/>
        </xdr:cNvSpPr>
      </xdr:nvSpPr>
      <xdr:spPr bwMode="auto">
        <a:xfrm>
          <a:off x="1070610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619125</xdr:colOff>
      <xdr:row>111</xdr:row>
      <xdr:rowOff>104775</xdr:rowOff>
    </xdr:to>
    <xdr:sp macro="" textlink="">
      <xdr:nvSpPr>
        <xdr:cNvPr id="2089" name="AutoShape 272"/>
        <xdr:cNvSpPr>
          <a:spLocks noRot="1" noChangeAspect="1" noMove="1" noResize="1" noChangeArrowheads="1"/>
        </xdr:cNvSpPr>
      </xdr:nvSpPr>
      <xdr:spPr bwMode="auto">
        <a:xfrm>
          <a:off x="10706100" y="35852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90" name="AutoShape 273"/>
        <xdr:cNvSpPr>
          <a:spLocks noRot="1" noChangeAspect="1" noMove="1" noResize="1" noChangeArrowheads="1"/>
        </xdr:cNvSpPr>
      </xdr:nvSpPr>
      <xdr:spPr bwMode="auto">
        <a:xfrm>
          <a:off x="1070610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91" name="AutoShape 295"/>
        <xdr:cNvSpPr>
          <a:spLocks noRot="1" noChangeAspect="1" noMove="1" noResize="1" noChangeArrowheads="1"/>
        </xdr:cNvSpPr>
      </xdr:nvSpPr>
      <xdr:spPr bwMode="auto">
        <a:xfrm>
          <a:off x="1070610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92" name="AutoShape 296"/>
        <xdr:cNvSpPr>
          <a:spLocks noRot="1" noChangeAspect="1" noMove="1" noResize="1" noChangeArrowheads="1"/>
        </xdr:cNvSpPr>
      </xdr:nvSpPr>
      <xdr:spPr bwMode="auto">
        <a:xfrm>
          <a:off x="1070610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93" name="AutoShape 297"/>
        <xdr:cNvSpPr>
          <a:spLocks noRot="1" noMove="1" noResize="1" noChangeArrowheads="1"/>
        </xdr:cNvSpPr>
      </xdr:nvSpPr>
      <xdr:spPr bwMode="auto">
        <a:xfrm>
          <a:off x="1070610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94" name="AutoShape 298"/>
        <xdr:cNvSpPr>
          <a:spLocks noRot="1" noChangeAspect="1" noMove="1" noResize="1" noChangeArrowheads="1"/>
        </xdr:cNvSpPr>
      </xdr:nvSpPr>
      <xdr:spPr bwMode="auto">
        <a:xfrm>
          <a:off x="10706100" y="35852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619125</xdr:colOff>
      <xdr:row>112</xdr:row>
      <xdr:rowOff>104775</xdr:rowOff>
    </xdr:to>
    <xdr:sp macro="" textlink="">
      <xdr:nvSpPr>
        <xdr:cNvPr id="2095" name="AutoShape 272"/>
        <xdr:cNvSpPr>
          <a:spLocks noRot="1" noChangeAspect="1" noMove="1" noResize="1" noChangeArrowheads="1"/>
        </xdr:cNvSpPr>
      </xdr:nvSpPr>
      <xdr:spPr bwMode="auto">
        <a:xfrm>
          <a:off x="10706100" y="36214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6" name="AutoShape 273"/>
        <xdr:cNvSpPr>
          <a:spLocks noRot="1" noChangeAspect="1" noMove="1" noResize="1" noChangeArrowheads="1"/>
        </xdr:cNvSpPr>
      </xdr:nvSpPr>
      <xdr:spPr bwMode="auto">
        <a:xfrm>
          <a:off x="1070610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7" name="AutoShape 295"/>
        <xdr:cNvSpPr>
          <a:spLocks noRot="1" noChangeAspect="1" noMove="1" noResize="1" noChangeArrowheads="1"/>
        </xdr:cNvSpPr>
      </xdr:nvSpPr>
      <xdr:spPr bwMode="auto">
        <a:xfrm>
          <a:off x="1070610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8" name="AutoShape 296"/>
        <xdr:cNvSpPr>
          <a:spLocks noRot="1" noChangeAspect="1" noMove="1" noResize="1" noChangeArrowheads="1"/>
        </xdr:cNvSpPr>
      </xdr:nvSpPr>
      <xdr:spPr bwMode="auto">
        <a:xfrm>
          <a:off x="1070610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99" name="AutoShape 297"/>
        <xdr:cNvSpPr>
          <a:spLocks noRot="1" noMove="1" noResize="1" noChangeArrowheads="1"/>
        </xdr:cNvSpPr>
      </xdr:nvSpPr>
      <xdr:spPr bwMode="auto">
        <a:xfrm>
          <a:off x="1070610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100" name="AutoShape 298"/>
        <xdr:cNvSpPr>
          <a:spLocks noRot="1" noChangeAspect="1" noMove="1" noResize="1" noChangeArrowheads="1"/>
        </xdr:cNvSpPr>
      </xdr:nvSpPr>
      <xdr:spPr bwMode="auto">
        <a:xfrm>
          <a:off x="10706100" y="36214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619125</xdr:colOff>
      <xdr:row>141</xdr:row>
      <xdr:rowOff>104775</xdr:rowOff>
    </xdr:to>
    <xdr:sp macro="" textlink="">
      <xdr:nvSpPr>
        <xdr:cNvPr id="2101" name="AutoShape 272"/>
        <xdr:cNvSpPr>
          <a:spLocks noRot="1" noChangeAspect="1" noMove="1" noResize="1" noChangeArrowheads="1"/>
        </xdr:cNvSpPr>
      </xdr:nvSpPr>
      <xdr:spPr bwMode="auto">
        <a:xfrm>
          <a:off x="218122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102" name="AutoShape 273"/>
        <xdr:cNvSpPr>
          <a:spLocks noRot="1" noChangeAspect="1" noMove="1" noResize="1" noChangeArrowheads="1"/>
        </xdr:cNvSpPr>
      </xdr:nvSpPr>
      <xdr:spPr bwMode="auto">
        <a:xfrm>
          <a:off x="21812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103" name="AutoShape 295"/>
        <xdr:cNvSpPr>
          <a:spLocks noRot="1" noChangeAspect="1" noMove="1" noResize="1" noChangeArrowheads="1"/>
        </xdr:cNvSpPr>
      </xdr:nvSpPr>
      <xdr:spPr bwMode="auto">
        <a:xfrm>
          <a:off x="21812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104" name="AutoShape 296"/>
        <xdr:cNvSpPr>
          <a:spLocks noRot="1" noChangeAspect="1" noMove="1" noResize="1" noChangeArrowheads="1"/>
        </xdr:cNvSpPr>
      </xdr:nvSpPr>
      <xdr:spPr bwMode="auto">
        <a:xfrm>
          <a:off x="21812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105" name="AutoShape 297"/>
        <xdr:cNvSpPr>
          <a:spLocks noRot="1" noMove="1" noResize="1" noChangeArrowheads="1"/>
        </xdr:cNvSpPr>
      </xdr:nvSpPr>
      <xdr:spPr bwMode="auto">
        <a:xfrm>
          <a:off x="21812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106" name="AutoShape 298"/>
        <xdr:cNvSpPr>
          <a:spLocks noRot="1" noChangeAspect="1" noMove="1" noResize="1" noChangeArrowheads="1"/>
        </xdr:cNvSpPr>
      </xdr:nvSpPr>
      <xdr:spPr bwMode="auto">
        <a:xfrm>
          <a:off x="21812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619125</xdr:colOff>
      <xdr:row>142</xdr:row>
      <xdr:rowOff>104775</xdr:rowOff>
    </xdr:to>
    <xdr:sp macro="" textlink="">
      <xdr:nvSpPr>
        <xdr:cNvPr id="2107" name="AutoShape 272"/>
        <xdr:cNvSpPr>
          <a:spLocks noRot="1" noChangeAspect="1" noMove="1" noResize="1" noChangeArrowheads="1"/>
        </xdr:cNvSpPr>
      </xdr:nvSpPr>
      <xdr:spPr bwMode="auto">
        <a:xfrm>
          <a:off x="218122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08" name="AutoShape 273"/>
        <xdr:cNvSpPr>
          <a:spLocks noRot="1" noChangeAspect="1" noMove="1" noResize="1" noChangeArrowheads="1"/>
        </xdr:cNvSpPr>
      </xdr:nvSpPr>
      <xdr:spPr bwMode="auto">
        <a:xfrm>
          <a:off x="21812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09" name="AutoShape 295"/>
        <xdr:cNvSpPr>
          <a:spLocks noRot="1" noChangeAspect="1" noMove="1" noResize="1" noChangeArrowheads="1"/>
        </xdr:cNvSpPr>
      </xdr:nvSpPr>
      <xdr:spPr bwMode="auto">
        <a:xfrm>
          <a:off x="21812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10" name="AutoShape 296"/>
        <xdr:cNvSpPr>
          <a:spLocks noRot="1" noChangeAspect="1" noMove="1" noResize="1" noChangeArrowheads="1"/>
        </xdr:cNvSpPr>
      </xdr:nvSpPr>
      <xdr:spPr bwMode="auto">
        <a:xfrm>
          <a:off x="21812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11" name="AutoShape 297"/>
        <xdr:cNvSpPr>
          <a:spLocks noRot="1" noMove="1" noResize="1" noChangeArrowheads="1"/>
        </xdr:cNvSpPr>
      </xdr:nvSpPr>
      <xdr:spPr bwMode="auto">
        <a:xfrm>
          <a:off x="21812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112" name="AutoShape 298"/>
        <xdr:cNvSpPr>
          <a:spLocks noRot="1" noChangeAspect="1" noMove="1" noResize="1" noChangeArrowheads="1"/>
        </xdr:cNvSpPr>
      </xdr:nvSpPr>
      <xdr:spPr bwMode="auto">
        <a:xfrm>
          <a:off x="21812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619125</xdr:colOff>
      <xdr:row>143</xdr:row>
      <xdr:rowOff>104775</xdr:rowOff>
    </xdr:to>
    <xdr:sp macro="" textlink="">
      <xdr:nvSpPr>
        <xdr:cNvPr id="2113" name="AutoShape 272"/>
        <xdr:cNvSpPr>
          <a:spLocks noRot="1" noChangeAspect="1" noMove="1" noResize="1" noChangeArrowheads="1"/>
        </xdr:cNvSpPr>
      </xdr:nvSpPr>
      <xdr:spPr bwMode="auto">
        <a:xfrm>
          <a:off x="218122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4" name="AutoShape 273"/>
        <xdr:cNvSpPr>
          <a:spLocks noRot="1" noChangeAspect="1" noMove="1" noResize="1" noChangeArrowheads="1"/>
        </xdr:cNvSpPr>
      </xdr:nvSpPr>
      <xdr:spPr bwMode="auto">
        <a:xfrm>
          <a:off x="21812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5" name="AutoShape 295"/>
        <xdr:cNvSpPr>
          <a:spLocks noRot="1" noChangeAspect="1" noMove="1" noResize="1" noChangeArrowheads="1"/>
        </xdr:cNvSpPr>
      </xdr:nvSpPr>
      <xdr:spPr bwMode="auto">
        <a:xfrm>
          <a:off x="21812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6" name="AutoShape 296"/>
        <xdr:cNvSpPr>
          <a:spLocks noRot="1" noChangeAspect="1" noMove="1" noResize="1" noChangeArrowheads="1"/>
        </xdr:cNvSpPr>
      </xdr:nvSpPr>
      <xdr:spPr bwMode="auto">
        <a:xfrm>
          <a:off x="21812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7" name="AutoShape 297"/>
        <xdr:cNvSpPr>
          <a:spLocks noRot="1" noMove="1" noResize="1" noChangeArrowheads="1"/>
        </xdr:cNvSpPr>
      </xdr:nvSpPr>
      <xdr:spPr bwMode="auto">
        <a:xfrm>
          <a:off x="21812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118" name="AutoShape 298"/>
        <xdr:cNvSpPr>
          <a:spLocks noRot="1" noChangeAspect="1" noMove="1" noResize="1" noChangeArrowheads="1"/>
        </xdr:cNvSpPr>
      </xdr:nvSpPr>
      <xdr:spPr bwMode="auto">
        <a:xfrm>
          <a:off x="21812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619125</xdr:colOff>
      <xdr:row>141</xdr:row>
      <xdr:rowOff>104775</xdr:rowOff>
    </xdr:to>
    <xdr:sp macro="" textlink="">
      <xdr:nvSpPr>
        <xdr:cNvPr id="2119" name="AutoShape 272"/>
        <xdr:cNvSpPr>
          <a:spLocks noRot="1" noChangeAspect="1" noMove="1" noResize="1" noChangeArrowheads="1"/>
        </xdr:cNvSpPr>
      </xdr:nvSpPr>
      <xdr:spPr bwMode="auto">
        <a:xfrm>
          <a:off x="433387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20" name="AutoShape 273"/>
        <xdr:cNvSpPr>
          <a:spLocks noRot="1" noChangeAspect="1" noMove="1" noResize="1" noChangeArrowheads="1"/>
        </xdr:cNvSpPr>
      </xdr:nvSpPr>
      <xdr:spPr bwMode="auto">
        <a:xfrm>
          <a:off x="43338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21" name="AutoShape 295"/>
        <xdr:cNvSpPr>
          <a:spLocks noRot="1" noChangeAspect="1" noMove="1" noResize="1" noChangeArrowheads="1"/>
        </xdr:cNvSpPr>
      </xdr:nvSpPr>
      <xdr:spPr bwMode="auto">
        <a:xfrm>
          <a:off x="43338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22" name="AutoShape 296"/>
        <xdr:cNvSpPr>
          <a:spLocks noRot="1" noChangeAspect="1" noMove="1" noResize="1" noChangeArrowheads="1"/>
        </xdr:cNvSpPr>
      </xdr:nvSpPr>
      <xdr:spPr bwMode="auto">
        <a:xfrm>
          <a:off x="43338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23" name="AutoShape 297"/>
        <xdr:cNvSpPr>
          <a:spLocks noRot="1" noMove="1" noResize="1" noChangeArrowheads="1"/>
        </xdr:cNvSpPr>
      </xdr:nvSpPr>
      <xdr:spPr bwMode="auto">
        <a:xfrm>
          <a:off x="43338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124" name="AutoShape 298"/>
        <xdr:cNvSpPr>
          <a:spLocks noRot="1" noChangeAspect="1" noMove="1" noResize="1" noChangeArrowheads="1"/>
        </xdr:cNvSpPr>
      </xdr:nvSpPr>
      <xdr:spPr bwMode="auto">
        <a:xfrm>
          <a:off x="43338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619125</xdr:colOff>
      <xdr:row>142</xdr:row>
      <xdr:rowOff>104775</xdr:rowOff>
    </xdr:to>
    <xdr:sp macro="" textlink="">
      <xdr:nvSpPr>
        <xdr:cNvPr id="2125" name="AutoShape 272"/>
        <xdr:cNvSpPr>
          <a:spLocks noRot="1" noChangeAspect="1" noMove="1" noResize="1" noChangeArrowheads="1"/>
        </xdr:cNvSpPr>
      </xdr:nvSpPr>
      <xdr:spPr bwMode="auto">
        <a:xfrm>
          <a:off x="433387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6" name="AutoShape 273"/>
        <xdr:cNvSpPr>
          <a:spLocks noRot="1" noChangeAspect="1" noMove="1" noResize="1" noChangeArrowheads="1"/>
        </xdr:cNvSpPr>
      </xdr:nvSpPr>
      <xdr:spPr bwMode="auto">
        <a:xfrm>
          <a:off x="43338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7" name="AutoShape 295"/>
        <xdr:cNvSpPr>
          <a:spLocks noRot="1" noChangeAspect="1" noMove="1" noResize="1" noChangeArrowheads="1"/>
        </xdr:cNvSpPr>
      </xdr:nvSpPr>
      <xdr:spPr bwMode="auto">
        <a:xfrm>
          <a:off x="43338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8" name="AutoShape 296"/>
        <xdr:cNvSpPr>
          <a:spLocks noRot="1" noChangeAspect="1" noMove="1" noResize="1" noChangeArrowheads="1"/>
        </xdr:cNvSpPr>
      </xdr:nvSpPr>
      <xdr:spPr bwMode="auto">
        <a:xfrm>
          <a:off x="43338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29" name="AutoShape 297"/>
        <xdr:cNvSpPr>
          <a:spLocks noRot="1" noMove="1" noResize="1" noChangeArrowheads="1"/>
        </xdr:cNvSpPr>
      </xdr:nvSpPr>
      <xdr:spPr bwMode="auto">
        <a:xfrm>
          <a:off x="43338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30" name="AutoShape 298"/>
        <xdr:cNvSpPr>
          <a:spLocks noRot="1" noChangeAspect="1" noMove="1" noResize="1" noChangeArrowheads="1"/>
        </xdr:cNvSpPr>
      </xdr:nvSpPr>
      <xdr:spPr bwMode="auto">
        <a:xfrm>
          <a:off x="43338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619125</xdr:colOff>
      <xdr:row>143</xdr:row>
      <xdr:rowOff>104775</xdr:rowOff>
    </xdr:to>
    <xdr:sp macro="" textlink="">
      <xdr:nvSpPr>
        <xdr:cNvPr id="2131" name="AutoShape 272"/>
        <xdr:cNvSpPr>
          <a:spLocks noRot="1" noChangeAspect="1" noMove="1" noResize="1" noChangeArrowheads="1"/>
        </xdr:cNvSpPr>
      </xdr:nvSpPr>
      <xdr:spPr bwMode="auto">
        <a:xfrm>
          <a:off x="433387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32" name="AutoShape 273"/>
        <xdr:cNvSpPr>
          <a:spLocks noRot="1" noChangeAspect="1" noMove="1" noResize="1" noChangeArrowheads="1"/>
        </xdr:cNvSpPr>
      </xdr:nvSpPr>
      <xdr:spPr bwMode="auto">
        <a:xfrm>
          <a:off x="43338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33" name="AutoShape 295"/>
        <xdr:cNvSpPr>
          <a:spLocks noRot="1" noChangeAspect="1" noMove="1" noResize="1" noChangeArrowheads="1"/>
        </xdr:cNvSpPr>
      </xdr:nvSpPr>
      <xdr:spPr bwMode="auto">
        <a:xfrm>
          <a:off x="43338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34" name="AutoShape 296"/>
        <xdr:cNvSpPr>
          <a:spLocks noRot="1" noChangeAspect="1" noMove="1" noResize="1" noChangeArrowheads="1"/>
        </xdr:cNvSpPr>
      </xdr:nvSpPr>
      <xdr:spPr bwMode="auto">
        <a:xfrm>
          <a:off x="43338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35" name="AutoShape 297"/>
        <xdr:cNvSpPr>
          <a:spLocks noRot="1" noMove="1" noResize="1" noChangeArrowheads="1"/>
        </xdr:cNvSpPr>
      </xdr:nvSpPr>
      <xdr:spPr bwMode="auto">
        <a:xfrm>
          <a:off x="43338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36" name="AutoShape 298"/>
        <xdr:cNvSpPr>
          <a:spLocks noRot="1" noChangeAspect="1" noMove="1" noResize="1" noChangeArrowheads="1"/>
        </xdr:cNvSpPr>
      </xdr:nvSpPr>
      <xdr:spPr bwMode="auto">
        <a:xfrm>
          <a:off x="43338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619125</xdr:colOff>
      <xdr:row>141</xdr:row>
      <xdr:rowOff>104775</xdr:rowOff>
    </xdr:to>
    <xdr:sp macro="" textlink="">
      <xdr:nvSpPr>
        <xdr:cNvPr id="2137" name="AutoShape 272"/>
        <xdr:cNvSpPr>
          <a:spLocks noRot="1" noChangeAspect="1" noMove="1" noResize="1" noChangeArrowheads="1"/>
        </xdr:cNvSpPr>
      </xdr:nvSpPr>
      <xdr:spPr bwMode="auto">
        <a:xfrm>
          <a:off x="642937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38" name="AutoShape 273"/>
        <xdr:cNvSpPr>
          <a:spLocks noRot="1" noChangeAspect="1" noMove="1" noResize="1" noChangeArrowheads="1"/>
        </xdr:cNvSpPr>
      </xdr:nvSpPr>
      <xdr:spPr bwMode="auto">
        <a:xfrm>
          <a:off x="6429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39" name="AutoShape 295"/>
        <xdr:cNvSpPr>
          <a:spLocks noRot="1" noChangeAspect="1" noMove="1" noResize="1" noChangeArrowheads="1"/>
        </xdr:cNvSpPr>
      </xdr:nvSpPr>
      <xdr:spPr bwMode="auto">
        <a:xfrm>
          <a:off x="6429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40" name="AutoShape 296"/>
        <xdr:cNvSpPr>
          <a:spLocks noRot="1" noChangeAspect="1" noMove="1" noResize="1" noChangeArrowheads="1"/>
        </xdr:cNvSpPr>
      </xdr:nvSpPr>
      <xdr:spPr bwMode="auto">
        <a:xfrm>
          <a:off x="6429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41" name="AutoShape 297"/>
        <xdr:cNvSpPr>
          <a:spLocks noRot="1" noMove="1" noResize="1" noChangeArrowheads="1"/>
        </xdr:cNvSpPr>
      </xdr:nvSpPr>
      <xdr:spPr bwMode="auto">
        <a:xfrm>
          <a:off x="6429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42" name="AutoShape 298"/>
        <xdr:cNvSpPr>
          <a:spLocks noRot="1" noChangeAspect="1" noMove="1" noResize="1" noChangeArrowheads="1"/>
        </xdr:cNvSpPr>
      </xdr:nvSpPr>
      <xdr:spPr bwMode="auto">
        <a:xfrm>
          <a:off x="6429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619125</xdr:colOff>
      <xdr:row>142</xdr:row>
      <xdr:rowOff>104775</xdr:rowOff>
    </xdr:to>
    <xdr:sp macro="" textlink="">
      <xdr:nvSpPr>
        <xdr:cNvPr id="2143" name="AutoShape 272"/>
        <xdr:cNvSpPr>
          <a:spLocks noRot="1" noChangeAspect="1" noMove="1" noResize="1" noChangeArrowheads="1"/>
        </xdr:cNvSpPr>
      </xdr:nvSpPr>
      <xdr:spPr bwMode="auto">
        <a:xfrm>
          <a:off x="642937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4" name="AutoShape 273"/>
        <xdr:cNvSpPr>
          <a:spLocks noRot="1" noChangeAspect="1" noMove="1" noResize="1" noChangeArrowheads="1"/>
        </xdr:cNvSpPr>
      </xdr:nvSpPr>
      <xdr:spPr bwMode="auto">
        <a:xfrm>
          <a:off x="6429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5" name="AutoShape 295"/>
        <xdr:cNvSpPr>
          <a:spLocks noRot="1" noChangeAspect="1" noMove="1" noResize="1" noChangeArrowheads="1"/>
        </xdr:cNvSpPr>
      </xdr:nvSpPr>
      <xdr:spPr bwMode="auto">
        <a:xfrm>
          <a:off x="6429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6" name="AutoShape 296"/>
        <xdr:cNvSpPr>
          <a:spLocks noRot="1" noChangeAspect="1" noMove="1" noResize="1" noChangeArrowheads="1"/>
        </xdr:cNvSpPr>
      </xdr:nvSpPr>
      <xdr:spPr bwMode="auto">
        <a:xfrm>
          <a:off x="6429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7" name="AutoShape 297"/>
        <xdr:cNvSpPr>
          <a:spLocks noRot="1" noMove="1" noResize="1" noChangeArrowheads="1"/>
        </xdr:cNvSpPr>
      </xdr:nvSpPr>
      <xdr:spPr bwMode="auto">
        <a:xfrm>
          <a:off x="6429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48" name="AutoShape 298"/>
        <xdr:cNvSpPr>
          <a:spLocks noRot="1" noChangeAspect="1" noMove="1" noResize="1" noChangeArrowheads="1"/>
        </xdr:cNvSpPr>
      </xdr:nvSpPr>
      <xdr:spPr bwMode="auto">
        <a:xfrm>
          <a:off x="6429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619125</xdr:colOff>
      <xdr:row>143</xdr:row>
      <xdr:rowOff>104775</xdr:rowOff>
    </xdr:to>
    <xdr:sp macro="" textlink="">
      <xdr:nvSpPr>
        <xdr:cNvPr id="2149" name="AutoShape 272"/>
        <xdr:cNvSpPr>
          <a:spLocks noRot="1" noChangeAspect="1" noMove="1" noResize="1" noChangeArrowheads="1"/>
        </xdr:cNvSpPr>
      </xdr:nvSpPr>
      <xdr:spPr bwMode="auto">
        <a:xfrm>
          <a:off x="642937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50" name="AutoShape 273"/>
        <xdr:cNvSpPr>
          <a:spLocks noRot="1" noChangeAspect="1" noMove="1" noResize="1" noChangeArrowheads="1"/>
        </xdr:cNvSpPr>
      </xdr:nvSpPr>
      <xdr:spPr bwMode="auto">
        <a:xfrm>
          <a:off x="6429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51" name="AutoShape 295"/>
        <xdr:cNvSpPr>
          <a:spLocks noRot="1" noChangeAspect="1" noMove="1" noResize="1" noChangeArrowheads="1"/>
        </xdr:cNvSpPr>
      </xdr:nvSpPr>
      <xdr:spPr bwMode="auto">
        <a:xfrm>
          <a:off x="6429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52" name="AutoShape 296"/>
        <xdr:cNvSpPr>
          <a:spLocks noRot="1" noChangeAspect="1" noMove="1" noResize="1" noChangeArrowheads="1"/>
        </xdr:cNvSpPr>
      </xdr:nvSpPr>
      <xdr:spPr bwMode="auto">
        <a:xfrm>
          <a:off x="6429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53" name="AutoShape 297"/>
        <xdr:cNvSpPr>
          <a:spLocks noRot="1" noMove="1" noResize="1" noChangeArrowheads="1"/>
        </xdr:cNvSpPr>
      </xdr:nvSpPr>
      <xdr:spPr bwMode="auto">
        <a:xfrm>
          <a:off x="6429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54" name="AutoShape 298"/>
        <xdr:cNvSpPr>
          <a:spLocks noRot="1" noChangeAspect="1" noMove="1" noResize="1" noChangeArrowheads="1"/>
        </xdr:cNvSpPr>
      </xdr:nvSpPr>
      <xdr:spPr bwMode="auto">
        <a:xfrm>
          <a:off x="6429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619125</xdr:colOff>
      <xdr:row>141</xdr:row>
      <xdr:rowOff>104775</xdr:rowOff>
    </xdr:to>
    <xdr:sp macro="" textlink="">
      <xdr:nvSpPr>
        <xdr:cNvPr id="2155" name="AutoShape 272"/>
        <xdr:cNvSpPr>
          <a:spLocks noRot="1" noChangeAspect="1" noMove="1" noResize="1" noChangeArrowheads="1"/>
        </xdr:cNvSpPr>
      </xdr:nvSpPr>
      <xdr:spPr bwMode="auto">
        <a:xfrm>
          <a:off x="858202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6" name="AutoShape 273"/>
        <xdr:cNvSpPr>
          <a:spLocks noRot="1" noChangeAspect="1" noMove="1" noResize="1" noChangeArrowheads="1"/>
        </xdr:cNvSpPr>
      </xdr:nvSpPr>
      <xdr:spPr bwMode="auto">
        <a:xfrm>
          <a:off x="8582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7" name="AutoShape 295"/>
        <xdr:cNvSpPr>
          <a:spLocks noRot="1" noChangeAspect="1" noMove="1" noResize="1" noChangeArrowheads="1"/>
        </xdr:cNvSpPr>
      </xdr:nvSpPr>
      <xdr:spPr bwMode="auto">
        <a:xfrm>
          <a:off x="8582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8" name="AutoShape 296"/>
        <xdr:cNvSpPr>
          <a:spLocks noRot="1" noChangeAspect="1" noMove="1" noResize="1" noChangeArrowheads="1"/>
        </xdr:cNvSpPr>
      </xdr:nvSpPr>
      <xdr:spPr bwMode="auto">
        <a:xfrm>
          <a:off x="8582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59" name="AutoShape 297"/>
        <xdr:cNvSpPr>
          <a:spLocks noRot="1" noMove="1" noResize="1" noChangeArrowheads="1"/>
        </xdr:cNvSpPr>
      </xdr:nvSpPr>
      <xdr:spPr bwMode="auto">
        <a:xfrm>
          <a:off x="8582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60" name="AutoShape 298"/>
        <xdr:cNvSpPr>
          <a:spLocks noRot="1" noChangeAspect="1" noMove="1" noResize="1" noChangeArrowheads="1"/>
        </xdr:cNvSpPr>
      </xdr:nvSpPr>
      <xdr:spPr bwMode="auto">
        <a:xfrm>
          <a:off x="8582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619125</xdr:colOff>
      <xdr:row>142</xdr:row>
      <xdr:rowOff>104775</xdr:rowOff>
    </xdr:to>
    <xdr:sp macro="" textlink="">
      <xdr:nvSpPr>
        <xdr:cNvPr id="2161" name="AutoShape 272"/>
        <xdr:cNvSpPr>
          <a:spLocks noRot="1" noChangeAspect="1" noMove="1" noResize="1" noChangeArrowheads="1"/>
        </xdr:cNvSpPr>
      </xdr:nvSpPr>
      <xdr:spPr bwMode="auto">
        <a:xfrm>
          <a:off x="858202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62" name="AutoShape 273"/>
        <xdr:cNvSpPr>
          <a:spLocks noRot="1" noChangeAspect="1" noMove="1" noResize="1" noChangeArrowheads="1"/>
        </xdr:cNvSpPr>
      </xdr:nvSpPr>
      <xdr:spPr bwMode="auto">
        <a:xfrm>
          <a:off x="8582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63" name="AutoShape 295"/>
        <xdr:cNvSpPr>
          <a:spLocks noRot="1" noChangeAspect="1" noMove="1" noResize="1" noChangeArrowheads="1"/>
        </xdr:cNvSpPr>
      </xdr:nvSpPr>
      <xdr:spPr bwMode="auto">
        <a:xfrm>
          <a:off x="8582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64" name="AutoShape 296"/>
        <xdr:cNvSpPr>
          <a:spLocks noRot="1" noChangeAspect="1" noMove="1" noResize="1" noChangeArrowheads="1"/>
        </xdr:cNvSpPr>
      </xdr:nvSpPr>
      <xdr:spPr bwMode="auto">
        <a:xfrm>
          <a:off x="8582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65" name="AutoShape 297"/>
        <xdr:cNvSpPr>
          <a:spLocks noRot="1" noMove="1" noResize="1" noChangeArrowheads="1"/>
        </xdr:cNvSpPr>
      </xdr:nvSpPr>
      <xdr:spPr bwMode="auto">
        <a:xfrm>
          <a:off x="8582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66" name="AutoShape 298"/>
        <xdr:cNvSpPr>
          <a:spLocks noRot="1" noChangeAspect="1" noMove="1" noResize="1" noChangeArrowheads="1"/>
        </xdr:cNvSpPr>
      </xdr:nvSpPr>
      <xdr:spPr bwMode="auto">
        <a:xfrm>
          <a:off x="8582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619125</xdr:colOff>
      <xdr:row>143</xdr:row>
      <xdr:rowOff>104775</xdr:rowOff>
    </xdr:to>
    <xdr:sp macro="" textlink="">
      <xdr:nvSpPr>
        <xdr:cNvPr id="2167" name="AutoShape 272"/>
        <xdr:cNvSpPr>
          <a:spLocks noRot="1" noChangeAspect="1" noMove="1" noResize="1" noChangeArrowheads="1"/>
        </xdr:cNvSpPr>
      </xdr:nvSpPr>
      <xdr:spPr bwMode="auto">
        <a:xfrm>
          <a:off x="858202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68" name="AutoShape 273"/>
        <xdr:cNvSpPr>
          <a:spLocks noRot="1" noChangeAspect="1" noMove="1" noResize="1" noChangeArrowheads="1"/>
        </xdr:cNvSpPr>
      </xdr:nvSpPr>
      <xdr:spPr bwMode="auto">
        <a:xfrm>
          <a:off x="8582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69" name="AutoShape 295"/>
        <xdr:cNvSpPr>
          <a:spLocks noRot="1" noChangeAspect="1" noMove="1" noResize="1" noChangeArrowheads="1"/>
        </xdr:cNvSpPr>
      </xdr:nvSpPr>
      <xdr:spPr bwMode="auto">
        <a:xfrm>
          <a:off x="8582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70" name="AutoShape 296"/>
        <xdr:cNvSpPr>
          <a:spLocks noRot="1" noChangeAspect="1" noMove="1" noResize="1" noChangeArrowheads="1"/>
        </xdr:cNvSpPr>
      </xdr:nvSpPr>
      <xdr:spPr bwMode="auto">
        <a:xfrm>
          <a:off x="8582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71" name="AutoShape 297"/>
        <xdr:cNvSpPr>
          <a:spLocks noRot="1" noMove="1" noResize="1" noChangeArrowheads="1"/>
        </xdr:cNvSpPr>
      </xdr:nvSpPr>
      <xdr:spPr bwMode="auto">
        <a:xfrm>
          <a:off x="8582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72" name="AutoShape 298"/>
        <xdr:cNvSpPr>
          <a:spLocks noRot="1" noChangeAspect="1" noMove="1" noResize="1" noChangeArrowheads="1"/>
        </xdr:cNvSpPr>
      </xdr:nvSpPr>
      <xdr:spPr bwMode="auto">
        <a:xfrm>
          <a:off x="8582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619125</xdr:colOff>
      <xdr:row>141</xdr:row>
      <xdr:rowOff>104775</xdr:rowOff>
    </xdr:to>
    <xdr:sp macro="" textlink="">
      <xdr:nvSpPr>
        <xdr:cNvPr id="2173" name="AutoShape 272"/>
        <xdr:cNvSpPr>
          <a:spLocks noRot="1" noChangeAspect="1" noMove="1" noResize="1" noChangeArrowheads="1"/>
        </xdr:cNvSpPr>
      </xdr:nvSpPr>
      <xdr:spPr bwMode="auto">
        <a:xfrm>
          <a:off x="10706100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4" name="AutoShape 273"/>
        <xdr:cNvSpPr>
          <a:spLocks noRot="1" noChangeAspect="1" noMove="1" noResize="1" noChangeArrowheads="1"/>
        </xdr:cNvSpPr>
      </xdr:nvSpPr>
      <xdr:spPr bwMode="auto">
        <a:xfrm>
          <a:off x="1070610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5" name="AutoShape 295"/>
        <xdr:cNvSpPr>
          <a:spLocks noRot="1" noChangeAspect="1" noMove="1" noResize="1" noChangeArrowheads="1"/>
        </xdr:cNvSpPr>
      </xdr:nvSpPr>
      <xdr:spPr bwMode="auto">
        <a:xfrm>
          <a:off x="1070610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6" name="AutoShape 296"/>
        <xdr:cNvSpPr>
          <a:spLocks noRot="1" noChangeAspect="1" noMove="1" noResize="1" noChangeArrowheads="1"/>
        </xdr:cNvSpPr>
      </xdr:nvSpPr>
      <xdr:spPr bwMode="auto">
        <a:xfrm>
          <a:off x="1070610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7" name="AutoShape 297"/>
        <xdr:cNvSpPr>
          <a:spLocks noRot="1" noMove="1" noResize="1" noChangeArrowheads="1"/>
        </xdr:cNvSpPr>
      </xdr:nvSpPr>
      <xdr:spPr bwMode="auto">
        <a:xfrm>
          <a:off x="1070610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78" name="AutoShape 298"/>
        <xdr:cNvSpPr>
          <a:spLocks noRot="1" noChangeAspect="1" noMove="1" noResize="1" noChangeArrowheads="1"/>
        </xdr:cNvSpPr>
      </xdr:nvSpPr>
      <xdr:spPr bwMode="auto">
        <a:xfrm>
          <a:off x="1070610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619125</xdr:colOff>
      <xdr:row>142</xdr:row>
      <xdr:rowOff>104775</xdr:rowOff>
    </xdr:to>
    <xdr:sp macro="" textlink="">
      <xdr:nvSpPr>
        <xdr:cNvPr id="2179" name="AutoShape 272"/>
        <xdr:cNvSpPr>
          <a:spLocks noRot="1" noChangeAspect="1" noMove="1" noResize="1" noChangeArrowheads="1"/>
        </xdr:cNvSpPr>
      </xdr:nvSpPr>
      <xdr:spPr bwMode="auto">
        <a:xfrm>
          <a:off x="10706100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80" name="AutoShape 273"/>
        <xdr:cNvSpPr>
          <a:spLocks noRot="1" noChangeAspect="1" noMove="1" noResize="1" noChangeArrowheads="1"/>
        </xdr:cNvSpPr>
      </xdr:nvSpPr>
      <xdr:spPr bwMode="auto">
        <a:xfrm>
          <a:off x="1070610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81" name="AutoShape 295"/>
        <xdr:cNvSpPr>
          <a:spLocks noRot="1" noChangeAspect="1" noMove="1" noResize="1" noChangeArrowheads="1"/>
        </xdr:cNvSpPr>
      </xdr:nvSpPr>
      <xdr:spPr bwMode="auto">
        <a:xfrm>
          <a:off x="1070610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82" name="AutoShape 296"/>
        <xdr:cNvSpPr>
          <a:spLocks noRot="1" noChangeAspect="1" noMove="1" noResize="1" noChangeArrowheads="1"/>
        </xdr:cNvSpPr>
      </xdr:nvSpPr>
      <xdr:spPr bwMode="auto">
        <a:xfrm>
          <a:off x="1070610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83" name="AutoShape 297"/>
        <xdr:cNvSpPr>
          <a:spLocks noRot="1" noMove="1" noResize="1" noChangeArrowheads="1"/>
        </xdr:cNvSpPr>
      </xdr:nvSpPr>
      <xdr:spPr bwMode="auto">
        <a:xfrm>
          <a:off x="1070610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84" name="AutoShape 298"/>
        <xdr:cNvSpPr>
          <a:spLocks noRot="1" noChangeAspect="1" noMove="1" noResize="1" noChangeArrowheads="1"/>
        </xdr:cNvSpPr>
      </xdr:nvSpPr>
      <xdr:spPr bwMode="auto">
        <a:xfrm>
          <a:off x="1070610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619125</xdr:colOff>
      <xdr:row>143</xdr:row>
      <xdr:rowOff>104775</xdr:rowOff>
    </xdr:to>
    <xdr:sp macro="" textlink="">
      <xdr:nvSpPr>
        <xdr:cNvPr id="2185" name="AutoShape 272"/>
        <xdr:cNvSpPr>
          <a:spLocks noRot="1" noChangeAspect="1" noMove="1" noResize="1" noChangeArrowheads="1"/>
        </xdr:cNvSpPr>
      </xdr:nvSpPr>
      <xdr:spPr bwMode="auto">
        <a:xfrm>
          <a:off x="10706100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6" name="AutoShape 273"/>
        <xdr:cNvSpPr>
          <a:spLocks noRot="1" noChangeAspect="1" noMove="1" noResize="1" noChangeArrowheads="1"/>
        </xdr:cNvSpPr>
      </xdr:nvSpPr>
      <xdr:spPr bwMode="auto">
        <a:xfrm>
          <a:off x="1070610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7" name="AutoShape 295"/>
        <xdr:cNvSpPr>
          <a:spLocks noRot="1" noChangeAspect="1" noMove="1" noResize="1" noChangeArrowheads="1"/>
        </xdr:cNvSpPr>
      </xdr:nvSpPr>
      <xdr:spPr bwMode="auto">
        <a:xfrm>
          <a:off x="1070610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8" name="AutoShape 296"/>
        <xdr:cNvSpPr>
          <a:spLocks noRot="1" noChangeAspect="1" noMove="1" noResize="1" noChangeArrowheads="1"/>
        </xdr:cNvSpPr>
      </xdr:nvSpPr>
      <xdr:spPr bwMode="auto">
        <a:xfrm>
          <a:off x="1070610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89" name="AutoShape 297"/>
        <xdr:cNvSpPr>
          <a:spLocks noRot="1" noMove="1" noResize="1" noChangeArrowheads="1"/>
        </xdr:cNvSpPr>
      </xdr:nvSpPr>
      <xdr:spPr bwMode="auto">
        <a:xfrm>
          <a:off x="1070610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90" name="AutoShape 298"/>
        <xdr:cNvSpPr>
          <a:spLocks noRot="1" noChangeAspect="1" noMove="1" noResize="1" noChangeArrowheads="1"/>
        </xdr:cNvSpPr>
      </xdr:nvSpPr>
      <xdr:spPr bwMode="auto">
        <a:xfrm>
          <a:off x="1070610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619125</xdr:colOff>
      <xdr:row>141</xdr:row>
      <xdr:rowOff>104775</xdr:rowOff>
    </xdr:to>
    <xdr:sp macro="" textlink="">
      <xdr:nvSpPr>
        <xdr:cNvPr id="2191" name="AutoShape 272"/>
        <xdr:cNvSpPr>
          <a:spLocks noRot="1" noChangeAspect="1" noMove="1" noResize="1" noChangeArrowheads="1"/>
        </xdr:cNvSpPr>
      </xdr:nvSpPr>
      <xdr:spPr bwMode="auto">
        <a:xfrm>
          <a:off x="642937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92" name="AutoShape 273"/>
        <xdr:cNvSpPr>
          <a:spLocks noRot="1" noChangeAspect="1" noMove="1" noResize="1" noChangeArrowheads="1"/>
        </xdr:cNvSpPr>
      </xdr:nvSpPr>
      <xdr:spPr bwMode="auto">
        <a:xfrm>
          <a:off x="6429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93" name="AutoShape 295"/>
        <xdr:cNvSpPr>
          <a:spLocks noRot="1" noChangeAspect="1" noMove="1" noResize="1" noChangeArrowheads="1"/>
        </xdr:cNvSpPr>
      </xdr:nvSpPr>
      <xdr:spPr bwMode="auto">
        <a:xfrm>
          <a:off x="6429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94" name="AutoShape 296"/>
        <xdr:cNvSpPr>
          <a:spLocks noRot="1" noChangeAspect="1" noMove="1" noResize="1" noChangeArrowheads="1"/>
        </xdr:cNvSpPr>
      </xdr:nvSpPr>
      <xdr:spPr bwMode="auto">
        <a:xfrm>
          <a:off x="6429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95" name="AutoShape 297"/>
        <xdr:cNvSpPr>
          <a:spLocks noRot="1" noMove="1" noResize="1" noChangeArrowheads="1"/>
        </xdr:cNvSpPr>
      </xdr:nvSpPr>
      <xdr:spPr bwMode="auto">
        <a:xfrm>
          <a:off x="6429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96" name="AutoShape 298"/>
        <xdr:cNvSpPr>
          <a:spLocks noRot="1" noChangeAspect="1" noMove="1" noResize="1" noChangeArrowheads="1"/>
        </xdr:cNvSpPr>
      </xdr:nvSpPr>
      <xdr:spPr bwMode="auto">
        <a:xfrm>
          <a:off x="642937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619125</xdr:colOff>
      <xdr:row>142</xdr:row>
      <xdr:rowOff>104775</xdr:rowOff>
    </xdr:to>
    <xdr:sp macro="" textlink="">
      <xdr:nvSpPr>
        <xdr:cNvPr id="2197" name="AutoShape 272"/>
        <xdr:cNvSpPr>
          <a:spLocks noRot="1" noChangeAspect="1" noMove="1" noResize="1" noChangeArrowheads="1"/>
        </xdr:cNvSpPr>
      </xdr:nvSpPr>
      <xdr:spPr bwMode="auto">
        <a:xfrm>
          <a:off x="642937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98" name="AutoShape 273"/>
        <xdr:cNvSpPr>
          <a:spLocks noRot="1" noChangeAspect="1" noMove="1" noResize="1" noChangeArrowheads="1"/>
        </xdr:cNvSpPr>
      </xdr:nvSpPr>
      <xdr:spPr bwMode="auto">
        <a:xfrm>
          <a:off x="6429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99" name="AutoShape 295"/>
        <xdr:cNvSpPr>
          <a:spLocks noRot="1" noChangeAspect="1" noMove="1" noResize="1" noChangeArrowheads="1"/>
        </xdr:cNvSpPr>
      </xdr:nvSpPr>
      <xdr:spPr bwMode="auto">
        <a:xfrm>
          <a:off x="6429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200" name="AutoShape 296"/>
        <xdr:cNvSpPr>
          <a:spLocks noRot="1" noChangeAspect="1" noMove="1" noResize="1" noChangeArrowheads="1"/>
        </xdr:cNvSpPr>
      </xdr:nvSpPr>
      <xdr:spPr bwMode="auto">
        <a:xfrm>
          <a:off x="6429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201" name="AutoShape 297"/>
        <xdr:cNvSpPr>
          <a:spLocks noRot="1" noMove="1" noResize="1" noChangeArrowheads="1"/>
        </xdr:cNvSpPr>
      </xdr:nvSpPr>
      <xdr:spPr bwMode="auto">
        <a:xfrm>
          <a:off x="6429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202" name="AutoShape 298"/>
        <xdr:cNvSpPr>
          <a:spLocks noRot="1" noChangeAspect="1" noMove="1" noResize="1" noChangeArrowheads="1"/>
        </xdr:cNvSpPr>
      </xdr:nvSpPr>
      <xdr:spPr bwMode="auto">
        <a:xfrm>
          <a:off x="642937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619125</xdr:colOff>
      <xdr:row>143</xdr:row>
      <xdr:rowOff>104775</xdr:rowOff>
    </xdr:to>
    <xdr:sp macro="" textlink="">
      <xdr:nvSpPr>
        <xdr:cNvPr id="2203" name="AutoShape 272"/>
        <xdr:cNvSpPr>
          <a:spLocks noRot="1" noChangeAspect="1" noMove="1" noResize="1" noChangeArrowheads="1"/>
        </xdr:cNvSpPr>
      </xdr:nvSpPr>
      <xdr:spPr bwMode="auto">
        <a:xfrm>
          <a:off x="642937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4" name="AutoShape 273"/>
        <xdr:cNvSpPr>
          <a:spLocks noRot="1" noChangeAspect="1" noMove="1" noResize="1" noChangeArrowheads="1"/>
        </xdr:cNvSpPr>
      </xdr:nvSpPr>
      <xdr:spPr bwMode="auto">
        <a:xfrm>
          <a:off x="6429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5" name="AutoShape 295"/>
        <xdr:cNvSpPr>
          <a:spLocks noRot="1" noChangeAspect="1" noMove="1" noResize="1" noChangeArrowheads="1"/>
        </xdr:cNvSpPr>
      </xdr:nvSpPr>
      <xdr:spPr bwMode="auto">
        <a:xfrm>
          <a:off x="6429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6" name="AutoShape 296"/>
        <xdr:cNvSpPr>
          <a:spLocks noRot="1" noChangeAspect="1" noMove="1" noResize="1" noChangeArrowheads="1"/>
        </xdr:cNvSpPr>
      </xdr:nvSpPr>
      <xdr:spPr bwMode="auto">
        <a:xfrm>
          <a:off x="6429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7" name="AutoShape 297"/>
        <xdr:cNvSpPr>
          <a:spLocks noRot="1" noMove="1" noResize="1" noChangeArrowheads="1"/>
        </xdr:cNvSpPr>
      </xdr:nvSpPr>
      <xdr:spPr bwMode="auto">
        <a:xfrm>
          <a:off x="6429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208" name="AutoShape 298"/>
        <xdr:cNvSpPr>
          <a:spLocks noRot="1" noChangeAspect="1" noMove="1" noResize="1" noChangeArrowheads="1"/>
        </xdr:cNvSpPr>
      </xdr:nvSpPr>
      <xdr:spPr bwMode="auto">
        <a:xfrm>
          <a:off x="642937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619125</xdr:colOff>
      <xdr:row>141</xdr:row>
      <xdr:rowOff>104775</xdr:rowOff>
    </xdr:to>
    <xdr:sp macro="" textlink="">
      <xdr:nvSpPr>
        <xdr:cNvPr id="2209" name="AutoShape 272"/>
        <xdr:cNvSpPr>
          <a:spLocks noRot="1" noChangeAspect="1" noMove="1" noResize="1" noChangeArrowheads="1"/>
        </xdr:cNvSpPr>
      </xdr:nvSpPr>
      <xdr:spPr bwMode="auto">
        <a:xfrm>
          <a:off x="8582025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10" name="AutoShape 273"/>
        <xdr:cNvSpPr>
          <a:spLocks noRot="1" noChangeAspect="1" noMove="1" noResize="1" noChangeArrowheads="1"/>
        </xdr:cNvSpPr>
      </xdr:nvSpPr>
      <xdr:spPr bwMode="auto">
        <a:xfrm>
          <a:off x="8582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11" name="AutoShape 295"/>
        <xdr:cNvSpPr>
          <a:spLocks noRot="1" noChangeAspect="1" noMove="1" noResize="1" noChangeArrowheads="1"/>
        </xdr:cNvSpPr>
      </xdr:nvSpPr>
      <xdr:spPr bwMode="auto">
        <a:xfrm>
          <a:off x="8582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12" name="AutoShape 296"/>
        <xdr:cNvSpPr>
          <a:spLocks noRot="1" noChangeAspect="1" noMove="1" noResize="1" noChangeArrowheads="1"/>
        </xdr:cNvSpPr>
      </xdr:nvSpPr>
      <xdr:spPr bwMode="auto">
        <a:xfrm>
          <a:off x="8582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13" name="AutoShape 297"/>
        <xdr:cNvSpPr>
          <a:spLocks noRot="1" noMove="1" noResize="1" noChangeArrowheads="1"/>
        </xdr:cNvSpPr>
      </xdr:nvSpPr>
      <xdr:spPr bwMode="auto">
        <a:xfrm>
          <a:off x="8582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214" name="AutoShape 298"/>
        <xdr:cNvSpPr>
          <a:spLocks noRot="1" noChangeAspect="1" noMove="1" noResize="1" noChangeArrowheads="1"/>
        </xdr:cNvSpPr>
      </xdr:nvSpPr>
      <xdr:spPr bwMode="auto">
        <a:xfrm>
          <a:off x="8582025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619125</xdr:colOff>
      <xdr:row>142</xdr:row>
      <xdr:rowOff>104775</xdr:rowOff>
    </xdr:to>
    <xdr:sp macro="" textlink="">
      <xdr:nvSpPr>
        <xdr:cNvPr id="2215" name="AutoShape 272"/>
        <xdr:cNvSpPr>
          <a:spLocks noRot="1" noChangeAspect="1" noMove="1" noResize="1" noChangeArrowheads="1"/>
        </xdr:cNvSpPr>
      </xdr:nvSpPr>
      <xdr:spPr bwMode="auto">
        <a:xfrm>
          <a:off x="8582025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6" name="AutoShape 273"/>
        <xdr:cNvSpPr>
          <a:spLocks noRot="1" noChangeAspect="1" noMove="1" noResize="1" noChangeArrowheads="1"/>
        </xdr:cNvSpPr>
      </xdr:nvSpPr>
      <xdr:spPr bwMode="auto">
        <a:xfrm>
          <a:off x="8582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7" name="AutoShape 295"/>
        <xdr:cNvSpPr>
          <a:spLocks noRot="1" noChangeAspect="1" noMove="1" noResize="1" noChangeArrowheads="1"/>
        </xdr:cNvSpPr>
      </xdr:nvSpPr>
      <xdr:spPr bwMode="auto">
        <a:xfrm>
          <a:off x="8582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8" name="AutoShape 296"/>
        <xdr:cNvSpPr>
          <a:spLocks noRot="1" noChangeAspect="1" noMove="1" noResize="1" noChangeArrowheads="1"/>
        </xdr:cNvSpPr>
      </xdr:nvSpPr>
      <xdr:spPr bwMode="auto">
        <a:xfrm>
          <a:off x="8582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19" name="AutoShape 297"/>
        <xdr:cNvSpPr>
          <a:spLocks noRot="1" noMove="1" noResize="1" noChangeArrowheads="1"/>
        </xdr:cNvSpPr>
      </xdr:nvSpPr>
      <xdr:spPr bwMode="auto">
        <a:xfrm>
          <a:off x="8582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220" name="AutoShape 298"/>
        <xdr:cNvSpPr>
          <a:spLocks noRot="1" noChangeAspect="1" noMove="1" noResize="1" noChangeArrowheads="1"/>
        </xdr:cNvSpPr>
      </xdr:nvSpPr>
      <xdr:spPr bwMode="auto">
        <a:xfrm>
          <a:off x="8582025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619125</xdr:colOff>
      <xdr:row>143</xdr:row>
      <xdr:rowOff>104775</xdr:rowOff>
    </xdr:to>
    <xdr:sp macro="" textlink="">
      <xdr:nvSpPr>
        <xdr:cNvPr id="2221" name="AutoShape 272"/>
        <xdr:cNvSpPr>
          <a:spLocks noRot="1" noChangeAspect="1" noMove="1" noResize="1" noChangeArrowheads="1"/>
        </xdr:cNvSpPr>
      </xdr:nvSpPr>
      <xdr:spPr bwMode="auto">
        <a:xfrm>
          <a:off x="8582025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22" name="AutoShape 273"/>
        <xdr:cNvSpPr>
          <a:spLocks noRot="1" noChangeAspect="1" noMove="1" noResize="1" noChangeArrowheads="1"/>
        </xdr:cNvSpPr>
      </xdr:nvSpPr>
      <xdr:spPr bwMode="auto">
        <a:xfrm>
          <a:off x="8582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23" name="AutoShape 295"/>
        <xdr:cNvSpPr>
          <a:spLocks noRot="1" noChangeAspect="1" noMove="1" noResize="1" noChangeArrowheads="1"/>
        </xdr:cNvSpPr>
      </xdr:nvSpPr>
      <xdr:spPr bwMode="auto">
        <a:xfrm>
          <a:off x="8582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24" name="AutoShape 296"/>
        <xdr:cNvSpPr>
          <a:spLocks noRot="1" noChangeAspect="1" noMove="1" noResize="1" noChangeArrowheads="1"/>
        </xdr:cNvSpPr>
      </xdr:nvSpPr>
      <xdr:spPr bwMode="auto">
        <a:xfrm>
          <a:off x="8582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25" name="AutoShape 297"/>
        <xdr:cNvSpPr>
          <a:spLocks noRot="1" noMove="1" noResize="1" noChangeArrowheads="1"/>
        </xdr:cNvSpPr>
      </xdr:nvSpPr>
      <xdr:spPr bwMode="auto">
        <a:xfrm>
          <a:off x="8582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26" name="AutoShape 298"/>
        <xdr:cNvSpPr>
          <a:spLocks noRot="1" noChangeAspect="1" noMove="1" noResize="1" noChangeArrowheads="1"/>
        </xdr:cNvSpPr>
      </xdr:nvSpPr>
      <xdr:spPr bwMode="auto">
        <a:xfrm>
          <a:off x="8582025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619125</xdr:colOff>
      <xdr:row>141</xdr:row>
      <xdr:rowOff>104775</xdr:rowOff>
    </xdr:to>
    <xdr:sp macro="" textlink="">
      <xdr:nvSpPr>
        <xdr:cNvPr id="2227" name="AutoShape 272"/>
        <xdr:cNvSpPr>
          <a:spLocks noRot="1" noChangeAspect="1" noMove="1" noResize="1" noChangeArrowheads="1"/>
        </xdr:cNvSpPr>
      </xdr:nvSpPr>
      <xdr:spPr bwMode="auto">
        <a:xfrm>
          <a:off x="10706100" y="449770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28" name="AutoShape 273"/>
        <xdr:cNvSpPr>
          <a:spLocks noRot="1" noChangeAspect="1" noMove="1" noResize="1" noChangeArrowheads="1"/>
        </xdr:cNvSpPr>
      </xdr:nvSpPr>
      <xdr:spPr bwMode="auto">
        <a:xfrm>
          <a:off x="1070610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29" name="AutoShape 295"/>
        <xdr:cNvSpPr>
          <a:spLocks noRot="1" noChangeAspect="1" noMove="1" noResize="1" noChangeArrowheads="1"/>
        </xdr:cNvSpPr>
      </xdr:nvSpPr>
      <xdr:spPr bwMode="auto">
        <a:xfrm>
          <a:off x="1070610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30" name="AutoShape 296"/>
        <xdr:cNvSpPr>
          <a:spLocks noRot="1" noChangeAspect="1" noMove="1" noResize="1" noChangeArrowheads="1"/>
        </xdr:cNvSpPr>
      </xdr:nvSpPr>
      <xdr:spPr bwMode="auto">
        <a:xfrm>
          <a:off x="1070610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31" name="AutoShape 297"/>
        <xdr:cNvSpPr>
          <a:spLocks noRot="1" noMove="1" noResize="1" noChangeArrowheads="1"/>
        </xdr:cNvSpPr>
      </xdr:nvSpPr>
      <xdr:spPr bwMode="auto">
        <a:xfrm>
          <a:off x="1070610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32" name="AutoShape 298"/>
        <xdr:cNvSpPr>
          <a:spLocks noRot="1" noChangeAspect="1" noMove="1" noResize="1" noChangeArrowheads="1"/>
        </xdr:cNvSpPr>
      </xdr:nvSpPr>
      <xdr:spPr bwMode="auto">
        <a:xfrm>
          <a:off x="10706100" y="449770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619125</xdr:colOff>
      <xdr:row>142</xdr:row>
      <xdr:rowOff>104775</xdr:rowOff>
    </xdr:to>
    <xdr:sp macro="" textlink="">
      <xdr:nvSpPr>
        <xdr:cNvPr id="2233" name="AutoShape 272"/>
        <xdr:cNvSpPr>
          <a:spLocks noRot="1" noChangeAspect="1" noMove="1" noResize="1" noChangeArrowheads="1"/>
        </xdr:cNvSpPr>
      </xdr:nvSpPr>
      <xdr:spPr bwMode="auto">
        <a:xfrm>
          <a:off x="10706100" y="452818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4" name="AutoShape 273"/>
        <xdr:cNvSpPr>
          <a:spLocks noRot="1" noChangeAspect="1" noMove="1" noResize="1" noChangeArrowheads="1"/>
        </xdr:cNvSpPr>
      </xdr:nvSpPr>
      <xdr:spPr bwMode="auto">
        <a:xfrm>
          <a:off x="1070610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5" name="AutoShape 295"/>
        <xdr:cNvSpPr>
          <a:spLocks noRot="1" noChangeAspect="1" noMove="1" noResize="1" noChangeArrowheads="1"/>
        </xdr:cNvSpPr>
      </xdr:nvSpPr>
      <xdr:spPr bwMode="auto">
        <a:xfrm>
          <a:off x="1070610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6" name="AutoShape 296"/>
        <xdr:cNvSpPr>
          <a:spLocks noRot="1" noChangeAspect="1" noMove="1" noResize="1" noChangeArrowheads="1"/>
        </xdr:cNvSpPr>
      </xdr:nvSpPr>
      <xdr:spPr bwMode="auto">
        <a:xfrm>
          <a:off x="1070610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7" name="AutoShape 297"/>
        <xdr:cNvSpPr>
          <a:spLocks noRot="1" noMove="1" noResize="1" noChangeArrowheads="1"/>
        </xdr:cNvSpPr>
      </xdr:nvSpPr>
      <xdr:spPr bwMode="auto">
        <a:xfrm>
          <a:off x="1070610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38" name="AutoShape 298"/>
        <xdr:cNvSpPr>
          <a:spLocks noRot="1" noChangeAspect="1" noMove="1" noResize="1" noChangeArrowheads="1"/>
        </xdr:cNvSpPr>
      </xdr:nvSpPr>
      <xdr:spPr bwMode="auto">
        <a:xfrm>
          <a:off x="10706100" y="452818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619125</xdr:colOff>
      <xdr:row>143</xdr:row>
      <xdr:rowOff>104775</xdr:rowOff>
    </xdr:to>
    <xdr:sp macro="" textlink="">
      <xdr:nvSpPr>
        <xdr:cNvPr id="2239" name="AutoShape 272"/>
        <xdr:cNvSpPr>
          <a:spLocks noRot="1" noChangeAspect="1" noMove="1" noResize="1" noChangeArrowheads="1"/>
        </xdr:cNvSpPr>
      </xdr:nvSpPr>
      <xdr:spPr bwMode="auto">
        <a:xfrm>
          <a:off x="10706100" y="4558665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40" name="AutoShape 273"/>
        <xdr:cNvSpPr>
          <a:spLocks noRot="1" noChangeAspect="1" noMove="1" noResize="1" noChangeArrowheads="1"/>
        </xdr:cNvSpPr>
      </xdr:nvSpPr>
      <xdr:spPr bwMode="auto">
        <a:xfrm>
          <a:off x="1070610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41" name="AutoShape 295"/>
        <xdr:cNvSpPr>
          <a:spLocks noRot="1" noChangeAspect="1" noMove="1" noResize="1" noChangeArrowheads="1"/>
        </xdr:cNvSpPr>
      </xdr:nvSpPr>
      <xdr:spPr bwMode="auto">
        <a:xfrm>
          <a:off x="1070610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42" name="AutoShape 296"/>
        <xdr:cNvSpPr>
          <a:spLocks noRot="1" noChangeAspect="1" noMove="1" noResize="1" noChangeArrowheads="1"/>
        </xdr:cNvSpPr>
      </xdr:nvSpPr>
      <xdr:spPr bwMode="auto">
        <a:xfrm>
          <a:off x="1070610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43" name="AutoShape 297"/>
        <xdr:cNvSpPr>
          <a:spLocks noRot="1" noMove="1" noResize="1" noChangeArrowheads="1"/>
        </xdr:cNvSpPr>
      </xdr:nvSpPr>
      <xdr:spPr bwMode="auto">
        <a:xfrm>
          <a:off x="1070610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44" name="AutoShape 298"/>
        <xdr:cNvSpPr>
          <a:spLocks noRot="1" noChangeAspect="1" noMove="1" noResize="1" noChangeArrowheads="1"/>
        </xdr:cNvSpPr>
      </xdr:nvSpPr>
      <xdr:spPr bwMode="auto">
        <a:xfrm>
          <a:off x="10706100" y="455866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>
    <tabColor theme="5" tint="0.39997558519241921"/>
  </sheetPr>
  <dimension ref="B1:R305"/>
  <sheetViews>
    <sheetView showGridLines="0" tabSelected="1" showRuler="0" zoomScaleNormal="100" workbookViewId="0">
      <selection activeCell="F20" sqref="F20"/>
    </sheetView>
  </sheetViews>
  <sheetFormatPr baseColWidth="10" defaultRowHeight="12.75"/>
  <cols>
    <col min="1" max="1" width="2.85546875" style="7" customWidth="1"/>
    <col min="2" max="2" width="2.85546875" style="60" customWidth="1"/>
    <col min="3" max="3" width="12" style="60" customWidth="1"/>
    <col min="4" max="4" width="15" style="7" customWidth="1"/>
    <col min="5" max="6" width="16.140625" style="7" customWidth="1"/>
    <col min="7" max="7" width="15.42578125" style="7" customWidth="1"/>
    <col min="8" max="8" width="16" style="7" customWidth="1"/>
    <col min="9" max="11" width="16.140625" style="7" customWidth="1"/>
    <col min="12" max="12" width="15.7109375" style="7" customWidth="1"/>
    <col min="13" max="13" width="18.7109375" style="7" customWidth="1"/>
    <col min="14" max="14" width="12.140625" style="7" bestFit="1" customWidth="1"/>
    <col min="15" max="17" width="8.85546875" style="7" customWidth="1"/>
    <col min="18" max="18" width="14.42578125" style="7" customWidth="1"/>
    <col min="19" max="16384" width="11.42578125" style="7"/>
  </cols>
  <sheetData>
    <row r="1" spans="3:13" ht="30.75" customHeight="1" thickBot="1">
      <c r="C1" s="1"/>
      <c r="D1" s="2"/>
      <c r="E1" s="3" t="s">
        <v>88</v>
      </c>
      <c r="F1" s="4"/>
      <c r="G1" s="4"/>
      <c r="H1" s="4"/>
      <c r="I1" s="4"/>
      <c r="J1" s="4"/>
      <c r="K1" s="5"/>
      <c r="L1" s="2"/>
      <c r="M1" s="6"/>
    </row>
    <row r="2" spans="3:13" ht="15" customHeight="1">
      <c r="C2" s="8"/>
      <c r="D2" s="9"/>
      <c r="E2" s="10" t="s">
        <v>107</v>
      </c>
      <c r="F2" s="10"/>
      <c r="G2" s="11"/>
      <c r="H2" s="12"/>
      <c r="I2" s="13" t="s">
        <v>89</v>
      </c>
      <c r="J2" s="13"/>
      <c r="K2" s="14"/>
      <c r="L2" s="8"/>
      <c r="M2" s="15"/>
    </row>
    <row r="3" spans="3:13" ht="16.5" customHeight="1" thickBot="1">
      <c r="C3" s="16"/>
      <c r="D3" s="17"/>
      <c r="E3" s="147"/>
      <c r="F3" s="147" t="s">
        <v>108</v>
      </c>
      <c r="G3" s="148"/>
      <c r="H3" s="12"/>
      <c r="I3" s="18"/>
      <c r="J3" s="18"/>
      <c r="K3" s="19"/>
      <c r="L3" s="16"/>
      <c r="M3" s="20"/>
    </row>
    <row r="4" spans="3:13" ht="64.5" thickBot="1">
      <c r="C4" s="21" t="s">
        <v>0</v>
      </c>
      <c r="D4" s="22"/>
      <c r="E4" s="23" t="s">
        <v>1</v>
      </c>
      <c r="F4" s="24" t="s">
        <v>2</v>
      </c>
      <c r="G4" s="24" t="s">
        <v>3</v>
      </c>
      <c r="H4" s="25"/>
      <c r="I4" s="26" t="s">
        <v>2</v>
      </c>
      <c r="J4" s="27" t="s">
        <v>4</v>
      </c>
      <c r="K4" s="27" t="s">
        <v>5</v>
      </c>
      <c r="L4" s="26" t="s">
        <v>0</v>
      </c>
      <c r="M4" s="27" t="s">
        <v>6</v>
      </c>
    </row>
    <row r="5" spans="3:13" ht="13.5" thickBot="1">
      <c r="C5" s="28"/>
      <c r="D5" s="29"/>
      <c r="E5" s="29"/>
      <c r="F5" s="29"/>
      <c r="G5" s="29"/>
      <c r="H5" s="29"/>
      <c r="I5" s="29"/>
      <c r="J5" s="29"/>
      <c r="K5" s="29"/>
      <c r="L5" s="29"/>
      <c r="M5" s="30"/>
    </row>
    <row r="6" spans="3:13" ht="20.100000000000001" customHeight="1" thickBot="1">
      <c r="C6" s="3" t="s">
        <v>7</v>
      </c>
      <c r="D6" s="4"/>
      <c r="E6" s="4"/>
      <c r="F6" s="4"/>
      <c r="G6" s="4"/>
      <c r="H6" s="4"/>
      <c r="I6" s="4"/>
      <c r="J6" s="4"/>
      <c r="K6" s="4"/>
      <c r="L6" s="4"/>
      <c r="M6" s="5"/>
    </row>
    <row r="7" spans="3:13" ht="24.75" customHeight="1" thickBot="1">
      <c r="C7" s="31" t="s">
        <v>8</v>
      </c>
      <c r="D7" s="32"/>
      <c r="E7" s="33">
        <v>-5.5767589786975269E-2</v>
      </c>
      <c r="F7" s="34" t="s">
        <v>9</v>
      </c>
      <c r="G7" s="35">
        <v>1683065</v>
      </c>
      <c r="H7" s="36"/>
      <c r="I7" s="34" t="s">
        <v>9</v>
      </c>
      <c r="J7" s="35">
        <v>3686856</v>
      </c>
      <c r="K7" s="33">
        <v>-4.7984537859392162E-2</v>
      </c>
      <c r="L7" s="37" t="s">
        <v>8</v>
      </c>
      <c r="M7" s="38" t="s">
        <v>10</v>
      </c>
    </row>
    <row r="8" spans="3:13" ht="24.75" customHeight="1" thickBot="1">
      <c r="C8" s="39"/>
      <c r="D8" s="37"/>
      <c r="E8" s="33">
        <v>-1.333715344707842E-2</v>
      </c>
      <c r="F8" s="40" t="s">
        <v>11</v>
      </c>
      <c r="G8" s="41">
        <v>1088224</v>
      </c>
      <c r="H8" s="36"/>
      <c r="I8" s="40" t="s">
        <v>11</v>
      </c>
      <c r="J8" s="41">
        <v>2393128</v>
      </c>
      <c r="K8" s="33">
        <v>-3.3180694641403718E-3</v>
      </c>
      <c r="L8" s="37"/>
      <c r="M8" s="38"/>
    </row>
    <row r="9" spans="3:13" ht="24.75" customHeight="1" thickBot="1">
      <c r="C9" s="42"/>
      <c r="D9" s="43"/>
      <c r="E9" s="33">
        <v>-0.12463522850184316</v>
      </c>
      <c r="F9" s="40" t="s">
        <v>12</v>
      </c>
      <c r="G9" s="41">
        <v>594841</v>
      </c>
      <c r="H9" s="36"/>
      <c r="I9" s="40" t="s">
        <v>12</v>
      </c>
      <c r="J9" s="41">
        <v>1293728</v>
      </c>
      <c r="K9" s="33">
        <v>-0.12086382756066572</v>
      </c>
      <c r="L9" s="43"/>
      <c r="M9" s="44"/>
    </row>
    <row r="10" spans="3:13" ht="24.75" customHeight="1" thickBot="1">
      <c r="C10" s="31" t="s">
        <v>13</v>
      </c>
      <c r="D10" s="32"/>
      <c r="E10" s="45">
        <v>3.8537203812188503E-2</v>
      </c>
      <c r="F10" s="34" t="s">
        <v>9</v>
      </c>
      <c r="G10" s="41">
        <v>47511</v>
      </c>
      <c r="H10" s="36"/>
      <c r="I10" s="40" t="s">
        <v>9</v>
      </c>
      <c r="J10" s="41">
        <v>122502</v>
      </c>
      <c r="K10" s="45">
        <v>7.695959489397608E-2</v>
      </c>
      <c r="L10" s="32" t="s">
        <v>13</v>
      </c>
      <c r="M10" s="46" t="s">
        <v>10</v>
      </c>
    </row>
    <row r="11" spans="3:13" ht="24.75" customHeight="1" thickBot="1">
      <c r="C11" s="42"/>
      <c r="D11" s="43"/>
      <c r="E11" s="45">
        <v>3.8537203812188503E-2</v>
      </c>
      <c r="F11" s="40" t="s">
        <v>11</v>
      </c>
      <c r="G11" s="41">
        <v>47511</v>
      </c>
      <c r="H11" s="36"/>
      <c r="I11" s="40" t="s">
        <v>11</v>
      </c>
      <c r="J11" s="41">
        <v>122502</v>
      </c>
      <c r="K11" s="45">
        <v>7.695959489397608E-2</v>
      </c>
      <c r="L11" s="43"/>
      <c r="M11" s="44"/>
    </row>
    <row r="12" spans="3:13" ht="24.75" customHeight="1" thickBot="1">
      <c r="C12" s="31" t="s">
        <v>14</v>
      </c>
      <c r="D12" s="32"/>
      <c r="E12" s="45">
        <v>1.9422189851905802E-2</v>
      </c>
      <c r="F12" s="34" t="s">
        <v>9</v>
      </c>
      <c r="G12" s="41">
        <v>8398</v>
      </c>
      <c r="H12" s="36"/>
      <c r="I12" s="40" t="s">
        <v>9</v>
      </c>
      <c r="J12" s="41">
        <v>21153</v>
      </c>
      <c r="K12" s="45">
        <v>-0.18860759493670887</v>
      </c>
      <c r="L12" s="32" t="s">
        <v>14</v>
      </c>
      <c r="M12" s="46" t="s">
        <v>10</v>
      </c>
    </row>
    <row r="13" spans="3:13" ht="24.75" customHeight="1" thickBot="1">
      <c r="C13" s="39"/>
      <c r="D13" s="37"/>
      <c r="E13" s="45">
        <v>0.27660343270099363</v>
      </c>
      <c r="F13" s="40" t="s">
        <v>11</v>
      </c>
      <c r="G13" s="41">
        <v>7066</v>
      </c>
      <c r="H13" s="36"/>
      <c r="I13" s="40" t="s">
        <v>11</v>
      </c>
      <c r="J13" s="41">
        <v>15565</v>
      </c>
      <c r="K13" s="45">
        <v>-6.7629088295195872E-2</v>
      </c>
      <c r="L13" s="37"/>
      <c r="M13" s="38"/>
    </row>
    <row r="14" spans="3:13" ht="24.75" customHeight="1" thickBot="1">
      <c r="C14" s="42"/>
      <c r="D14" s="43"/>
      <c r="E14" s="45">
        <v>-0.50721420643729187</v>
      </c>
      <c r="F14" s="40" t="s">
        <v>12</v>
      </c>
      <c r="G14" s="41">
        <v>1332</v>
      </c>
      <c r="H14" s="36"/>
      <c r="I14" s="40" t="s">
        <v>12</v>
      </c>
      <c r="J14" s="41">
        <v>5588</v>
      </c>
      <c r="K14" s="45">
        <v>-0.40401023890784982</v>
      </c>
      <c r="L14" s="43"/>
      <c r="M14" s="44"/>
    </row>
    <row r="15" spans="3:13" ht="24.75" customHeight="1" thickBot="1">
      <c r="C15" s="31" t="s">
        <v>15</v>
      </c>
      <c r="D15" s="32"/>
      <c r="E15" s="45">
        <v>-6.9496055805463253E-2</v>
      </c>
      <c r="F15" s="34" t="s">
        <v>9</v>
      </c>
      <c r="G15" s="41">
        <v>271187</v>
      </c>
      <c r="H15" s="36"/>
      <c r="I15" s="40" t="s">
        <v>9</v>
      </c>
      <c r="J15" s="41">
        <v>591585</v>
      </c>
      <c r="K15" s="45">
        <v>-5.0801688576118331E-2</v>
      </c>
      <c r="L15" s="37" t="s">
        <v>15</v>
      </c>
      <c r="M15" s="46" t="s">
        <v>10</v>
      </c>
    </row>
    <row r="16" spans="3:13" ht="24.75" customHeight="1" thickBot="1">
      <c r="C16" s="39"/>
      <c r="D16" s="37"/>
      <c r="E16" s="45">
        <v>-6.1529769182320004E-2</v>
      </c>
      <c r="F16" s="40" t="s">
        <v>11</v>
      </c>
      <c r="G16" s="41">
        <v>202642</v>
      </c>
      <c r="H16" s="36"/>
      <c r="I16" s="40" t="s">
        <v>11</v>
      </c>
      <c r="J16" s="41">
        <v>444869</v>
      </c>
      <c r="K16" s="45">
        <v>-2.9140896770560976E-2</v>
      </c>
      <c r="L16" s="37"/>
      <c r="M16" s="38"/>
    </row>
    <row r="17" spans="3:13" ht="24.75" customHeight="1" thickBot="1">
      <c r="C17" s="42"/>
      <c r="D17" s="43"/>
      <c r="E17" s="45">
        <v>-9.2275502231403905E-2</v>
      </c>
      <c r="F17" s="40" t="s">
        <v>12</v>
      </c>
      <c r="G17" s="41">
        <v>68545</v>
      </c>
      <c r="H17" s="36"/>
      <c r="I17" s="40" t="s">
        <v>12</v>
      </c>
      <c r="J17" s="41">
        <v>146716</v>
      </c>
      <c r="K17" s="45">
        <v>-0.11094682623844876</v>
      </c>
      <c r="L17" s="43"/>
      <c r="M17" s="44"/>
    </row>
    <row r="18" spans="3:13" ht="24.75" customHeight="1" thickBot="1">
      <c r="C18" s="31" t="s">
        <v>16</v>
      </c>
      <c r="D18" s="32"/>
      <c r="E18" s="45">
        <v>-5.6416583509737328E-2</v>
      </c>
      <c r="F18" s="34" t="s">
        <v>9</v>
      </c>
      <c r="G18" s="41">
        <v>1355969</v>
      </c>
      <c r="H18" s="36"/>
      <c r="I18" s="40" t="s">
        <v>9</v>
      </c>
      <c r="J18" s="41">
        <v>2951616</v>
      </c>
      <c r="K18" s="45">
        <v>-5.0811353155691075E-2</v>
      </c>
      <c r="L18" s="37" t="s">
        <v>16</v>
      </c>
      <c r="M18" s="38" t="s">
        <v>10</v>
      </c>
    </row>
    <row r="19" spans="3:13" ht="24.75" customHeight="1" thickBot="1">
      <c r="C19" s="39"/>
      <c r="D19" s="37"/>
      <c r="E19" s="45">
        <v>-5.6454112187890315E-3</v>
      </c>
      <c r="F19" s="40" t="s">
        <v>11</v>
      </c>
      <c r="G19" s="41">
        <v>831005</v>
      </c>
      <c r="H19" s="36"/>
      <c r="I19" s="40" t="s">
        <v>11</v>
      </c>
      <c r="J19" s="41">
        <v>1810192</v>
      </c>
      <c r="K19" s="45">
        <v>-1.2353573736048062E-3</v>
      </c>
      <c r="L19" s="37"/>
      <c r="M19" s="38"/>
    </row>
    <row r="20" spans="3:13" ht="24.75" customHeight="1" thickBot="1">
      <c r="C20" s="42"/>
      <c r="D20" s="43"/>
      <c r="E20" s="45">
        <v>-0.12697919074567743</v>
      </c>
      <c r="F20" s="47" t="s">
        <v>12</v>
      </c>
      <c r="G20" s="41">
        <v>524964</v>
      </c>
      <c r="H20" s="36"/>
      <c r="I20" s="47" t="s">
        <v>12</v>
      </c>
      <c r="J20" s="41">
        <v>1141424</v>
      </c>
      <c r="K20" s="45">
        <v>-0.12007887825135732</v>
      </c>
      <c r="L20" s="37"/>
      <c r="M20" s="38"/>
    </row>
    <row r="21" spans="3:13" ht="13.5" thickBot="1">
      <c r="C21" s="48"/>
      <c r="D21" s="29"/>
      <c r="E21" s="29"/>
      <c r="F21" s="29"/>
      <c r="G21" s="29"/>
      <c r="H21" s="29"/>
      <c r="I21" s="29"/>
      <c r="J21" s="29"/>
      <c r="K21" s="29"/>
      <c r="L21" s="29"/>
      <c r="M21" s="30"/>
    </row>
    <row r="22" spans="3:13" ht="20.100000000000001" customHeight="1" thickBot="1">
      <c r="C22" s="3" t="s">
        <v>17</v>
      </c>
      <c r="D22" s="4"/>
      <c r="E22" s="4"/>
      <c r="F22" s="4"/>
      <c r="G22" s="4"/>
      <c r="H22" s="4"/>
      <c r="I22" s="4"/>
      <c r="J22" s="4"/>
      <c r="K22" s="4"/>
      <c r="L22" s="4"/>
      <c r="M22" s="5"/>
    </row>
    <row r="23" spans="3:13" ht="24.95" customHeight="1" thickBot="1">
      <c r="C23" s="31" t="s">
        <v>8</v>
      </c>
      <c r="D23" s="32"/>
      <c r="E23" s="33">
        <v>-5.5497261410763721E-2</v>
      </c>
      <c r="F23" s="34" t="s">
        <v>9</v>
      </c>
      <c r="G23" s="35">
        <v>12740456</v>
      </c>
      <c r="H23" s="36"/>
      <c r="I23" s="34" t="s">
        <v>9</v>
      </c>
      <c r="J23" s="35">
        <v>28749303</v>
      </c>
      <c r="K23" s="33">
        <v>-4.6407196453437716E-2</v>
      </c>
      <c r="L23" s="37" t="s">
        <v>8</v>
      </c>
      <c r="M23" s="38" t="s">
        <v>10</v>
      </c>
    </row>
    <row r="24" spans="3:13" ht="24.95" customHeight="1" thickBot="1">
      <c r="C24" s="39"/>
      <c r="D24" s="37"/>
      <c r="E24" s="33">
        <v>-1.9467960263633954E-2</v>
      </c>
      <c r="F24" s="40" t="s">
        <v>11</v>
      </c>
      <c r="G24" s="41">
        <v>7874190</v>
      </c>
      <c r="H24" s="36"/>
      <c r="I24" s="40" t="s">
        <v>11</v>
      </c>
      <c r="J24" s="41">
        <v>17647199</v>
      </c>
      <c r="K24" s="33">
        <v>-4.1610104567839645E-3</v>
      </c>
      <c r="L24" s="37"/>
      <c r="M24" s="38"/>
    </row>
    <row r="25" spans="3:13" ht="24.95" customHeight="1" thickBot="1">
      <c r="C25" s="42"/>
      <c r="D25" s="43"/>
      <c r="E25" s="33">
        <v>-0.10850312556448305</v>
      </c>
      <c r="F25" s="40" t="s">
        <v>12</v>
      </c>
      <c r="G25" s="41">
        <v>4866266</v>
      </c>
      <c r="H25" s="36"/>
      <c r="I25" s="40" t="s">
        <v>12</v>
      </c>
      <c r="J25" s="41">
        <v>11102104</v>
      </c>
      <c r="K25" s="33">
        <v>-0.1066480949058819</v>
      </c>
      <c r="L25" s="43"/>
      <c r="M25" s="44"/>
    </row>
    <row r="26" spans="3:13" ht="24.95" customHeight="1" thickBot="1">
      <c r="C26" s="39" t="s">
        <v>13</v>
      </c>
      <c r="D26" s="37"/>
      <c r="E26" s="45">
        <v>0.15959723759818645</v>
      </c>
      <c r="F26" s="40" t="s">
        <v>9</v>
      </c>
      <c r="G26" s="41">
        <v>109982</v>
      </c>
      <c r="H26" s="36"/>
      <c r="I26" s="40" t="s">
        <v>9</v>
      </c>
      <c r="J26" s="41">
        <v>275596</v>
      </c>
      <c r="K26" s="45">
        <v>0.13394859303574291</v>
      </c>
      <c r="L26" s="32" t="s">
        <v>13</v>
      </c>
      <c r="M26" s="46" t="s">
        <v>10</v>
      </c>
    </row>
    <row r="27" spans="3:13" ht="24.95" customHeight="1" thickBot="1">
      <c r="C27" s="39"/>
      <c r="D27" s="37"/>
      <c r="E27" s="45">
        <v>0.15959723759818645</v>
      </c>
      <c r="F27" s="40" t="s">
        <v>11</v>
      </c>
      <c r="G27" s="41">
        <v>109982</v>
      </c>
      <c r="H27" s="36"/>
      <c r="I27" s="40" t="s">
        <v>11</v>
      </c>
      <c r="J27" s="41">
        <v>275596</v>
      </c>
      <c r="K27" s="45">
        <v>0.13394859303574291</v>
      </c>
      <c r="L27" s="43"/>
      <c r="M27" s="38"/>
    </row>
    <row r="28" spans="3:13" ht="24.95" customHeight="1" thickBot="1">
      <c r="C28" s="31" t="s">
        <v>14</v>
      </c>
      <c r="D28" s="32"/>
      <c r="E28" s="45">
        <v>-0.15170887632161301</v>
      </c>
      <c r="F28" s="40" t="s">
        <v>9</v>
      </c>
      <c r="G28" s="41">
        <v>31050</v>
      </c>
      <c r="H28" s="36"/>
      <c r="I28" s="40" t="s">
        <v>9</v>
      </c>
      <c r="J28" s="41">
        <v>102865</v>
      </c>
      <c r="K28" s="45">
        <v>-0.22706130760502841</v>
      </c>
      <c r="L28" s="32" t="s">
        <v>14</v>
      </c>
      <c r="M28" s="46" t="s">
        <v>10</v>
      </c>
    </row>
    <row r="29" spans="3:13" ht="24.95" customHeight="1" thickBot="1">
      <c r="C29" s="39"/>
      <c r="D29" s="37"/>
      <c r="E29" s="45">
        <v>0.53540626418520199</v>
      </c>
      <c r="F29" s="40" t="s">
        <v>11</v>
      </c>
      <c r="G29" s="41">
        <v>20295</v>
      </c>
      <c r="H29" s="36"/>
      <c r="I29" s="40" t="s">
        <v>11</v>
      </c>
      <c r="J29" s="41">
        <v>46609</v>
      </c>
      <c r="K29" s="45">
        <v>0.22613316496987879</v>
      </c>
      <c r="L29" s="37"/>
      <c r="M29" s="38"/>
    </row>
    <row r="30" spans="3:13" ht="24.95" customHeight="1" thickBot="1">
      <c r="C30" s="42"/>
      <c r="D30" s="43"/>
      <c r="E30" s="45">
        <v>-0.54008980115458627</v>
      </c>
      <c r="F30" s="40" t="s">
        <v>12</v>
      </c>
      <c r="G30" s="41">
        <v>10755</v>
      </c>
      <c r="H30" s="36"/>
      <c r="I30" s="40" t="s">
        <v>12</v>
      </c>
      <c r="J30" s="41">
        <v>56256</v>
      </c>
      <c r="K30" s="45">
        <v>-0.40826759230041021</v>
      </c>
      <c r="L30" s="43"/>
      <c r="M30" s="44"/>
    </row>
    <row r="31" spans="3:13" ht="24.95" customHeight="1" thickBot="1">
      <c r="C31" s="31" t="s">
        <v>15</v>
      </c>
      <c r="D31" s="32"/>
      <c r="E31" s="45">
        <v>-6.6704026273759265E-2</v>
      </c>
      <c r="F31" s="40" t="s">
        <v>9</v>
      </c>
      <c r="G31" s="41">
        <v>1743703</v>
      </c>
      <c r="H31" s="36"/>
      <c r="I31" s="40" t="s">
        <v>9</v>
      </c>
      <c r="J31" s="41">
        <v>4371832</v>
      </c>
      <c r="K31" s="45">
        <v>-3.2384493653375812E-2</v>
      </c>
      <c r="L31" s="37" t="s">
        <v>15</v>
      </c>
      <c r="M31" s="46" t="s">
        <v>10</v>
      </c>
    </row>
    <row r="32" spans="3:13" ht="24.95" customHeight="1" thickBot="1">
      <c r="C32" s="39"/>
      <c r="D32" s="37"/>
      <c r="E32" s="45">
        <v>-6.9373727817436448E-2</v>
      </c>
      <c r="F32" s="40" t="s">
        <v>11</v>
      </c>
      <c r="G32" s="41">
        <v>1298447</v>
      </c>
      <c r="H32" s="36"/>
      <c r="I32" s="40" t="s">
        <v>11</v>
      </c>
      <c r="J32" s="41">
        <v>3223482</v>
      </c>
      <c r="K32" s="45">
        <v>-1.1176361599501305E-2</v>
      </c>
      <c r="L32" s="37"/>
      <c r="M32" s="38"/>
    </row>
    <row r="33" spans="3:13" ht="24.95" customHeight="1" thickBot="1">
      <c r="C33" s="42"/>
      <c r="D33" s="43"/>
      <c r="E33" s="45">
        <v>-5.8830492424242431E-2</v>
      </c>
      <c r="F33" s="40" t="s">
        <v>12</v>
      </c>
      <c r="G33" s="41">
        <v>445256</v>
      </c>
      <c r="H33" s="36"/>
      <c r="I33" s="40" t="s">
        <v>12</v>
      </c>
      <c r="J33" s="41">
        <v>1148350</v>
      </c>
      <c r="K33" s="45">
        <v>-8.7331927129611797E-2</v>
      </c>
      <c r="L33" s="43"/>
      <c r="M33" s="44"/>
    </row>
    <row r="34" spans="3:13" ht="24.95" customHeight="1" thickBot="1">
      <c r="C34" s="31" t="s">
        <v>16</v>
      </c>
      <c r="D34" s="32"/>
      <c r="E34" s="45">
        <v>-5.5143983707951927E-2</v>
      </c>
      <c r="F34" s="40" t="s">
        <v>9</v>
      </c>
      <c r="G34" s="41">
        <v>10855721</v>
      </c>
      <c r="H34" s="36"/>
      <c r="I34" s="40" t="s">
        <v>9</v>
      </c>
      <c r="J34" s="41">
        <v>23999010</v>
      </c>
      <c r="K34" s="45">
        <v>-4.9699668949223841E-2</v>
      </c>
      <c r="L34" s="37" t="s">
        <v>16</v>
      </c>
      <c r="M34" s="46" t="s">
        <v>10</v>
      </c>
    </row>
    <row r="35" spans="3:13" ht="24.95" customHeight="1" thickBot="1">
      <c r="C35" s="39"/>
      <c r="D35" s="37"/>
      <c r="E35" s="45">
        <v>-1.2525843677826387E-2</v>
      </c>
      <c r="F35" s="40" t="s">
        <v>11</v>
      </c>
      <c r="G35" s="41">
        <v>6445466</v>
      </c>
      <c r="H35" s="36"/>
      <c r="I35" s="40" t="s">
        <v>11</v>
      </c>
      <c r="J35" s="41">
        <v>14101512</v>
      </c>
      <c r="K35" s="45">
        <v>-5.532735409943812E-3</v>
      </c>
      <c r="L35" s="37"/>
      <c r="M35" s="38"/>
    </row>
    <row r="36" spans="3:13" ht="24.95" customHeight="1" thickBot="1">
      <c r="C36" s="42"/>
      <c r="D36" s="43"/>
      <c r="E36" s="45">
        <v>-0.11120500130893196</v>
      </c>
      <c r="F36" s="40" t="s">
        <v>12</v>
      </c>
      <c r="G36" s="41">
        <v>4410255</v>
      </c>
      <c r="H36" s="36"/>
      <c r="I36" s="40" t="s">
        <v>12</v>
      </c>
      <c r="J36" s="41">
        <v>9897498</v>
      </c>
      <c r="K36" s="45">
        <v>-0.10625341899335805</v>
      </c>
      <c r="L36" s="37"/>
      <c r="M36" s="44"/>
    </row>
    <row r="37" spans="3:13" ht="13.5" thickBot="1">
      <c r="C37" s="48"/>
      <c r="D37" s="29"/>
      <c r="E37" s="29"/>
      <c r="F37" s="29"/>
      <c r="G37" s="29"/>
      <c r="H37" s="29"/>
      <c r="I37" s="29"/>
      <c r="J37" s="29"/>
      <c r="K37" s="29"/>
      <c r="L37" s="29"/>
      <c r="M37" s="30"/>
    </row>
    <row r="38" spans="3:13" ht="20.100000000000001" customHeight="1" thickBot="1">
      <c r="C38" s="3" t="s">
        <v>18</v>
      </c>
      <c r="D38" s="4"/>
      <c r="E38" s="4"/>
      <c r="F38" s="4"/>
      <c r="G38" s="4"/>
      <c r="H38" s="4"/>
      <c r="I38" s="4"/>
      <c r="J38" s="4"/>
      <c r="K38" s="4"/>
      <c r="L38" s="4"/>
      <c r="M38" s="5"/>
    </row>
    <row r="39" spans="3:13" ht="24.75" customHeight="1" thickBot="1">
      <c r="C39" s="31" t="s">
        <v>8</v>
      </c>
      <c r="D39" s="32"/>
      <c r="E39" s="49">
        <v>2.1665688651788498E-3</v>
      </c>
      <c r="F39" s="34" t="s">
        <v>9</v>
      </c>
      <c r="G39" s="50">
        <v>7.5697943929675899</v>
      </c>
      <c r="H39" s="51"/>
      <c r="I39" s="34" t="s">
        <v>9</v>
      </c>
      <c r="J39" s="50">
        <v>7.7977829890833812</v>
      </c>
      <c r="K39" s="49">
        <v>1.2898341868335272E-2</v>
      </c>
      <c r="L39" s="37" t="s">
        <v>8</v>
      </c>
      <c r="M39" s="38" t="s">
        <v>10</v>
      </c>
    </row>
    <row r="40" spans="3:13" ht="24.75" customHeight="1" thickBot="1">
      <c r="C40" s="39"/>
      <c r="D40" s="37"/>
      <c r="E40" s="52">
        <v>-4.52421705484767E-2</v>
      </c>
      <c r="F40" s="40" t="s">
        <v>11</v>
      </c>
      <c r="G40" s="53">
        <v>7.2358172582115401</v>
      </c>
      <c r="H40" s="51"/>
      <c r="I40" s="40" t="s">
        <v>11</v>
      </c>
      <c r="J40" s="53">
        <v>7.3741141301259274</v>
      </c>
      <c r="K40" s="52">
        <v>-6.2419157614694853E-3</v>
      </c>
      <c r="L40" s="37"/>
      <c r="M40" s="38"/>
    </row>
    <row r="41" spans="3:13" ht="24.75" customHeight="1" thickBot="1">
      <c r="C41" s="42"/>
      <c r="D41" s="43"/>
      <c r="E41" s="52">
        <v>0.14803557988618399</v>
      </c>
      <c r="F41" s="40" t="s">
        <v>12</v>
      </c>
      <c r="G41" s="53">
        <v>8.1807844449188902</v>
      </c>
      <c r="H41" s="51"/>
      <c r="I41" s="40" t="s">
        <v>12</v>
      </c>
      <c r="J41" s="53">
        <v>8.5814823517771899</v>
      </c>
      <c r="K41" s="52">
        <v>0.1365554359922232</v>
      </c>
      <c r="L41" s="43"/>
      <c r="M41" s="44"/>
    </row>
    <row r="42" spans="3:13" ht="24.75" customHeight="1" thickBot="1">
      <c r="C42" s="39" t="s">
        <v>13</v>
      </c>
      <c r="D42" s="37"/>
      <c r="E42" s="52">
        <v>0.24166906409953401</v>
      </c>
      <c r="F42" s="40" t="s">
        <v>9</v>
      </c>
      <c r="G42" s="53">
        <v>2.3148744501273399</v>
      </c>
      <c r="H42" s="51"/>
      <c r="I42" s="40" t="s">
        <v>9</v>
      </c>
      <c r="J42" s="53">
        <v>2.2497265350769782</v>
      </c>
      <c r="K42" s="52">
        <v>0.1130647915737959</v>
      </c>
      <c r="L42" s="32" t="s">
        <v>13</v>
      </c>
      <c r="M42" s="46" t="s">
        <v>10</v>
      </c>
    </row>
    <row r="43" spans="3:13" ht="24.75" customHeight="1" thickBot="1">
      <c r="C43" s="39"/>
      <c r="D43" s="37"/>
      <c r="E43" s="52">
        <v>0.24166906409953401</v>
      </c>
      <c r="F43" s="40" t="s">
        <v>11</v>
      </c>
      <c r="G43" s="53">
        <v>2.3148744501273399</v>
      </c>
      <c r="H43" s="51"/>
      <c r="I43" s="40" t="s">
        <v>11</v>
      </c>
      <c r="J43" s="53">
        <v>2.2497265350769782</v>
      </c>
      <c r="K43" s="52">
        <v>0.1130647915737959</v>
      </c>
      <c r="L43" s="43"/>
      <c r="M43" s="38"/>
    </row>
    <row r="44" spans="3:13" ht="24.75" customHeight="1" thickBot="1">
      <c r="C44" s="31" t="s">
        <v>14</v>
      </c>
      <c r="D44" s="32"/>
      <c r="E44" s="52">
        <v>-0.74588121161577803</v>
      </c>
      <c r="F44" s="40" t="s">
        <v>9</v>
      </c>
      <c r="G44" s="53">
        <v>3.6973088830674001</v>
      </c>
      <c r="H44" s="51"/>
      <c r="I44" s="40" t="s">
        <v>9</v>
      </c>
      <c r="J44" s="53">
        <v>4.8629036070533731</v>
      </c>
      <c r="K44" s="52">
        <v>-0.24192953448862919</v>
      </c>
      <c r="L44" s="32" t="s">
        <v>14</v>
      </c>
      <c r="M44" s="46" t="s">
        <v>10</v>
      </c>
    </row>
    <row r="45" spans="3:13" ht="24.75" customHeight="1" thickBot="1">
      <c r="C45" s="39"/>
      <c r="D45" s="37"/>
      <c r="E45" s="52">
        <v>0.48412904423411701</v>
      </c>
      <c r="F45" s="40" t="s">
        <v>11</v>
      </c>
      <c r="G45" s="53">
        <v>2.87220492499292</v>
      </c>
      <c r="H45" s="51"/>
      <c r="I45" s="40" t="s">
        <v>11</v>
      </c>
      <c r="J45" s="53">
        <v>2.9944747831673628</v>
      </c>
      <c r="K45" s="52">
        <v>0.71742913802539565</v>
      </c>
      <c r="L45" s="37"/>
      <c r="M45" s="38"/>
    </row>
    <row r="46" spans="3:13" ht="24.75" customHeight="1" thickBot="1">
      <c r="C46" s="42"/>
      <c r="D46" s="43"/>
      <c r="E46" s="52">
        <v>-0.57717401085880504</v>
      </c>
      <c r="F46" s="40" t="s">
        <v>12</v>
      </c>
      <c r="G46" s="53">
        <v>8.0743243243243192</v>
      </c>
      <c r="H46" s="51"/>
      <c r="I46" s="40" t="s">
        <v>12</v>
      </c>
      <c r="J46" s="53">
        <v>10.067287043664997</v>
      </c>
      <c r="K46" s="52">
        <v>-7.2431386369132156E-2</v>
      </c>
      <c r="L46" s="43"/>
      <c r="M46" s="44"/>
    </row>
    <row r="47" spans="3:13" ht="24.75" customHeight="1" thickBot="1">
      <c r="C47" s="31" t="s">
        <v>15</v>
      </c>
      <c r="D47" s="32"/>
      <c r="E47" s="52">
        <v>1.92355347081881E-2</v>
      </c>
      <c r="F47" s="40" t="s">
        <v>9</v>
      </c>
      <c r="G47" s="53">
        <v>6.42989155084868</v>
      </c>
      <c r="H47" s="51"/>
      <c r="I47" s="40" t="s">
        <v>9</v>
      </c>
      <c r="J47" s="53">
        <v>7.3900318635529976</v>
      </c>
      <c r="K47" s="52">
        <v>0.14065882204617886</v>
      </c>
      <c r="L47" s="37" t="s">
        <v>15</v>
      </c>
      <c r="M47" s="46" t="s">
        <v>10</v>
      </c>
    </row>
    <row r="48" spans="3:13" ht="24.75" customHeight="1" thickBot="1">
      <c r="C48" s="39"/>
      <c r="D48" s="37"/>
      <c r="E48" s="52">
        <v>-5.4007584045063298E-2</v>
      </c>
      <c r="F48" s="40" t="s">
        <v>11</v>
      </c>
      <c r="G48" s="53">
        <v>6.4075907265029004</v>
      </c>
      <c r="H48" s="51"/>
      <c r="I48" s="40" t="s">
        <v>11</v>
      </c>
      <c r="J48" s="53">
        <v>7.2459128417579111</v>
      </c>
      <c r="K48" s="52">
        <v>0.13164072038442853</v>
      </c>
      <c r="L48" s="37"/>
      <c r="M48" s="38"/>
    </row>
    <row r="49" spans="3:13" ht="24.75" customHeight="1" thickBot="1">
      <c r="C49" s="42"/>
      <c r="D49" s="43"/>
      <c r="E49" s="52">
        <v>0.2308327784616</v>
      </c>
      <c r="F49" s="40" t="s">
        <v>12</v>
      </c>
      <c r="G49" s="53">
        <v>6.4958202640601099</v>
      </c>
      <c r="H49" s="51"/>
      <c r="I49" s="40" t="s">
        <v>12</v>
      </c>
      <c r="J49" s="53">
        <v>7.8270263638594288</v>
      </c>
      <c r="K49" s="52">
        <v>0.20252098588639456</v>
      </c>
      <c r="L49" s="43"/>
      <c r="M49" s="44"/>
    </row>
    <row r="50" spans="3:13" ht="24.75" customHeight="1" thickBot="1">
      <c r="C50" s="31" t="s">
        <v>16</v>
      </c>
      <c r="D50" s="32"/>
      <c r="E50" s="52">
        <v>1.0782888905466401E-2</v>
      </c>
      <c r="F50" s="40" t="s">
        <v>9</v>
      </c>
      <c r="G50" s="53">
        <v>8.0058769780135108</v>
      </c>
      <c r="H50" s="51"/>
      <c r="I50" s="40" t="s">
        <v>9</v>
      </c>
      <c r="J50" s="53">
        <v>8.1308036004683544</v>
      </c>
      <c r="K50" s="52">
        <v>9.5116098071166277E-3</v>
      </c>
      <c r="L50" s="37" t="s">
        <v>16</v>
      </c>
      <c r="M50" s="46" t="s">
        <v>10</v>
      </c>
    </row>
    <row r="51" spans="3:13" ht="24.75" customHeight="1" thickBot="1">
      <c r="C51" s="39"/>
      <c r="D51" s="37"/>
      <c r="E51" s="52">
        <v>-5.4043153479749903E-2</v>
      </c>
      <c r="F51" s="40" t="s">
        <v>11</v>
      </c>
      <c r="G51" s="53">
        <v>7.7562301069187303</v>
      </c>
      <c r="H51" s="51"/>
      <c r="I51" s="40" t="s">
        <v>11</v>
      </c>
      <c r="J51" s="53">
        <v>7.7900642583770123</v>
      </c>
      <c r="K51" s="52">
        <v>-3.3663100071391838E-2</v>
      </c>
      <c r="L51" s="37"/>
      <c r="M51" s="38"/>
    </row>
    <row r="52" spans="3:13" ht="24.75" customHeight="1" thickBot="1">
      <c r="C52" s="42"/>
      <c r="D52" s="43"/>
      <c r="E52" s="52">
        <v>0.14910068159090401</v>
      </c>
      <c r="F52" s="40" t="s">
        <v>12</v>
      </c>
      <c r="G52" s="53">
        <v>8.4010617870939708</v>
      </c>
      <c r="H52" s="51"/>
      <c r="I52" s="40" t="s">
        <v>12</v>
      </c>
      <c r="J52" s="53">
        <v>8.6711844152567323</v>
      </c>
      <c r="K52" s="52">
        <v>0.13413545785730996</v>
      </c>
      <c r="L52" s="37"/>
      <c r="M52" s="44"/>
    </row>
    <row r="53" spans="3:13" ht="13.5" thickBot="1">
      <c r="C53" s="54" t="s">
        <v>90</v>
      </c>
      <c r="D53" s="55"/>
      <c r="E53" s="55"/>
      <c r="F53" s="55"/>
      <c r="G53" s="55"/>
      <c r="H53" s="55"/>
      <c r="I53" s="55"/>
      <c r="J53" s="55"/>
      <c r="K53" s="55"/>
      <c r="L53" s="55"/>
      <c r="M53" s="56"/>
    </row>
    <row r="54" spans="3:13" ht="13.5" thickBot="1"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9"/>
    </row>
    <row r="55" spans="3:13" ht="22.5" customHeight="1" thickBot="1">
      <c r="C55" s="1"/>
      <c r="D55" s="2"/>
      <c r="E55" s="3" t="str">
        <f>$E$1</f>
        <v>INDICADORES TURÍSTICOS DE TENERIFE (definitivo 73,9%)</v>
      </c>
      <c r="F55" s="4"/>
      <c r="G55" s="4"/>
      <c r="H55" s="4"/>
      <c r="I55" s="4"/>
      <c r="J55" s="4"/>
      <c r="K55" s="5"/>
      <c r="L55" s="2"/>
      <c r="M55" s="6"/>
    </row>
    <row r="56" spans="3:13" ht="15.75">
      <c r="C56" s="8"/>
      <c r="D56" s="9"/>
      <c r="E56" s="10" t="str">
        <f>E2</f>
        <v>verano 2012</v>
      </c>
      <c r="F56" s="10"/>
      <c r="G56" s="11"/>
      <c r="H56" s="60"/>
      <c r="I56" s="61" t="str">
        <f>I2</f>
        <v>acumulado septiembre 2012</v>
      </c>
      <c r="J56" s="10"/>
      <c r="K56" s="11"/>
      <c r="L56" s="8"/>
      <c r="M56" s="15"/>
    </row>
    <row r="57" spans="3:13" ht="23.25" customHeight="1" thickBot="1">
      <c r="C57" s="16"/>
      <c r="D57" s="17"/>
      <c r="E57" s="18" t="str">
        <f>F3</f>
        <v xml:space="preserve"> (jun - sep)</v>
      </c>
      <c r="F57" s="18"/>
      <c r="G57" s="19"/>
      <c r="H57" s="60"/>
      <c r="I57" s="62"/>
      <c r="J57" s="63"/>
      <c r="K57" s="64"/>
      <c r="L57" s="16"/>
      <c r="M57" s="20"/>
    </row>
    <row r="58" spans="3:13" ht="64.5" thickBot="1">
      <c r="C58" s="21" t="s">
        <v>0</v>
      </c>
      <c r="D58" s="22"/>
      <c r="E58" s="23" t="s">
        <v>1</v>
      </c>
      <c r="F58" s="24" t="s">
        <v>2</v>
      </c>
      <c r="G58" s="24" t="s">
        <v>3</v>
      </c>
      <c r="H58" s="25"/>
      <c r="I58" s="26" t="s">
        <v>2</v>
      </c>
      <c r="J58" s="27" t="s">
        <v>4</v>
      </c>
      <c r="K58" s="27" t="s">
        <v>5</v>
      </c>
      <c r="L58" s="26" t="s">
        <v>0</v>
      </c>
      <c r="M58" s="27" t="s">
        <v>6</v>
      </c>
    </row>
    <row r="59" spans="3:13" ht="13.5" thickBot="1">
      <c r="C59" s="57"/>
      <c r="D59" s="58"/>
      <c r="E59" s="58"/>
      <c r="F59" s="58"/>
      <c r="G59" s="58"/>
      <c r="H59" s="58"/>
      <c r="I59" s="58"/>
      <c r="J59" s="58"/>
      <c r="K59" s="58"/>
      <c r="L59" s="58"/>
      <c r="M59" s="59"/>
    </row>
    <row r="60" spans="3:13" ht="20.100000000000001" customHeight="1" thickBot="1">
      <c r="C60" s="3" t="s">
        <v>19</v>
      </c>
      <c r="D60" s="4"/>
      <c r="E60" s="4"/>
      <c r="F60" s="4"/>
      <c r="G60" s="4"/>
      <c r="H60" s="4"/>
      <c r="I60" s="4"/>
      <c r="J60" s="4"/>
      <c r="K60" s="4"/>
      <c r="L60" s="4"/>
      <c r="M60" s="5"/>
    </row>
    <row r="61" spans="3:13" ht="24.75" customHeight="1" thickBot="1">
      <c r="C61" s="31" t="s">
        <v>8</v>
      </c>
      <c r="D61" s="32"/>
      <c r="E61" s="33">
        <v>-1.1483018479795604E-2</v>
      </c>
      <c r="F61" s="34" t="s">
        <v>9</v>
      </c>
      <c r="G61" s="65">
        <v>63.215740056653999</v>
      </c>
      <c r="H61" s="51"/>
      <c r="I61" s="34" t="s">
        <v>9</v>
      </c>
      <c r="J61" s="65">
        <v>63.257016165276838</v>
      </c>
      <c r="K61" s="33">
        <v>-4.761358852067521E-3</v>
      </c>
      <c r="L61" s="37" t="s">
        <v>8</v>
      </c>
      <c r="M61" s="38" t="s">
        <v>10</v>
      </c>
    </row>
    <row r="62" spans="3:13" ht="24.75" customHeight="1" thickBot="1">
      <c r="C62" s="39"/>
      <c r="D62" s="37"/>
      <c r="E62" s="33">
        <v>-2.7360759890419195E-2</v>
      </c>
      <c r="F62" s="40" t="s">
        <v>11</v>
      </c>
      <c r="G62" s="66">
        <v>72.757413565003219</v>
      </c>
      <c r="H62" s="51"/>
      <c r="I62" s="40" t="s">
        <v>11</v>
      </c>
      <c r="J62" s="66">
        <v>72.497325800302377</v>
      </c>
      <c r="K62" s="33">
        <v>-2.8487692375820051E-2</v>
      </c>
      <c r="L62" s="37"/>
      <c r="M62" s="38"/>
    </row>
    <row r="63" spans="3:13" ht="24.75" customHeight="1" thickBot="1">
      <c r="C63" s="42"/>
      <c r="D63" s="43"/>
      <c r="E63" s="33">
        <v>-1.0453415227279605E-2</v>
      </c>
      <c r="F63" s="40" t="s">
        <v>12</v>
      </c>
      <c r="G63" s="66">
        <v>52.149344300171762</v>
      </c>
      <c r="H63" s="51"/>
      <c r="I63" s="40" t="s">
        <v>12</v>
      </c>
      <c r="J63" s="66">
        <v>52.600303034035896</v>
      </c>
      <c r="K63" s="33">
        <v>2.5305046561623357E-3</v>
      </c>
      <c r="L63" s="43"/>
      <c r="M63" s="44"/>
    </row>
    <row r="64" spans="3:13" ht="24.75" customHeight="1" thickBot="1">
      <c r="C64" s="39" t="s">
        <v>13</v>
      </c>
      <c r="D64" s="37"/>
      <c r="E64" s="45">
        <v>-0.12212463237916049</v>
      </c>
      <c r="F64" s="40" t="s">
        <v>9</v>
      </c>
      <c r="G64" s="66">
        <v>35.520459903756098</v>
      </c>
      <c r="H64" s="51"/>
      <c r="I64" s="40" t="s">
        <v>9</v>
      </c>
      <c r="J64" s="66">
        <v>39.95407244607717</v>
      </c>
      <c r="K64" s="45">
        <v>-0.13134607976742541</v>
      </c>
      <c r="L64" s="32" t="s">
        <v>13</v>
      </c>
      <c r="M64" s="46" t="s">
        <v>10</v>
      </c>
    </row>
    <row r="65" spans="3:13" ht="24.75" customHeight="1" thickBot="1">
      <c r="C65" s="39"/>
      <c r="D65" s="37"/>
      <c r="E65" s="45">
        <v>-0.12212463237916049</v>
      </c>
      <c r="F65" s="40" t="s">
        <v>11</v>
      </c>
      <c r="G65" s="66">
        <v>35.520459903756098</v>
      </c>
      <c r="H65" s="51"/>
      <c r="I65" s="40" t="s">
        <v>11</v>
      </c>
      <c r="J65" s="66">
        <v>39.95407244607717</v>
      </c>
      <c r="K65" s="45">
        <v>-0.13134607976742541</v>
      </c>
      <c r="L65" s="43"/>
      <c r="M65" s="38"/>
    </row>
    <row r="66" spans="3:13" ht="24.75" customHeight="1" thickBot="1">
      <c r="C66" s="31" t="s">
        <v>14</v>
      </c>
      <c r="D66" s="32"/>
      <c r="E66" s="45">
        <v>3.6828507574541591E-2</v>
      </c>
      <c r="F66" s="40" t="s">
        <v>9</v>
      </c>
      <c r="G66" s="66">
        <v>25.846568774348199</v>
      </c>
      <c r="H66" s="51"/>
      <c r="I66" s="40" t="s">
        <v>9</v>
      </c>
      <c r="J66" s="66">
        <v>36.02876276671757</v>
      </c>
      <c r="K66" s="45">
        <v>-7.5964825895415533E-2</v>
      </c>
      <c r="L66" s="32" t="s">
        <v>14</v>
      </c>
      <c r="M66" s="46" t="s">
        <v>10</v>
      </c>
    </row>
    <row r="67" spans="3:13" ht="24.75" customHeight="1" thickBot="1">
      <c r="C67" s="39"/>
      <c r="D67" s="37"/>
      <c r="E67" s="45">
        <v>0.12233361487133587</v>
      </c>
      <c r="F67" s="40" t="s">
        <v>11</v>
      </c>
      <c r="G67" s="66">
        <v>32.254219509869365</v>
      </c>
      <c r="H67" s="51"/>
      <c r="I67" s="40" t="s">
        <v>11</v>
      </c>
      <c r="J67" s="66">
        <v>38.76782060452814</v>
      </c>
      <c r="K67" s="45">
        <v>4.9646927219277659E-2</v>
      </c>
      <c r="L67" s="37"/>
      <c r="M67" s="38"/>
    </row>
    <row r="68" spans="3:13" ht="24.75" customHeight="1" thickBot="1">
      <c r="C68" s="42"/>
      <c r="D68" s="43"/>
      <c r="E68" s="45">
        <v>-0.18936506500307937</v>
      </c>
      <c r="F68" s="40" t="s">
        <v>12</v>
      </c>
      <c r="G68" s="66">
        <v>18.799160985841635</v>
      </c>
      <c r="H68" s="51"/>
      <c r="I68" s="40" t="s">
        <v>12</v>
      </c>
      <c r="J68" s="66">
        <v>34.036374196827239</v>
      </c>
      <c r="K68" s="45">
        <v>-0.14649862499743171</v>
      </c>
      <c r="L68" s="43"/>
      <c r="M68" s="44"/>
    </row>
    <row r="69" spans="3:13" ht="24.75" customHeight="1" thickBot="1">
      <c r="C69" s="31" t="s">
        <v>15</v>
      </c>
      <c r="D69" s="32"/>
      <c r="E69" s="45">
        <v>-4.6777512104264729E-2</v>
      </c>
      <c r="F69" s="40" t="s">
        <v>9</v>
      </c>
      <c r="G69" s="66">
        <v>50.943164156080897</v>
      </c>
      <c r="H69" s="51"/>
      <c r="I69" s="40" t="s">
        <v>9</v>
      </c>
      <c r="J69" s="66">
        <v>57.039628669751345</v>
      </c>
      <c r="K69" s="45">
        <v>-4.125581490834751E-4</v>
      </c>
      <c r="L69" s="37" t="s">
        <v>15</v>
      </c>
      <c r="M69" s="46" t="s">
        <v>10</v>
      </c>
    </row>
    <row r="70" spans="3:13" ht="24.75" customHeight="1" thickBot="1">
      <c r="C70" s="39"/>
      <c r="D70" s="37"/>
      <c r="E70" s="45">
        <v>-6.8924373648756476E-2</v>
      </c>
      <c r="F70" s="40" t="s">
        <v>11</v>
      </c>
      <c r="G70" s="66">
        <v>56.584558692152619</v>
      </c>
      <c r="H70" s="51"/>
      <c r="I70" s="40" t="s">
        <v>11</v>
      </c>
      <c r="J70" s="66">
        <v>62.558381356159167</v>
      </c>
      <c r="K70" s="45">
        <v>-1.4745927353974508E-2</v>
      </c>
      <c r="L70" s="37"/>
      <c r="M70" s="38"/>
    </row>
    <row r="71" spans="3:13" ht="24.75" customHeight="1" thickBot="1">
      <c r="C71" s="42"/>
      <c r="D71" s="43"/>
      <c r="E71" s="45">
        <v>1.2134488304997859E-3</v>
      </c>
      <c r="F71" s="40" t="s">
        <v>12</v>
      </c>
      <c r="G71" s="66">
        <v>39.46822108642737</v>
      </c>
      <c r="H71" s="51"/>
      <c r="I71" s="40" t="s">
        <v>12</v>
      </c>
      <c r="J71" s="66">
        <v>45.718319257072835</v>
      </c>
      <c r="K71" s="45">
        <v>1.1446696282194191E-2</v>
      </c>
      <c r="L71" s="43"/>
      <c r="M71" s="44"/>
    </row>
    <row r="72" spans="3:13" ht="24.75" customHeight="1" thickBot="1">
      <c r="C72" s="31" t="s">
        <v>16</v>
      </c>
      <c r="D72" s="32"/>
      <c r="E72" s="45">
        <v>-2.1305188689444421E-3</v>
      </c>
      <c r="F72" s="40" t="s">
        <v>9</v>
      </c>
      <c r="G72" s="66">
        <v>66.594089757595199</v>
      </c>
      <c r="H72" s="51"/>
      <c r="I72" s="40" t="s">
        <v>9</v>
      </c>
      <c r="J72" s="66">
        <v>65.199535108137894</v>
      </c>
      <c r="K72" s="45">
        <v>-2.2689461202340944E-3</v>
      </c>
      <c r="L72" s="37" t="s">
        <v>16</v>
      </c>
      <c r="M72" s="46" t="s">
        <v>10</v>
      </c>
    </row>
    <row r="73" spans="3:13" ht="24.75" customHeight="1" thickBot="1">
      <c r="C73" s="39"/>
      <c r="D73" s="37"/>
      <c r="E73" s="45">
        <v>-1.2050225147134386E-2</v>
      </c>
      <c r="F73" s="40" t="s">
        <v>11</v>
      </c>
      <c r="G73" s="66">
        <v>79.03434735224036</v>
      </c>
      <c r="H73" s="51"/>
      <c r="I73" s="40" t="s">
        <v>11</v>
      </c>
      <c r="J73" s="66">
        <v>76.725819376535171</v>
      </c>
      <c r="K73" s="45">
        <v>-2.7032573580210717E-2</v>
      </c>
      <c r="L73" s="37"/>
      <c r="M73" s="38"/>
    </row>
    <row r="74" spans="3:13" ht="24.75" customHeight="1" thickBot="1">
      <c r="C74" s="42"/>
      <c r="D74" s="43"/>
      <c r="E74" s="45">
        <v>-1.1841109418432083E-2</v>
      </c>
      <c r="F74" s="40" t="s">
        <v>12</v>
      </c>
      <c r="G74" s="66">
        <v>54.139757939302157</v>
      </c>
      <c r="H74" s="51"/>
      <c r="I74" s="40" t="s">
        <v>12</v>
      </c>
      <c r="J74" s="66">
        <v>53.704752346568519</v>
      </c>
      <c r="K74" s="45">
        <v>2.1102740027361122E-3</v>
      </c>
      <c r="L74" s="37"/>
      <c r="M74" s="44"/>
    </row>
    <row r="75" spans="3:13" ht="13.5" thickBot="1">
      <c r="C75" s="48"/>
      <c r="D75" s="29"/>
      <c r="E75" s="29"/>
      <c r="F75" s="29"/>
      <c r="G75" s="29"/>
      <c r="H75" s="29"/>
      <c r="I75" s="29"/>
      <c r="J75" s="29"/>
      <c r="K75" s="29"/>
      <c r="L75" s="29"/>
      <c r="M75" s="30"/>
    </row>
    <row r="76" spans="3:13" ht="20.100000000000001" customHeight="1" thickBot="1">
      <c r="C76" s="3" t="s">
        <v>20</v>
      </c>
      <c r="D76" s="4"/>
      <c r="E76" s="4"/>
      <c r="F76" s="4"/>
      <c r="G76" s="4"/>
      <c r="H76" s="4"/>
      <c r="I76" s="4"/>
      <c r="J76" s="4"/>
      <c r="K76" s="4"/>
      <c r="L76" s="4"/>
      <c r="M76" s="5"/>
    </row>
    <row r="77" spans="3:13" ht="33.75" customHeight="1" thickBot="1">
      <c r="C77" s="31" t="s">
        <v>8</v>
      </c>
      <c r="D77" s="32"/>
      <c r="E77" s="67">
        <v>0.21174484242867808</v>
      </c>
      <c r="F77" s="34" t="s">
        <v>21</v>
      </c>
      <c r="G77" s="35">
        <v>167222</v>
      </c>
      <c r="H77" s="51"/>
      <c r="I77" s="34" t="s">
        <v>21</v>
      </c>
      <c r="J77" s="35">
        <v>363523</v>
      </c>
      <c r="K77" s="67">
        <v>0.18027331257569013</v>
      </c>
      <c r="L77" s="46" t="s">
        <v>8</v>
      </c>
      <c r="M77" s="68" t="s">
        <v>10</v>
      </c>
    </row>
    <row r="78" spans="3:13" ht="33.75" customHeight="1" thickBot="1">
      <c r="C78" s="39"/>
      <c r="D78" s="37"/>
      <c r="E78" s="33">
        <v>-4.6849358054671719E-2</v>
      </c>
      <c r="F78" s="40" t="s">
        <v>22</v>
      </c>
      <c r="G78" s="35">
        <v>674315</v>
      </c>
      <c r="H78" s="51"/>
      <c r="I78" s="40" t="s">
        <v>22</v>
      </c>
      <c r="J78" s="35">
        <v>1471701</v>
      </c>
      <c r="K78" s="33">
        <v>-2.3805543947625019E-2</v>
      </c>
      <c r="L78" s="38"/>
      <c r="M78" s="69" t="s">
        <v>10</v>
      </c>
    </row>
    <row r="79" spans="3:13" ht="33.75" customHeight="1" thickBot="1">
      <c r="C79" s="39"/>
      <c r="D79" s="37"/>
      <c r="E79" s="33">
        <v>-1.1316350109367712E-2</v>
      </c>
      <c r="F79" s="40" t="s">
        <v>23</v>
      </c>
      <c r="G79" s="35">
        <v>208372</v>
      </c>
      <c r="H79" s="51"/>
      <c r="I79" s="40" t="s">
        <v>23</v>
      </c>
      <c r="J79" s="35">
        <v>455481</v>
      </c>
      <c r="K79" s="33">
        <v>-2.9677554046338872E-2</v>
      </c>
      <c r="L79" s="38"/>
      <c r="M79" s="69" t="s">
        <v>10</v>
      </c>
    </row>
    <row r="80" spans="3:13" ht="33.75" customHeight="1" thickBot="1">
      <c r="C80" s="39"/>
      <c r="D80" s="37"/>
      <c r="E80" s="33">
        <v>-0.20973697014797221</v>
      </c>
      <c r="F80" s="40" t="s">
        <v>24</v>
      </c>
      <c r="G80" s="35">
        <v>27611</v>
      </c>
      <c r="H80" s="51"/>
      <c r="I80" s="40" t="s">
        <v>24</v>
      </c>
      <c r="J80" s="35">
        <v>76254</v>
      </c>
      <c r="K80" s="33">
        <v>-0.13119666397019447</v>
      </c>
      <c r="L80" s="38"/>
      <c r="M80" s="69" t="s">
        <v>10</v>
      </c>
    </row>
    <row r="81" spans="3:13" ht="33.75" customHeight="1" thickBot="1">
      <c r="C81" s="42"/>
      <c r="D81" s="43"/>
      <c r="E81" s="33">
        <v>-9.1186958736627632E-2</v>
      </c>
      <c r="F81" s="40" t="s">
        <v>25</v>
      </c>
      <c r="G81" s="35">
        <v>10704</v>
      </c>
      <c r="H81" s="51"/>
      <c r="I81" s="40" t="s">
        <v>25</v>
      </c>
      <c r="J81" s="35">
        <v>26169</v>
      </c>
      <c r="K81" s="33">
        <v>-7.6116504854368938E-2</v>
      </c>
      <c r="L81" s="44"/>
      <c r="M81" s="69" t="s">
        <v>10</v>
      </c>
    </row>
    <row r="82" spans="3:13" ht="13.5" thickBot="1">
      <c r="C82" s="48"/>
      <c r="D82" s="29"/>
      <c r="E82" s="29"/>
      <c r="F82" s="29"/>
      <c r="G82" s="29"/>
      <c r="H82" s="29"/>
      <c r="I82" s="29"/>
      <c r="J82" s="29"/>
      <c r="K82" s="29"/>
      <c r="L82" s="29"/>
      <c r="M82" s="30"/>
    </row>
    <row r="83" spans="3:13" ht="20.100000000000001" customHeight="1" thickBot="1">
      <c r="C83" s="3" t="s">
        <v>26</v>
      </c>
      <c r="D83" s="4"/>
      <c r="E83" s="4"/>
      <c r="F83" s="4"/>
      <c r="G83" s="4"/>
      <c r="H83" s="4"/>
      <c r="I83" s="4"/>
      <c r="J83" s="4"/>
      <c r="K83" s="4"/>
      <c r="L83" s="4"/>
      <c r="M83" s="5"/>
    </row>
    <row r="84" spans="3:13" s="70" customFormat="1" ht="33.75" customHeight="1" thickBot="1">
      <c r="C84" s="31" t="s">
        <v>8</v>
      </c>
      <c r="D84" s="32"/>
      <c r="E84" s="67">
        <v>0.14304873176257948</v>
      </c>
      <c r="F84" s="34" t="s">
        <v>21</v>
      </c>
      <c r="G84" s="35">
        <v>1147206</v>
      </c>
      <c r="H84" s="36"/>
      <c r="I84" s="34" t="s">
        <v>21</v>
      </c>
      <c r="J84" s="35">
        <v>2528528</v>
      </c>
      <c r="K84" s="67">
        <v>0.13969170745427206</v>
      </c>
      <c r="L84" s="38" t="s">
        <v>8</v>
      </c>
      <c r="M84" s="68" t="s">
        <v>10</v>
      </c>
    </row>
    <row r="85" spans="3:13" s="70" customFormat="1" ht="33.75" customHeight="1" thickBot="1">
      <c r="C85" s="39"/>
      <c r="D85" s="37"/>
      <c r="E85" s="33">
        <v>-4.7673106958986522E-2</v>
      </c>
      <c r="F85" s="40" t="s">
        <v>22</v>
      </c>
      <c r="G85" s="35">
        <v>5136417</v>
      </c>
      <c r="H85" s="36"/>
      <c r="I85" s="40" t="s">
        <v>22</v>
      </c>
      <c r="J85" s="35">
        <v>11423770</v>
      </c>
      <c r="K85" s="33">
        <v>-1.9387656036084944E-2</v>
      </c>
      <c r="L85" s="38"/>
      <c r="M85" s="69" t="s">
        <v>10</v>
      </c>
    </row>
    <row r="86" spans="3:13" s="70" customFormat="1" ht="33.75" customHeight="1" thickBot="1">
      <c r="C86" s="39"/>
      <c r="D86" s="37"/>
      <c r="E86" s="33">
        <v>-1.7352179354366615E-2</v>
      </c>
      <c r="F86" s="40" t="s">
        <v>23</v>
      </c>
      <c r="G86" s="35">
        <v>1431371</v>
      </c>
      <c r="H86" s="36"/>
      <c r="I86" s="40" t="s">
        <v>23</v>
      </c>
      <c r="J86" s="35">
        <v>3268787</v>
      </c>
      <c r="K86" s="33">
        <v>-4.4438409472398632E-2</v>
      </c>
      <c r="L86" s="38"/>
      <c r="M86" s="69" t="s">
        <v>10</v>
      </c>
    </row>
    <row r="87" spans="3:13" s="70" customFormat="1" ht="33.75" customHeight="1" thickBot="1">
      <c r="C87" s="39"/>
      <c r="D87" s="37"/>
      <c r="E87" s="33">
        <v>-0.18501671410457621</v>
      </c>
      <c r="F87" s="40" t="s">
        <v>24</v>
      </c>
      <c r="G87" s="35">
        <v>91913</v>
      </c>
      <c r="H87" s="36"/>
      <c r="I87" s="40" t="s">
        <v>24</v>
      </c>
      <c r="J87" s="35">
        <v>266902</v>
      </c>
      <c r="K87" s="33">
        <v>-6.2379900161245505E-2</v>
      </c>
      <c r="L87" s="38"/>
      <c r="M87" s="69" t="s">
        <v>10</v>
      </c>
    </row>
    <row r="88" spans="3:13" s="70" customFormat="1" ht="33.75" customHeight="1" thickBot="1">
      <c r="C88" s="42"/>
      <c r="D88" s="43"/>
      <c r="E88" s="33">
        <v>5.2596173401542545E-2</v>
      </c>
      <c r="F88" s="40" t="s">
        <v>25</v>
      </c>
      <c r="G88" s="35">
        <v>67283</v>
      </c>
      <c r="H88" s="36"/>
      <c r="I88" s="40" t="s">
        <v>25</v>
      </c>
      <c r="J88" s="35">
        <v>159212</v>
      </c>
      <c r="K88" s="33">
        <v>8.1316770692547502E-2</v>
      </c>
      <c r="L88" s="44"/>
      <c r="M88" s="69" t="s">
        <v>10</v>
      </c>
    </row>
    <row r="89" spans="3:13" ht="13.5" thickBot="1">
      <c r="C89" s="48"/>
      <c r="D89" s="29"/>
      <c r="E89" s="29"/>
      <c r="F89" s="29"/>
      <c r="G89" s="29"/>
      <c r="H89" s="29"/>
      <c r="I89" s="29"/>
      <c r="J89" s="29"/>
      <c r="K89" s="29"/>
      <c r="L89" s="29"/>
      <c r="M89" s="30"/>
    </row>
    <row r="90" spans="3:13" ht="20.100000000000001" customHeight="1" thickBot="1">
      <c r="C90" s="3" t="s">
        <v>27</v>
      </c>
      <c r="D90" s="4"/>
      <c r="E90" s="4"/>
      <c r="F90" s="4"/>
      <c r="G90" s="4"/>
      <c r="H90" s="4"/>
      <c r="I90" s="4"/>
      <c r="J90" s="4"/>
      <c r="K90" s="4"/>
      <c r="L90" s="4"/>
      <c r="M90" s="5"/>
    </row>
    <row r="91" spans="3:13" ht="33.75" customHeight="1" thickBot="1">
      <c r="C91" s="31" t="s">
        <v>8</v>
      </c>
      <c r="D91" s="32"/>
      <c r="E91" s="49">
        <v>-0.41230196039152212</v>
      </c>
      <c r="F91" s="34" t="s">
        <v>21</v>
      </c>
      <c r="G91" s="50">
        <v>6.8603772230926552</v>
      </c>
      <c r="H91" s="51"/>
      <c r="I91" s="34" t="s">
        <v>21</v>
      </c>
      <c r="J91" s="50">
        <v>6.9556204146642715</v>
      </c>
      <c r="K91" s="49">
        <v>-0.24767245316971476</v>
      </c>
      <c r="L91" s="38" t="s">
        <v>8</v>
      </c>
      <c r="M91" s="68" t="s">
        <v>10</v>
      </c>
    </row>
    <row r="92" spans="3:13" ht="33.75" customHeight="1" thickBot="1">
      <c r="C92" s="39"/>
      <c r="D92" s="37"/>
      <c r="E92" s="49">
        <v>-6.5887989446675732E-3</v>
      </c>
      <c r="F92" s="40" t="s">
        <v>22</v>
      </c>
      <c r="G92" s="50">
        <v>7.6172367513699086</v>
      </c>
      <c r="H92" s="51"/>
      <c r="I92" s="40" t="s">
        <v>22</v>
      </c>
      <c r="J92" s="50">
        <v>7.7622900303798126</v>
      </c>
      <c r="K92" s="49">
        <v>3.4970931685870177E-2</v>
      </c>
      <c r="L92" s="38"/>
      <c r="M92" s="69" t="s">
        <v>10</v>
      </c>
    </row>
    <row r="93" spans="3:13" ht="33.75" customHeight="1" thickBot="1">
      <c r="C93" s="39"/>
      <c r="D93" s="37"/>
      <c r="E93" s="49">
        <v>-4.2194117070623705E-2</v>
      </c>
      <c r="F93" s="40" t="s">
        <v>23</v>
      </c>
      <c r="G93" s="50">
        <v>6.8693058568329715</v>
      </c>
      <c r="H93" s="51"/>
      <c r="I93" s="40" t="s">
        <v>23</v>
      </c>
      <c r="J93" s="50">
        <v>7.1765606029669735</v>
      </c>
      <c r="K93" s="49">
        <v>-0.11085855120888866</v>
      </c>
      <c r="L93" s="38"/>
      <c r="M93" s="69" t="s">
        <v>10</v>
      </c>
    </row>
    <row r="94" spans="3:13" ht="33.75" customHeight="1" thickBot="1">
      <c r="C94" s="39"/>
      <c r="D94" s="37"/>
      <c r="E94" s="49">
        <v>0.10097156047655487</v>
      </c>
      <c r="F94" s="40" t="s">
        <v>24</v>
      </c>
      <c r="G94" s="50">
        <v>3.3288544420701895</v>
      </c>
      <c r="H94" s="51"/>
      <c r="I94" s="40" t="s">
        <v>24</v>
      </c>
      <c r="J94" s="50">
        <v>3.5001704828599154</v>
      </c>
      <c r="K94" s="49">
        <v>0.25689552245248226</v>
      </c>
      <c r="L94" s="38"/>
      <c r="M94" s="69" t="s">
        <v>10</v>
      </c>
    </row>
    <row r="95" spans="3:13" ht="33.75" customHeight="1" thickBot="1">
      <c r="C95" s="42"/>
      <c r="D95" s="43"/>
      <c r="E95" s="49">
        <v>0.85862869856165602</v>
      </c>
      <c r="F95" s="40" t="s">
        <v>25</v>
      </c>
      <c r="G95" s="50">
        <v>6.285781016442451</v>
      </c>
      <c r="H95" s="51"/>
      <c r="I95" s="40" t="s">
        <v>25</v>
      </c>
      <c r="J95" s="50">
        <v>6.0839925102220187</v>
      </c>
      <c r="K95" s="49">
        <v>0.88579303978953838</v>
      </c>
      <c r="L95" s="44"/>
      <c r="M95" s="69" t="s">
        <v>10</v>
      </c>
    </row>
    <row r="96" spans="3:13" ht="13.5" thickBot="1">
      <c r="C96" s="48"/>
      <c r="D96" s="29"/>
      <c r="E96" s="29"/>
      <c r="F96" s="29"/>
      <c r="G96" s="29"/>
      <c r="H96" s="29"/>
      <c r="I96" s="29"/>
      <c r="J96" s="29"/>
      <c r="K96" s="29"/>
      <c r="L96" s="29"/>
      <c r="M96" s="30"/>
    </row>
    <row r="97" spans="3:18" ht="20.100000000000001" customHeight="1" thickBot="1">
      <c r="C97" s="3" t="s">
        <v>28</v>
      </c>
      <c r="D97" s="4"/>
      <c r="E97" s="4"/>
      <c r="F97" s="4"/>
      <c r="G97" s="4"/>
      <c r="H97" s="4"/>
      <c r="I97" s="4"/>
      <c r="J97" s="4"/>
      <c r="K97" s="4"/>
      <c r="L97" s="4"/>
      <c r="M97" s="5"/>
    </row>
    <row r="98" spans="3:18" ht="33.75" customHeight="1" thickBot="1">
      <c r="C98" s="31" t="s">
        <v>8</v>
      </c>
      <c r="D98" s="32"/>
      <c r="E98" s="33">
        <v>-3.9091981014545363E-2</v>
      </c>
      <c r="F98" s="34" t="s">
        <v>21</v>
      </c>
      <c r="G98" s="65">
        <v>67.921719916732386</v>
      </c>
      <c r="H98" s="51"/>
      <c r="I98" s="34" t="s">
        <v>21</v>
      </c>
      <c r="J98" s="65">
        <v>68.221401290108133</v>
      </c>
      <c r="K98" s="33">
        <v>-3.6344228752376528E-2</v>
      </c>
      <c r="L98" s="38" t="s">
        <v>8</v>
      </c>
      <c r="M98" s="68" t="s">
        <v>10</v>
      </c>
    </row>
    <row r="99" spans="3:18" ht="33.75" customHeight="1" thickBot="1">
      <c r="C99" s="39"/>
      <c r="D99" s="37"/>
      <c r="E99" s="33">
        <v>-2.9643536673444548E-2</v>
      </c>
      <c r="F99" s="40" t="s">
        <v>22</v>
      </c>
      <c r="G99" s="65">
        <v>79.353767329418702</v>
      </c>
      <c r="H99" s="51"/>
      <c r="I99" s="40" t="s">
        <v>22</v>
      </c>
      <c r="J99" s="65">
        <v>77.915959834277928</v>
      </c>
      <c r="K99" s="33">
        <v>-2.7802713918554156E-2</v>
      </c>
      <c r="L99" s="38"/>
      <c r="M99" s="69" t="s">
        <v>10</v>
      </c>
    </row>
    <row r="100" spans="3:18" ht="33.75" customHeight="1" thickBot="1">
      <c r="C100" s="39"/>
      <c r="D100" s="37"/>
      <c r="E100" s="33">
        <v>4.1377683460912529E-3</v>
      </c>
      <c r="F100" s="40" t="s">
        <v>23</v>
      </c>
      <c r="G100" s="65">
        <v>62.870592183227082</v>
      </c>
      <c r="H100" s="51"/>
      <c r="I100" s="40" t="s">
        <v>23</v>
      </c>
      <c r="J100" s="65">
        <v>63.554744051537718</v>
      </c>
      <c r="K100" s="33">
        <v>-3.428726916820124E-2</v>
      </c>
      <c r="L100" s="38"/>
      <c r="M100" s="69" t="s">
        <v>10</v>
      </c>
    </row>
    <row r="101" spans="3:18" ht="33.75" customHeight="1" thickBot="1">
      <c r="C101" s="39"/>
      <c r="D101" s="37"/>
      <c r="E101" s="33">
        <v>-0.15124250698196173</v>
      </c>
      <c r="F101" s="40" t="s">
        <v>24</v>
      </c>
      <c r="G101" s="65">
        <v>35.565091550712751</v>
      </c>
      <c r="H101" s="51"/>
      <c r="I101" s="40" t="s">
        <v>24</v>
      </c>
      <c r="J101" s="65">
        <v>47.301244107326411</v>
      </c>
      <c r="K101" s="33">
        <v>-4.518507369828062E-3</v>
      </c>
      <c r="L101" s="38"/>
      <c r="M101" s="69" t="s">
        <v>10</v>
      </c>
    </row>
    <row r="102" spans="3:18" ht="33.75" customHeight="1" thickBot="1">
      <c r="C102" s="42"/>
      <c r="D102" s="43"/>
      <c r="E102" s="33">
        <v>4.4029621757786019E-2</v>
      </c>
      <c r="F102" s="40" t="s">
        <v>25</v>
      </c>
      <c r="G102" s="65">
        <v>53.579505638020002</v>
      </c>
      <c r="H102" s="51"/>
      <c r="I102" s="40" t="s">
        <v>25</v>
      </c>
      <c r="J102" s="65">
        <v>59.780421134841248</v>
      </c>
      <c r="K102" s="33">
        <v>0.13900664931879181</v>
      </c>
      <c r="L102" s="44"/>
      <c r="M102" s="69" t="s">
        <v>10</v>
      </c>
    </row>
    <row r="103" spans="3:18" ht="17.25" customHeight="1" thickBot="1">
      <c r="C103" s="71"/>
      <c r="D103" s="72"/>
      <c r="E103" s="72"/>
      <c r="F103" s="72"/>
      <c r="G103" s="72"/>
      <c r="H103" s="72"/>
      <c r="I103" s="72"/>
      <c r="J103" s="72"/>
      <c r="K103" s="72"/>
      <c r="L103" s="72"/>
      <c r="M103" s="73"/>
    </row>
    <row r="104" spans="3:18" ht="21.75" customHeight="1" thickBot="1">
      <c r="C104" s="1"/>
      <c r="D104" s="2"/>
      <c r="E104" s="3" t="str">
        <f>$E$1</f>
        <v>INDICADORES TURÍSTICOS DE TENERIFE (definitivo 73,9%)</v>
      </c>
      <c r="F104" s="4"/>
      <c r="G104" s="4"/>
      <c r="H104" s="4"/>
      <c r="I104" s="4"/>
      <c r="J104" s="4"/>
      <c r="K104" s="5"/>
      <c r="L104" s="2"/>
      <c r="M104" s="6"/>
    </row>
    <row r="105" spans="3:18" s="60" customFormat="1" ht="21.75" customHeight="1" thickBot="1">
      <c r="C105" s="1"/>
      <c r="D105" s="2"/>
      <c r="E105" s="74"/>
      <c r="F105" s="74"/>
      <c r="G105" s="74"/>
      <c r="H105" s="74"/>
      <c r="I105" s="74"/>
      <c r="J105" s="74"/>
      <c r="K105" s="74"/>
      <c r="L105" s="2"/>
      <c r="M105" s="6"/>
    </row>
    <row r="106" spans="3:18" ht="33" customHeight="1">
      <c r="C106" s="61" t="s">
        <v>29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1"/>
      <c r="O106" s="75"/>
      <c r="P106" s="75"/>
      <c r="Q106" s="75"/>
      <c r="R106" s="76"/>
    </row>
    <row r="107" spans="3:18" ht="20.100000000000001" customHeight="1" thickBot="1">
      <c r="C107" s="77"/>
      <c r="D107" s="78"/>
      <c r="E107" s="78"/>
      <c r="F107" s="78"/>
      <c r="G107" s="18" t="str">
        <f>E2</f>
        <v>verano 2012</v>
      </c>
      <c r="H107" s="18"/>
      <c r="I107" s="18"/>
      <c r="J107" s="78"/>
      <c r="K107" s="78"/>
      <c r="L107" s="78"/>
      <c r="M107" s="79"/>
      <c r="O107" s="80"/>
      <c r="P107" s="81"/>
      <c r="Q107" s="60"/>
      <c r="R107" s="60"/>
    </row>
    <row r="108" spans="3:18" ht="17.25" customHeight="1" thickBot="1">
      <c r="C108" s="82"/>
      <c r="D108" s="83" t="s">
        <v>8</v>
      </c>
      <c r="E108" s="84"/>
      <c r="F108" s="83" t="s">
        <v>30</v>
      </c>
      <c r="G108" s="84"/>
      <c r="H108" s="83" t="s">
        <v>31</v>
      </c>
      <c r="I108" s="84"/>
      <c r="J108" s="83" t="s">
        <v>32</v>
      </c>
      <c r="K108" s="84"/>
      <c r="L108" s="83" t="s">
        <v>33</v>
      </c>
      <c r="M108" s="84"/>
    </row>
    <row r="109" spans="3:18" ht="28.5" customHeight="1" thickBot="1">
      <c r="C109" s="82"/>
      <c r="D109" s="85" t="s">
        <v>34</v>
      </c>
      <c r="E109" s="85" t="s">
        <v>35</v>
      </c>
      <c r="F109" s="85" t="s">
        <v>34</v>
      </c>
      <c r="G109" s="85" t="s">
        <v>35</v>
      </c>
      <c r="H109" s="85" t="s">
        <v>34</v>
      </c>
      <c r="I109" s="85" t="s">
        <v>35</v>
      </c>
      <c r="J109" s="85" t="s">
        <v>34</v>
      </c>
      <c r="K109" s="85" t="s">
        <v>35</v>
      </c>
      <c r="L109" s="85" t="s">
        <v>34</v>
      </c>
      <c r="M109" s="85" t="s">
        <v>35</v>
      </c>
    </row>
    <row r="110" spans="3:18" ht="24" customHeight="1" thickBot="1">
      <c r="C110" s="86" t="s">
        <v>36</v>
      </c>
      <c r="D110" s="33">
        <v>-9.1266923818060341E-2</v>
      </c>
      <c r="E110" s="41">
        <v>541385</v>
      </c>
      <c r="F110" s="33">
        <v>-1.5173042382650159E-2</v>
      </c>
      <c r="G110" s="41">
        <v>36737</v>
      </c>
      <c r="H110" s="33">
        <v>0.17174335709656519</v>
      </c>
      <c r="I110" s="41">
        <v>5424</v>
      </c>
      <c r="J110" s="33">
        <v>-0.13211285266457684</v>
      </c>
      <c r="K110" s="41">
        <v>173035</v>
      </c>
      <c r="L110" s="33">
        <v>-7.973457544202156E-2</v>
      </c>
      <c r="M110" s="41">
        <v>326189</v>
      </c>
    </row>
    <row r="111" spans="3:18" ht="27" customHeight="1" thickBot="1">
      <c r="C111" s="87" t="s">
        <v>37</v>
      </c>
      <c r="D111" s="33">
        <v>-9.1039016658934324E-2</v>
      </c>
      <c r="E111" s="41">
        <v>145218.85134704856</v>
      </c>
      <c r="F111" s="33" t="s">
        <v>38</v>
      </c>
      <c r="G111" s="41" t="s">
        <v>38</v>
      </c>
      <c r="H111" s="33" t="s">
        <v>38</v>
      </c>
      <c r="I111" s="41" t="s">
        <v>38</v>
      </c>
      <c r="J111" s="33" t="s">
        <v>38</v>
      </c>
      <c r="K111" s="41" t="s">
        <v>38</v>
      </c>
      <c r="L111" s="33" t="s">
        <v>38</v>
      </c>
      <c r="M111" s="41" t="s">
        <v>38</v>
      </c>
      <c r="N111" s="88"/>
    </row>
    <row r="112" spans="3:18" ht="28.5" customHeight="1" thickBot="1">
      <c r="C112" s="87" t="s">
        <v>39</v>
      </c>
      <c r="D112" s="33">
        <v>-7.0956856803616852E-2</v>
      </c>
      <c r="E112" s="41">
        <v>61673.872864637175</v>
      </c>
      <c r="F112" s="33" t="s">
        <v>38</v>
      </c>
      <c r="G112" s="41" t="s">
        <v>38</v>
      </c>
      <c r="H112" s="33" t="s">
        <v>38</v>
      </c>
      <c r="I112" s="41" t="s">
        <v>38</v>
      </c>
      <c r="J112" s="33" t="s">
        <v>38</v>
      </c>
      <c r="K112" s="41" t="s">
        <v>38</v>
      </c>
      <c r="L112" s="33" t="s">
        <v>38</v>
      </c>
      <c r="M112" s="41" t="s">
        <v>38</v>
      </c>
      <c r="N112" s="88"/>
    </row>
    <row r="113" spans="3:14" ht="27.75" customHeight="1" thickBot="1">
      <c r="C113" s="87" t="s">
        <v>40</v>
      </c>
      <c r="D113" s="33">
        <v>-9.5013251575744473E-2</v>
      </c>
      <c r="E113" s="41">
        <v>334492.27578856773</v>
      </c>
      <c r="F113" s="33" t="s">
        <v>38</v>
      </c>
      <c r="G113" s="41" t="s">
        <v>38</v>
      </c>
      <c r="H113" s="33" t="s">
        <v>38</v>
      </c>
      <c r="I113" s="41" t="s">
        <v>38</v>
      </c>
      <c r="J113" s="33" t="s">
        <v>38</v>
      </c>
      <c r="K113" s="41" t="s">
        <v>38</v>
      </c>
      <c r="L113" s="33" t="s">
        <v>38</v>
      </c>
      <c r="M113" s="41" t="s">
        <v>38</v>
      </c>
      <c r="N113" s="88"/>
    </row>
    <row r="114" spans="3:14" ht="24" customHeight="1" thickBot="1">
      <c r="C114" s="89" t="s">
        <v>41</v>
      </c>
      <c r="D114" s="33">
        <v>9.0382678751258716E-2</v>
      </c>
      <c r="E114" s="41">
        <v>51972</v>
      </c>
      <c r="F114" s="33">
        <v>0.42285714285714282</v>
      </c>
      <c r="G114" s="41">
        <v>249</v>
      </c>
      <c r="H114" s="33">
        <v>-0.49514563106796117</v>
      </c>
      <c r="I114" s="41">
        <v>52</v>
      </c>
      <c r="J114" s="33">
        <v>0.12682215743440239</v>
      </c>
      <c r="K114" s="41">
        <v>1546</v>
      </c>
      <c r="L114" s="33">
        <v>8.934237406006873E-2</v>
      </c>
      <c r="M114" s="41">
        <v>50125</v>
      </c>
    </row>
    <row r="115" spans="3:14" ht="24" customHeight="1" thickBot="1">
      <c r="C115" s="89" t="s">
        <v>42</v>
      </c>
      <c r="D115" s="33">
        <v>-2.6501883550327121E-2</v>
      </c>
      <c r="E115" s="41">
        <v>44190</v>
      </c>
      <c r="F115" s="33">
        <v>0.58156028368794321</v>
      </c>
      <c r="G115" s="41">
        <v>223</v>
      </c>
      <c r="H115" s="33">
        <v>-0.18867924528301883</v>
      </c>
      <c r="I115" s="41">
        <v>43</v>
      </c>
      <c r="J115" s="33">
        <v>-0.10432852386237512</v>
      </c>
      <c r="K115" s="41">
        <v>807</v>
      </c>
      <c r="L115" s="33">
        <v>-2.6660345839541244E-2</v>
      </c>
      <c r="M115" s="41">
        <v>43117</v>
      </c>
    </row>
    <row r="116" spans="3:14" ht="24" customHeight="1" thickBot="1">
      <c r="C116" s="89" t="s">
        <v>43</v>
      </c>
      <c r="D116" s="33">
        <v>-2.7994284984144358E-2</v>
      </c>
      <c r="E116" s="41">
        <v>167358</v>
      </c>
      <c r="F116" s="33">
        <v>0.55084745762711873</v>
      </c>
      <c r="G116" s="41">
        <v>1464</v>
      </c>
      <c r="H116" s="33">
        <v>-0.27360090446579988</v>
      </c>
      <c r="I116" s="41">
        <v>1285</v>
      </c>
      <c r="J116" s="33">
        <v>0.11606899682251481</v>
      </c>
      <c r="K116" s="41">
        <v>49174</v>
      </c>
      <c r="L116" s="33">
        <v>-7.9502412184522142E-2</v>
      </c>
      <c r="M116" s="41">
        <v>115435</v>
      </c>
    </row>
    <row r="117" spans="3:14" ht="24" customHeight="1" thickBot="1">
      <c r="C117" s="89" t="s">
        <v>44</v>
      </c>
      <c r="D117" s="33">
        <v>-7.3829372117771852E-3</v>
      </c>
      <c r="E117" s="41">
        <v>44771</v>
      </c>
      <c r="F117" s="33">
        <v>7.3811931243680462E-2</v>
      </c>
      <c r="G117" s="41">
        <v>1062</v>
      </c>
      <c r="H117" s="33">
        <v>-4.1522491349480939E-2</v>
      </c>
      <c r="I117" s="41">
        <v>277</v>
      </c>
      <c r="J117" s="33">
        <v>4.8295454545454586E-2</v>
      </c>
      <c r="K117" s="41">
        <v>6642</v>
      </c>
      <c r="L117" s="33">
        <v>-1.8671645772205925E-2</v>
      </c>
      <c r="M117" s="41">
        <v>36790</v>
      </c>
    </row>
    <row r="118" spans="3:14" ht="24" customHeight="1" thickBot="1">
      <c r="C118" s="89" t="s">
        <v>45</v>
      </c>
      <c r="D118" s="33">
        <v>-8.5112892980314769E-2</v>
      </c>
      <c r="E118" s="41">
        <v>550182</v>
      </c>
      <c r="F118" s="33">
        <v>1.1534954407294831</v>
      </c>
      <c r="G118" s="41">
        <v>1417</v>
      </c>
      <c r="H118" s="33">
        <v>6.25E-2</v>
      </c>
      <c r="I118" s="41">
        <v>102</v>
      </c>
      <c r="J118" s="33">
        <v>0.13221541438245721</v>
      </c>
      <c r="K118" s="41">
        <v>17555</v>
      </c>
      <c r="L118" s="33">
        <v>-9.2289102676946233E-2</v>
      </c>
      <c r="M118" s="41">
        <v>531108</v>
      </c>
    </row>
    <row r="119" spans="3:14" ht="24" customHeight="1" thickBot="1">
      <c r="C119" s="89" t="s">
        <v>46</v>
      </c>
      <c r="D119" s="33">
        <v>-6.6640179151917889E-2</v>
      </c>
      <c r="E119" s="41">
        <v>25841</v>
      </c>
      <c r="F119" s="33">
        <v>0.68656716417910446</v>
      </c>
      <c r="G119" s="41">
        <v>113</v>
      </c>
      <c r="H119" s="33">
        <v>3.5999999999999996</v>
      </c>
      <c r="I119" s="41">
        <v>23</v>
      </c>
      <c r="J119" s="33">
        <v>0.40567375886524815</v>
      </c>
      <c r="K119" s="41">
        <v>991</v>
      </c>
      <c r="L119" s="33">
        <v>-8.1571221524396997E-2</v>
      </c>
      <c r="M119" s="41">
        <v>24714</v>
      </c>
    </row>
    <row r="120" spans="3:14" ht="24" customHeight="1" thickBot="1">
      <c r="C120" s="89" t="s">
        <v>47</v>
      </c>
      <c r="D120" s="33">
        <v>-0.15952783232111056</v>
      </c>
      <c r="E120" s="41">
        <v>36811</v>
      </c>
      <c r="F120" s="33">
        <v>0.21951219512195119</v>
      </c>
      <c r="G120" s="41">
        <v>1350</v>
      </c>
      <c r="H120" s="33">
        <v>0.23960880195599032</v>
      </c>
      <c r="I120" s="41">
        <v>507</v>
      </c>
      <c r="J120" s="33">
        <v>-0.16367713004484308</v>
      </c>
      <c r="K120" s="41">
        <v>2611</v>
      </c>
      <c r="L120" s="33">
        <v>-0.17408069458631259</v>
      </c>
      <c r="M120" s="41">
        <v>32343</v>
      </c>
    </row>
    <row r="121" spans="3:14" ht="24" customHeight="1" thickBot="1">
      <c r="C121" s="89" t="s">
        <v>48</v>
      </c>
      <c r="D121" s="33">
        <v>0.28384955752212382</v>
      </c>
      <c r="E121" s="41">
        <v>23212</v>
      </c>
      <c r="F121" s="33">
        <v>6.1093247588424493E-2</v>
      </c>
      <c r="G121" s="41">
        <v>330</v>
      </c>
      <c r="H121" s="33">
        <v>5.8823529411764719E-2</v>
      </c>
      <c r="I121" s="41">
        <v>18</v>
      </c>
      <c r="J121" s="33">
        <v>-0.14661879114302812</v>
      </c>
      <c r="K121" s="41">
        <v>1426</v>
      </c>
      <c r="L121" s="33">
        <v>0.33312604937503876</v>
      </c>
      <c r="M121" s="41">
        <v>21438</v>
      </c>
    </row>
    <row r="122" spans="3:14" ht="24" customHeight="1" thickBot="1">
      <c r="C122" s="90" t="s">
        <v>49</v>
      </c>
      <c r="D122" s="33">
        <v>0.74034462269756385</v>
      </c>
      <c r="E122" s="41">
        <v>5858</v>
      </c>
      <c r="F122" s="33">
        <v>-0.22368421052631582</v>
      </c>
      <c r="G122" s="41">
        <v>59</v>
      </c>
      <c r="H122" s="33">
        <v>1.3333333333333335</v>
      </c>
      <c r="I122" s="41">
        <v>7</v>
      </c>
      <c r="J122" s="33">
        <v>5.5248618784530468E-2</v>
      </c>
      <c r="K122" s="41">
        <v>382</v>
      </c>
      <c r="L122" s="33">
        <v>0.84957264957264966</v>
      </c>
      <c r="M122" s="41">
        <v>5410</v>
      </c>
    </row>
    <row r="123" spans="3:14" ht="24" customHeight="1" thickBot="1">
      <c r="C123" s="90" t="s">
        <v>50</v>
      </c>
      <c r="D123" s="33">
        <v>0.27762854950115123</v>
      </c>
      <c r="E123" s="41">
        <v>6659</v>
      </c>
      <c r="F123" s="33">
        <v>0.33898305084745761</v>
      </c>
      <c r="G123" s="41">
        <v>79</v>
      </c>
      <c r="H123" s="33">
        <v>-1</v>
      </c>
      <c r="I123" s="41">
        <v>0</v>
      </c>
      <c r="J123" s="33">
        <v>-0.10699588477366251</v>
      </c>
      <c r="K123" s="41">
        <v>217</v>
      </c>
      <c r="L123" s="33">
        <v>0.29671897289586302</v>
      </c>
      <c r="M123" s="41">
        <v>6363</v>
      </c>
    </row>
    <row r="124" spans="3:14" ht="24" customHeight="1" thickBot="1">
      <c r="C124" s="90" t="s">
        <v>51</v>
      </c>
      <c r="D124" s="33">
        <v>0.10641280224272864</v>
      </c>
      <c r="E124" s="41">
        <v>9472</v>
      </c>
      <c r="F124" s="33">
        <v>-0.27906976744186052</v>
      </c>
      <c r="G124" s="41">
        <v>62</v>
      </c>
      <c r="H124" s="33">
        <v>-0.19999999999999996</v>
      </c>
      <c r="I124" s="41">
        <v>4</v>
      </c>
      <c r="J124" s="33">
        <v>-0.22721598002496879</v>
      </c>
      <c r="K124" s="41">
        <v>619</v>
      </c>
      <c r="L124" s="33">
        <v>0.14578171860738043</v>
      </c>
      <c r="M124" s="41">
        <v>8787</v>
      </c>
    </row>
    <row r="125" spans="3:14" ht="24" customHeight="1" thickBot="1">
      <c r="C125" s="90" t="s">
        <v>52</v>
      </c>
      <c r="D125" s="33">
        <v>0.29968119022316686</v>
      </c>
      <c r="E125" s="41">
        <v>1223</v>
      </c>
      <c r="F125" s="33">
        <v>0.44444444444444442</v>
      </c>
      <c r="G125" s="41">
        <v>130</v>
      </c>
      <c r="H125" s="33">
        <v>0.16666666666666674</v>
      </c>
      <c r="I125" s="41">
        <v>7</v>
      </c>
      <c r="J125" s="33">
        <v>-0.21509433962264146</v>
      </c>
      <c r="K125" s="41">
        <v>208</v>
      </c>
      <c r="L125" s="33">
        <v>0.51379310344827589</v>
      </c>
      <c r="M125" s="41">
        <v>878</v>
      </c>
    </row>
    <row r="126" spans="3:14" ht="24" customHeight="1" thickBot="1">
      <c r="C126" s="89" t="s">
        <v>53</v>
      </c>
      <c r="D126" s="33">
        <v>0.17033492822966512</v>
      </c>
      <c r="E126" s="41">
        <v>14676</v>
      </c>
      <c r="F126" s="33">
        <v>1.681159420289855</v>
      </c>
      <c r="G126" s="41">
        <v>185</v>
      </c>
      <c r="H126" s="33">
        <v>-0.12686567164179108</v>
      </c>
      <c r="I126" s="41">
        <v>117</v>
      </c>
      <c r="J126" s="33">
        <v>0.13144058885383814</v>
      </c>
      <c r="K126" s="41">
        <v>1076</v>
      </c>
      <c r="L126" s="33">
        <v>0.16792552257157922</v>
      </c>
      <c r="M126" s="41">
        <v>13298</v>
      </c>
    </row>
    <row r="127" spans="3:14" ht="24" customHeight="1" thickBot="1">
      <c r="C127" s="89" t="s">
        <v>54</v>
      </c>
      <c r="D127" s="33">
        <v>9.3436136755605137E-2</v>
      </c>
      <c r="E127" s="41">
        <v>10778</v>
      </c>
      <c r="F127" s="33">
        <v>-0.25806451612903225</v>
      </c>
      <c r="G127" s="41">
        <v>69</v>
      </c>
      <c r="H127" s="33">
        <v>-0.62</v>
      </c>
      <c r="I127" s="41">
        <v>19</v>
      </c>
      <c r="J127" s="33">
        <v>0.25630593978844596</v>
      </c>
      <c r="K127" s="41">
        <v>1544</v>
      </c>
      <c r="L127" s="33">
        <v>7.7902180318208503E-2</v>
      </c>
      <c r="M127" s="41">
        <v>9146</v>
      </c>
    </row>
    <row r="128" spans="3:14" ht="24" customHeight="1" thickBot="1">
      <c r="C128" s="89" t="s">
        <v>55</v>
      </c>
      <c r="D128" s="33">
        <v>0.30430244168103848</v>
      </c>
      <c r="E128" s="41">
        <v>57478</v>
      </c>
      <c r="F128" s="33">
        <v>0.50520833333333326</v>
      </c>
      <c r="G128" s="41">
        <v>289</v>
      </c>
      <c r="H128" s="33">
        <v>0.19512195121951215</v>
      </c>
      <c r="I128" s="41">
        <v>49</v>
      </c>
      <c r="J128" s="33">
        <v>-9.2563291139240556E-2</v>
      </c>
      <c r="K128" s="41">
        <v>2294</v>
      </c>
      <c r="L128" s="33">
        <v>0.32776526980899123</v>
      </c>
      <c r="M128" s="41">
        <v>54846</v>
      </c>
    </row>
    <row r="129" spans="3:18" ht="24" customHeight="1" thickBot="1">
      <c r="C129" s="89" t="s">
        <v>56</v>
      </c>
      <c r="D129" s="33">
        <v>0.22243089383179759</v>
      </c>
      <c r="E129" s="41">
        <v>41658</v>
      </c>
      <c r="F129" s="33">
        <v>0.94311377245508976</v>
      </c>
      <c r="G129" s="41">
        <v>649</v>
      </c>
      <c r="H129" s="33">
        <v>-0.4049586776859504</v>
      </c>
      <c r="I129" s="41">
        <v>72</v>
      </c>
      <c r="J129" s="33">
        <v>0.45434173669467781</v>
      </c>
      <c r="K129" s="41">
        <v>2596</v>
      </c>
      <c r="L129" s="33">
        <v>0.20425277969721711</v>
      </c>
      <c r="M129" s="41">
        <v>38341</v>
      </c>
    </row>
    <row r="130" spans="3:18" ht="24" customHeight="1" thickBot="1">
      <c r="C130" s="89" t="s">
        <v>57</v>
      </c>
      <c r="D130" s="33">
        <v>-7.6157442316392654E-2</v>
      </c>
      <c r="E130" s="41">
        <v>42882</v>
      </c>
      <c r="F130" s="33">
        <v>-6.5836298932384296E-2</v>
      </c>
      <c r="G130" s="41">
        <v>525</v>
      </c>
      <c r="H130" s="33">
        <v>-0.47499999999999998</v>
      </c>
      <c r="I130" s="41">
        <v>84</v>
      </c>
      <c r="J130" s="33">
        <v>-0.2362398609501738</v>
      </c>
      <c r="K130" s="41">
        <v>5273</v>
      </c>
      <c r="L130" s="33">
        <v>-4.6170503467299118E-2</v>
      </c>
      <c r="M130" s="41">
        <v>37000</v>
      </c>
    </row>
    <row r="131" spans="3:18" ht="24" customHeight="1" thickBot="1">
      <c r="C131" s="89" t="s">
        <v>58</v>
      </c>
      <c r="D131" s="33">
        <v>0.11299575954103269</v>
      </c>
      <c r="E131" s="41">
        <v>4462</v>
      </c>
      <c r="F131" s="33">
        <v>0.18339100346020754</v>
      </c>
      <c r="G131" s="41">
        <v>342</v>
      </c>
      <c r="H131" s="33">
        <v>0.16666666666666674</v>
      </c>
      <c r="I131" s="41">
        <v>42</v>
      </c>
      <c r="J131" s="33">
        <v>-0.13687600644122389</v>
      </c>
      <c r="K131" s="41">
        <v>536</v>
      </c>
      <c r="L131" s="33">
        <v>0.15638263140711728</v>
      </c>
      <c r="M131" s="41">
        <v>3542</v>
      </c>
    </row>
    <row r="132" spans="3:18" ht="24" customHeight="1" thickBot="1">
      <c r="C132" s="89" t="s">
        <v>59</v>
      </c>
      <c r="D132" s="33">
        <v>-0.17938321661137735</v>
      </c>
      <c r="E132" s="41">
        <v>6679</v>
      </c>
      <c r="F132" s="33">
        <v>-7.9537237888648304E-3</v>
      </c>
      <c r="G132" s="41">
        <v>1372</v>
      </c>
      <c r="H132" s="33">
        <v>-8.0568720379146974E-2</v>
      </c>
      <c r="I132" s="41">
        <v>194</v>
      </c>
      <c r="J132" s="33">
        <v>-0.26713532513181015</v>
      </c>
      <c r="K132" s="41">
        <v>1668</v>
      </c>
      <c r="L132" s="33">
        <v>-0.19301944249238701</v>
      </c>
      <c r="M132" s="41">
        <v>3445</v>
      </c>
    </row>
    <row r="133" spans="3:18" ht="24" customHeight="1" thickBot="1">
      <c r="C133" s="89" t="s">
        <v>60</v>
      </c>
      <c r="D133" s="33">
        <v>-0.28875218348902565</v>
      </c>
      <c r="E133" s="41">
        <v>18730</v>
      </c>
      <c r="F133" s="33">
        <v>3.5366931918656697E-3</v>
      </c>
      <c r="G133" s="41">
        <v>1135</v>
      </c>
      <c r="H133" s="33">
        <v>-0.21739130434782605</v>
      </c>
      <c r="I133" s="41">
        <v>90</v>
      </c>
      <c r="J133" s="33">
        <v>0.1490476190476191</v>
      </c>
      <c r="K133" s="41">
        <v>2413</v>
      </c>
      <c r="L133" s="33">
        <v>-0.34348355663824603</v>
      </c>
      <c r="M133" s="41">
        <v>15092</v>
      </c>
    </row>
    <row r="134" spans="3:18" ht="24" customHeight="1" thickBot="1">
      <c r="C134" s="89" t="s">
        <v>61</v>
      </c>
      <c r="D134" s="33">
        <v>-3.7946054262579465E-2</v>
      </c>
      <c r="E134" s="41">
        <v>1141680</v>
      </c>
      <c r="F134" s="33">
        <v>0.27578448786264054</v>
      </c>
      <c r="G134" s="41">
        <v>10774</v>
      </c>
      <c r="H134" s="33">
        <v>-0.17594901634801885</v>
      </c>
      <c r="I134" s="41">
        <v>2974</v>
      </c>
      <c r="J134" s="33">
        <v>6.6104750939543377E-2</v>
      </c>
      <c r="K134" s="41">
        <v>98152</v>
      </c>
      <c r="L134" s="33">
        <v>-4.8782042341013354E-2</v>
      </c>
      <c r="M134" s="41">
        <v>1029780</v>
      </c>
    </row>
    <row r="135" spans="3:18" ht="24" customHeight="1" thickBot="1">
      <c r="C135" s="89" t="s">
        <v>9</v>
      </c>
      <c r="D135" s="33">
        <v>-5.5767589786975269E-2</v>
      </c>
      <c r="E135" s="41">
        <v>1683065</v>
      </c>
      <c r="F135" s="33">
        <v>3.8537203812188503E-2</v>
      </c>
      <c r="G135" s="41">
        <v>47511</v>
      </c>
      <c r="H135" s="33">
        <v>1.9422189851905802E-2</v>
      </c>
      <c r="I135" s="41">
        <v>8398</v>
      </c>
      <c r="J135" s="33">
        <v>-6.9496055805463253E-2</v>
      </c>
      <c r="K135" s="41">
        <v>271187</v>
      </c>
      <c r="L135" s="33">
        <v>-5.6416583509737328E-2</v>
      </c>
      <c r="M135" s="41">
        <v>1355969</v>
      </c>
    </row>
    <row r="136" spans="3:18" ht="13.5" thickBot="1"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6"/>
    </row>
    <row r="137" spans="3:18" ht="35.25" customHeight="1">
      <c r="C137" s="61" t="s">
        <v>29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1"/>
      <c r="O137" s="91"/>
      <c r="P137" s="91"/>
      <c r="Q137" s="91"/>
      <c r="R137" s="92"/>
    </row>
    <row r="138" spans="3:18" ht="20.100000000000001" customHeight="1" thickBot="1">
      <c r="C138" s="77"/>
      <c r="D138" s="78"/>
      <c r="E138" s="78"/>
      <c r="F138" s="78"/>
      <c r="G138" s="93" t="str">
        <f>I2</f>
        <v>acumulado septiembre 2012</v>
      </c>
      <c r="H138" s="94"/>
      <c r="I138" s="94"/>
      <c r="J138" s="78"/>
      <c r="K138" s="78"/>
      <c r="L138" s="78"/>
      <c r="M138" s="79"/>
      <c r="O138" s="95"/>
      <c r="P138" s="95"/>
      <c r="Q138" s="96"/>
      <c r="R138" s="97"/>
    </row>
    <row r="139" spans="3:18" ht="13.5" thickBot="1">
      <c r="C139" s="82"/>
      <c r="D139" s="83" t="s">
        <v>8</v>
      </c>
      <c r="E139" s="84"/>
      <c r="F139" s="83" t="s">
        <v>30</v>
      </c>
      <c r="G139" s="84"/>
      <c r="H139" s="83" t="s">
        <v>31</v>
      </c>
      <c r="I139" s="84"/>
      <c r="J139" s="83" t="s">
        <v>32</v>
      </c>
      <c r="K139" s="84"/>
      <c r="L139" s="83" t="s">
        <v>33</v>
      </c>
      <c r="M139" s="84"/>
    </row>
    <row r="140" spans="3:18" ht="28.5" customHeight="1" thickBot="1">
      <c r="C140" s="82"/>
      <c r="D140" s="85" t="s">
        <v>62</v>
      </c>
      <c r="E140" s="85" t="s">
        <v>63</v>
      </c>
      <c r="F140" s="85" t="s">
        <v>62</v>
      </c>
      <c r="G140" s="85" t="s">
        <v>63</v>
      </c>
      <c r="H140" s="85" t="s">
        <v>62</v>
      </c>
      <c r="I140" s="85" t="s">
        <v>63</v>
      </c>
      <c r="J140" s="85" t="s">
        <v>62</v>
      </c>
      <c r="K140" s="85" t="s">
        <v>63</v>
      </c>
      <c r="L140" s="85" t="s">
        <v>62</v>
      </c>
      <c r="M140" s="85" t="s">
        <v>63</v>
      </c>
    </row>
    <row r="141" spans="3:18" ht="24" customHeight="1" thickBot="1">
      <c r="C141" s="86" t="s">
        <v>36</v>
      </c>
      <c r="D141" s="33">
        <v>-7.4597981363355603E-2</v>
      </c>
      <c r="E141" s="41">
        <v>972145</v>
      </c>
      <c r="F141" s="33">
        <v>4.0519411392896387E-2</v>
      </c>
      <c r="G141" s="41">
        <v>93833</v>
      </c>
      <c r="H141" s="33">
        <v>-9.9439102564102599E-2</v>
      </c>
      <c r="I141" s="41">
        <v>11239</v>
      </c>
      <c r="J141" s="33">
        <v>-0.10899774018541064</v>
      </c>
      <c r="K141" s="41">
        <v>319762</v>
      </c>
      <c r="L141" s="33">
        <v>-7.0736689118176876E-2</v>
      </c>
      <c r="M141" s="41">
        <v>547311</v>
      </c>
    </row>
    <row r="142" spans="3:18" ht="24" customHeight="1" thickBot="1">
      <c r="C142" s="87" t="s">
        <v>37</v>
      </c>
      <c r="D142" s="33">
        <v>-0.14716711684397121</v>
      </c>
      <c r="E142" s="41">
        <v>227711.92271339023</v>
      </c>
      <c r="F142" s="33" t="s">
        <v>38</v>
      </c>
      <c r="G142" s="41" t="s">
        <v>38</v>
      </c>
      <c r="H142" s="33" t="s">
        <v>38</v>
      </c>
      <c r="I142" s="41" t="s">
        <v>38</v>
      </c>
      <c r="J142" s="33" t="s">
        <v>38</v>
      </c>
      <c r="K142" s="41" t="s">
        <v>38</v>
      </c>
      <c r="L142" s="33" t="s">
        <v>38</v>
      </c>
      <c r="M142" s="41" t="s">
        <v>38</v>
      </c>
    </row>
    <row r="143" spans="3:18" ht="24" customHeight="1" thickBot="1">
      <c r="C143" s="87" t="s">
        <v>39</v>
      </c>
      <c r="D143" s="33">
        <v>-6.8413864380346467E-2</v>
      </c>
      <c r="E143" s="41">
        <v>114154.45418368639</v>
      </c>
      <c r="F143" s="33" t="s">
        <v>38</v>
      </c>
      <c r="G143" s="41" t="s">
        <v>38</v>
      </c>
      <c r="H143" s="33" t="s">
        <v>38</v>
      </c>
      <c r="I143" s="41" t="s">
        <v>38</v>
      </c>
      <c r="J143" s="33" t="s">
        <v>38</v>
      </c>
      <c r="K143" s="41" t="s">
        <v>38</v>
      </c>
      <c r="L143" s="33" t="s">
        <v>38</v>
      </c>
      <c r="M143" s="41" t="s">
        <v>38</v>
      </c>
    </row>
    <row r="144" spans="3:18" ht="24" customHeight="1" thickBot="1">
      <c r="C144" s="87" t="s">
        <v>40</v>
      </c>
      <c r="D144" s="33">
        <v>-4.6429177587314574E-2</v>
      </c>
      <c r="E144" s="41">
        <v>630278.62310335634</v>
      </c>
      <c r="F144" s="33" t="s">
        <v>38</v>
      </c>
      <c r="G144" s="41" t="s">
        <v>38</v>
      </c>
      <c r="H144" s="33" t="s">
        <v>38</v>
      </c>
      <c r="I144" s="41" t="s">
        <v>38</v>
      </c>
      <c r="J144" s="33" t="s">
        <v>38</v>
      </c>
      <c r="K144" s="41" t="s">
        <v>38</v>
      </c>
      <c r="L144" s="33" t="s">
        <v>38</v>
      </c>
      <c r="M144" s="41" t="s">
        <v>38</v>
      </c>
    </row>
    <row r="145" spans="3:13" ht="24" customHeight="1" thickBot="1">
      <c r="C145" s="89" t="s">
        <v>41</v>
      </c>
      <c r="D145" s="33">
        <v>-3.5833455479776899E-2</v>
      </c>
      <c r="E145" s="41">
        <v>111825</v>
      </c>
      <c r="F145" s="33">
        <v>0.31001890359168249</v>
      </c>
      <c r="G145" s="41">
        <v>693</v>
      </c>
      <c r="H145" s="33">
        <v>-0.49382716049382713</v>
      </c>
      <c r="I145" s="41">
        <v>246</v>
      </c>
      <c r="J145" s="33">
        <v>1.8545349174152514E-2</v>
      </c>
      <c r="K145" s="41">
        <v>3515</v>
      </c>
      <c r="L145" s="33">
        <v>-3.7160920055597901E-2</v>
      </c>
      <c r="M145" s="41">
        <v>107371</v>
      </c>
    </row>
    <row r="146" spans="3:13" ht="24" customHeight="1" thickBot="1">
      <c r="C146" s="89" t="s">
        <v>42</v>
      </c>
      <c r="D146" s="33">
        <v>-2.3565445076764058E-2</v>
      </c>
      <c r="E146" s="41">
        <v>101060</v>
      </c>
      <c r="F146" s="33">
        <v>0.29659318637274557</v>
      </c>
      <c r="G146" s="41">
        <v>647</v>
      </c>
      <c r="H146" s="33">
        <v>-0.20108695652173914</v>
      </c>
      <c r="I146" s="41">
        <v>147</v>
      </c>
      <c r="J146" s="33">
        <v>1.9926586261143076E-2</v>
      </c>
      <c r="K146" s="41">
        <v>1945</v>
      </c>
      <c r="L146" s="33">
        <v>-2.5646869952135054E-2</v>
      </c>
      <c r="M146" s="41">
        <v>98321</v>
      </c>
    </row>
    <row r="147" spans="3:13" ht="24" customHeight="1" thickBot="1">
      <c r="C147" s="89" t="s">
        <v>43</v>
      </c>
      <c r="D147" s="33">
        <v>-1.7098340042008275E-2</v>
      </c>
      <c r="E147" s="41">
        <v>419757</v>
      </c>
      <c r="F147" s="33">
        <v>0.31311527469037781</v>
      </c>
      <c r="G147" s="41">
        <v>4135</v>
      </c>
      <c r="H147" s="33">
        <v>-0.25750174459176556</v>
      </c>
      <c r="I147" s="41">
        <v>5320</v>
      </c>
      <c r="J147" s="33">
        <v>7.8170279008501931E-2</v>
      </c>
      <c r="K147" s="41">
        <v>135057</v>
      </c>
      <c r="L147" s="33">
        <v>-5.5698504185535902E-2</v>
      </c>
      <c r="M147" s="41">
        <v>275245</v>
      </c>
    </row>
    <row r="148" spans="3:13" ht="24" customHeight="1" thickBot="1">
      <c r="C148" s="89" t="s">
        <v>44</v>
      </c>
      <c r="D148" s="33">
        <v>-9.051805042858041E-2</v>
      </c>
      <c r="E148" s="41">
        <v>116290</v>
      </c>
      <c r="F148" s="33">
        <v>3.405088062622319E-2</v>
      </c>
      <c r="G148" s="41">
        <v>2642</v>
      </c>
      <c r="H148" s="33">
        <v>-0.26516634050880628</v>
      </c>
      <c r="I148" s="41">
        <v>751</v>
      </c>
      <c r="J148" s="33">
        <v>-8.8207435472412721E-3</v>
      </c>
      <c r="K148" s="41">
        <v>16743</v>
      </c>
      <c r="L148" s="33">
        <v>-0.10466967735928112</v>
      </c>
      <c r="M148" s="41">
        <v>96154</v>
      </c>
    </row>
    <row r="149" spans="3:13" ht="24" customHeight="1" thickBot="1">
      <c r="C149" s="89" t="s">
        <v>45</v>
      </c>
      <c r="D149" s="33">
        <v>-5.3111356408372945E-2</v>
      </c>
      <c r="E149" s="41">
        <v>1169202</v>
      </c>
      <c r="F149" s="33">
        <v>0.56180698151950725</v>
      </c>
      <c r="G149" s="41">
        <v>3803</v>
      </c>
      <c r="H149" s="33">
        <v>-0.13398058252427181</v>
      </c>
      <c r="I149" s="41">
        <v>446</v>
      </c>
      <c r="J149" s="33">
        <v>8.0900198573214732E-2</v>
      </c>
      <c r="K149" s="41">
        <v>44091</v>
      </c>
      <c r="L149" s="33">
        <v>-5.8923194983888094E-2</v>
      </c>
      <c r="M149" s="41">
        <v>1120862</v>
      </c>
    </row>
    <row r="150" spans="3:13" ht="24" customHeight="1" thickBot="1">
      <c r="C150" s="89" t="s">
        <v>46</v>
      </c>
      <c r="D150" s="33">
        <v>-6.2158253077927106E-2</v>
      </c>
      <c r="E150" s="41">
        <v>53170</v>
      </c>
      <c r="F150" s="33">
        <v>0.16666666666666674</v>
      </c>
      <c r="G150" s="41">
        <v>350</v>
      </c>
      <c r="H150" s="33">
        <v>0.61904761904761907</v>
      </c>
      <c r="I150" s="41">
        <v>68</v>
      </c>
      <c r="J150" s="33">
        <v>0.29442622950819675</v>
      </c>
      <c r="K150" s="41">
        <v>1974</v>
      </c>
      <c r="L150" s="33">
        <v>-7.3850475130866178E-2</v>
      </c>
      <c r="M150" s="41">
        <v>50778</v>
      </c>
    </row>
    <row r="151" spans="3:13" ht="24" customHeight="1" thickBot="1">
      <c r="C151" s="89" t="s">
        <v>47</v>
      </c>
      <c r="D151" s="33">
        <v>-0.21034529199084195</v>
      </c>
      <c r="E151" s="41">
        <v>76223</v>
      </c>
      <c r="F151" s="33">
        <v>0.10201874549387169</v>
      </c>
      <c r="G151" s="41">
        <v>3057</v>
      </c>
      <c r="H151" s="33">
        <v>-0.19447004608294927</v>
      </c>
      <c r="I151" s="41">
        <v>874</v>
      </c>
      <c r="J151" s="33">
        <v>-0.13676855895196505</v>
      </c>
      <c r="K151" s="41">
        <v>4942</v>
      </c>
      <c r="L151" s="33">
        <v>-0.22535454263137922</v>
      </c>
      <c r="M151" s="41">
        <v>67350</v>
      </c>
    </row>
    <row r="152" spans="3:13" ht="24" customHeight="1" thickBot="1">
      <c r="C152" s="89" t="s">
        <v>48</v>
      </c>
      <c r="D152" s="33">
        <v>-7.0929860360901098E-2</v>
      </c>
      <c r="E152" s="41">
        <v>278643</v>
      </c>
      <c r="F152" s="33">
        <v>0.26515151515151514</v>
      </c>
      <c r="G152" s="41">
        <v>1837</v>
      </c>
      <c r="H152" s="33">
        <v>-0.63707165109034269</v>
      </c>
      <c r="I152" s="41">
        <v>233</v>
      </c>
      <c r="J152" s="33">
        <v>-0.1061011818128893</v>
      </c>
      <c r="K152" s="41">
        <v>30709</v>
      </c>
      <c r="L152" s="33">
        <v>-6.6816463479435817E-2</v>
      </c>
      <c r="M152" s="41">
        <v>245864</v>
      </c>
    </row>
    <row r="153" spans="3:13" ht="24" customHeight="1" thickBot="1">
      <c r="C153" s="90" t="s">
        <v>49</v>
      </c>
      <c r="D153" s="33">
        <v>0.12522965617190263</v>
      </c>
      <c r="E153" s="41">
        <v>98605</v>
      </c>
      <c r="F153" s="33">
        <v>0.50847457627118642</v>
      </c>
      <c r="G153" s="41">
        <v>534</v>
      </c>
      <c r="H153" s="33">
        <v>-0.68421052631578949</v>
      </c>
      <c r="I153" s="41">
        <v>66</v>
      </c>
      <c r="J153" s="33">
        <v>0.15614489003880982</v>
      </c>
      <c r="K153" s="41">
        <v>8937</v>
      </c>
      <c r="L153" s="33">
        <v>0.12263984471501677</v>
      </c>
      <c r="M153" s="41">
        <v>89068</v>
      </c>
    </row>
    <row r="154" spans="3:13" ht="24" customHeight="1" thickBot="1">
      <c r="C154" s="90" t="s">
        <v>50</v>
      </c>
      <c r="D154" s="33">
        <v>-4.6427460164092826E-2</v>
      </c>
      <c r="E154" s="41">
        <v>58228</v>
      </c>
      <c r="F154" s="33">
        <v>0.33333333333333326</v>
      </c>
      <c r="G154" s="41">
        <v>388</v>
      </c>
      <c r="H154" s="33">
        <v>-0.75</v>
      </c>
      <c r="I154" s="41">
        <v>31</v>
      </c>
      <c r="J154" s="33">
        <v>-0.17931873479318738</v>
      </c>
      <c r="K154" s="41">
        <v>3373</v>
      </c>
      <c r="L154" s="33">
        <v>-3.7178534790760165E-2</v>
      </c>
      <c r="M154" s="41">
        <v>54436</v>
      </c>
    </row>
    <row r="155" spans="3:13" ht="24" customHeight="1" thickBot="1">
      <c r="C155" s="90" t="s">
        <v>51</v>
      </c>
      <c r="D155" s="33">
        <v>-9.4638280521901263E-2</v>
      </c>
      <c r="E155" s="41">
        <v>62173</v>
      </c>
      <c r="F155" s="33">
        <v>-0.1581769436997319</v>
      </c>
      <c r="G155" s="41">
        <v>314</v>
      </c>
      <c r="H155" s="33">
        <v>-0.58577405857740583</v>
      </c>
      <c r="I155" s="41">
        <v>99</v>
      </c>
      <c r="J155" s="33">
        <v>-0.21856800274066457</v>
      </c>
      <c r="K155" s="41">
        <v>4562</v>
      </c>
      <c r="L155" s="33">
        <v>-8.074314551123396E-2</v>
      </c>
      <c r="M155" s="41">
        <v>57198</v>
      </c>
    </row>
    <row r="156" spans="3:13" ht="24" customHeight="1" thickBot="1">
      <c r="C156" s="90" t="s">
        <v>52</v>
      </c>
      <c r="D156" s="33">
        <v>-0.27756511205330103</v>
      </c>
      <c r="E156" s="41">
        <v>59637</v>
      </c>
      <c r="F156" s="33">
        <v>0.38479262672811054</v>
      </c>
      <c r="G156" s="41">
        <v>601</v>
      </c>
      <c r="H156" s="33">
        <v>-0.47142857142857142</v>
      </c>
      <c r="I156" s="41">
        <v>37</v>
      </c>
      <c r="J156" s="33">
        <v>-0.17024466298872631</v>
      </c>
      <c r="K156" s="41">
        <v>13837</v>
      </c>
      <c r="L156" s="33">
        <v>-0.30913262964662691</v>
      </c>
      <c r="M156" s="41">
        <v>45162</v>
      </c>
    </row>
    <row r="157" spans="3:13" ht="24" customHeight="1" thickBot="1">
      <c r="C157" s="89" t="s">
        <v>53</v>
      </c>
      <c r="D157" s="33">
        <v>3.3884729235591049E-2</v>
      </c>
      <c r="E157" s="41">
        <v>29688</v>
      </c>
      <c r="F157" s="33">
        <v>0.63788300835654588</v>
      </c>
      <c r="G157" s="41">
        <v>588</v>
      </c>
      <c r="H157" s="33">
        <v>6.0975609756097615E-3</v>
      </c>
      <c r="I157" s="41">
        <v>495</v>
      </c>
      <c r="J157" s="33">
        <v>1.9163763066202044E-2</v>
      </c>
      <c r="K157" s="41">
        <v>2925</v>
      </c>
      <c r="L157" s="33">
        <v>2.7446587180923521E-2</v>
      </c>
      <c r="M157" s="41">
        <v>25680</v>
      </c>
    </row>
    <row r="158" spans="3:13" ht="24" customHeight="1" thickBot="1">
      <c r="C158" s="89" t="s">
        <v>54</v>
      </c>
      <c r="D158" s="33">
        <v>-1.7857142857142905E-2</v>
      </c>
      <c r="E158" s="41">
        <v>24695</v>
      </c>
      <c r="F158" s="33">
        <v>7.2519083969465603E-2</v>
      </c>
      <c r="G158" s="41">
        <v>281</v>
      </c>
      <c r="H158" s="33">
        <v>-0.27424749163879603</v>
      </c>
      <c r="I158" s="41">
        <v>217</v>
      </c>
      <c r="J158" s="33">
        <v>9.9375650364204038E-2</v>
      </c>
      <c r="K158" s="41">
        <v>4226</v>
      </c>
      <c r="L158" s="33">
        <v>-3.703167944452479E-2</v>
      </c>
      <c r="M158" s="41">
        <v>19971</v>
      </c>
    </row>
    <row r="159" spans="3:13" ht="24" customHeight="1" thickBot="1">
      <c r="C159" s="89" t="s">
        <v>55</v>
      </c>
      <c r="D159" s="33">
        <v>0.27580850335143592</v>
      </c>
      <c r="E159" s="41">
        <v>104305</v>
      </c>
      <c r="F159" s="33">
        <v>0.75881261595547311</v>
      </c>
      <c r="G159" s="41">
        <v>948</v>
      </c>
      <c r="H159" s="33">
        <v>0.41176470588235303</v>
      </c>
      <c r="I159" s="41">
        <v>96</v>
      </c>
      <c r="J159" s="33">
        <v>3.2721864154685143E-2</v>
      </c>
      <c r="K159" s="41">
        <v>4166</v>
      </c>
      <c r="L159" s="33">
        <v>0.28502885301173575</v>
      </c>
      <c r="M159" s="41">
        <v>99095</v>
      </c>
    </row>
    <row r="160" spans="3:13" ht="24" customHeight="1" thickBot="1">
      <c r="C160" s="89" t="s">
        <v>56</v>
      </c>
      <c r="D160" s="33">
        <v>0.21880920939312176</v>
      </c>
      <c r="E160" s="41">
        <v>84912</v>
      </c>
      <c r="F160" s="33">
        <v>0.52272727272727271</v>
      </c>
      <c r="G160" s="41">
        <v>1407</v>
      </c>
      <c r="H160" s="33">
        <v>-0.18181818181818177</v>
      </c>
      <c r="I160" s="41">
        <v>189</v>
      </c>
      <c r="J160" s="33">
        <v>-7.1292775665399155E-4</v>
      </c>
      <c r="K160" s="41">
        <v>4205</v>
      </c>
      <c r="L160" s="33">
        <v>0.23024648161107231</v>
      </c>
      <c r="M160" s="41">
        <v>79111</v>
      </c>
    </row>
    <row r="161" spans="3:18" ht="24" customHeight="1" thickBot="1">
      <c r="C161" s="89" t="s">
        <v>57</v>
      </c>
      <c r="D161" s="33">
        <v>-4.6088016637582774E-2</v>
      </c>
      <c r="E161" s="41">
        <v>79810</v>
      </c>
      <c r="F161" s="33">
        <v>1.9876627827279059E-2</v>
      </c>
      <c r="G161" s="41">
        <v>1488</v>
      </c>
      <c r="H161" s="33">
        <v>-0.58799171842650111</v>
      </c>
      <c r="I161" s="41">
        <v>199</v>
      </c>
      <c r="J161" s="33">
        <v>-0.15876917027133308</v>
      </c>
      <c r="K161" s="41">
        <v>8557</v>
      </c>
      <c r="L161" s="33">
        <v>-2.7756037567084113E-2</v>
      </c>
      <c r="M161" s="41">
        <v>69566</v>
      </c>
    </row>
    <row r="162" spans="3:18" ht="24" customHeight="1" thickBot="1">
      <c r="C162" s="89" t="s">
        <v>58</v>
      </c>
      <c r="D162" s="33">
        <v>4.3087971274685888E-2</v>
      </c>
      <c r="E162" s="41">
        <v>10458</v>
      </c>
      <c r="F162" s="33">
        <v>0.25730994152046782</v>
      </c>
      <c r="G162" s="41">
        <v>860</v>
      </c>
      <c r="H162" s="33">
        <v>0.15254237288135597</v>
      </c>
      <c r="I162" s="41">
        <v>136</v>
      </c>
      <c r="J162" s="33">
        <v>-0.11724137931034484</v>
      </c>
      <c r="K162" s="41">
        <v>1280</v>
      </c>
      <c r="L162" s="33">
        <v>5.2482634422433838E-2</v>
      </c>
      <c r="M162" s="41">
        <v>8182</v>
      </c>
    </row>
    <row r="163" spans="3:18" ht="24" customHeight="1" thickBot="1">
      <c r="C163" s="89" t="s">
        <v>59</v>
      </c>
      <c r="D163" s="33">
        <v>-0.10154525386313462</v>
      </c>
      <c r="E163" s="41">
        <v>13024</v>
      </c>
      <c r="F163" s="33">
        <v>0.2236483858420848</v>
      </c>
      <c r="G163" s="41">
        <v>3146</v>
      </c>
      <c r="H163" s="33">
        <v>-0.34432989690721649</v>
      </c>
      <c r="I163" s="41">
        <v>318</v>
      </c>
      <c r="J163" s="33">
        <v>-0.25981794538361513</v>
      </c>
      <c r="K163" s="41">
        <v>2846</v>
      </c>
      <c r="L163" s="33">
        <v>-0.11599736668861094</v>
      </c>
      <c r="M163" s="41">
        <v>6714</v>
      </c>
    </row>
    <row r="164" spans="3:18" ht="24" customHeight="1" thickBot="1">
      <c r="C164" s="89" t="s">
        <v>60</v>
      </c>
      <c r="D164" s="33">
        <v>-0.10200517464424319</v>
      </c>
      <c r="E164" s="41">
        <v>41649</v>
      </c>
      <c r="F164" s="33">
        <v>-9.4541910331384038E-2</v>
      </c>
      <c r="G164" s="41">
        <v>2787</v>
      </c>
      <c r="H164" s="33">
        <v>-0.34432234432234432</v>
      </c>
      <c r="I164" s="41">
        <v>179</v>
      </c>
      <c r="J164" s="33">
        <v>0.15043370508054532</v>
      </c>
      <c r="K164" s="41">
        <v>4642</v>
      </c>
      <c r="L164" s="33">
        <v>-0.12701954146791816</v>
      </c>
      <c r="M164" s="41">
        <v>34041</v>
      </c>
    </row>
    <row r="165" spans="3:18" ht="24" customHeight="1" thickBot="1">
      <c r="C165" s="89" t="s">
        <v>61</v>
      </c>
      <c r="D165" s="33">
        <v>-3.8078091570540984E-2</v>
      </c>
      <c r="E165" s="41">
        <v>2714711</v>
      </c>
      <c r="F165" s="33">
        <v>0.21638593067164491</v>
      </c>
      <c r="G165" s="41">
        <v>28669</v>
      </c>
      <c r="H165" s="33">
        <v>-0.2704930095658572</v>
      </c>
      <c r="I165" s="41">
        <v>9914</v>
      </c>
      <c r="J165" s="33">
        <v>2.8199328209163044E-2</v>
      </c>
      <c r="K165" s="41">
        <v>271823</v>
      </c>
      <c r="L165" s="33">
        <v>-4.6155610047737716E-2</v>
      </c>
      <c r="M165" s="41">
        <v>2404305</v>
      </c>
    </row>
    <row r="166" spans="3:18" ht="24" customHeight="1" thickBot="1">
      <c r="C166" s="89" t="s">
        <v>9</v>
      </c>
      <c r="D166" s="33">
        <v>-4.7984537859392162E-2</v>
      </c>
      <c r="E166" s="41">
        <v>3686856</v>
      </c>
      <c r="F166" s="33">
        <v>7.695959489397608E-2</v>
      </c>
      <c r="G166" s="41">
        <v>122502</v>
      </c>
      <c r="H166" s="33">
        <v>-0.18860759493670887</v>
      </c>
      <c r="I166" s="41">
        <v>21153</v>
      </c>
      <c r="J166" s="33">
        <v>-5.0801688576118331E-2</v>
      </c>
      <c r="K166" s="41">
        <v>591585</v>
      </c>
      <c r="L166" s="33">
        <v>-5.0811353155691075E-2</v>
      </c>
      <c r="M166" s="41">
        <v>2951616</v>
      </c>
    </row>
    <row r="167" spans="3:18" ht="18" customHeight="1">
      <c r="C167" s="7"/>
    </row>
    <row r="168" spans="3:18" ht="17.25" hidden="1" customHeight="1" thickBot="1">
      <c r="C168" s="71"/>
      <c r="D168" s="72"/>
      <c r="E168" s="72"/>
      <c r="F168" s="72"/>
      <c r="G168" s="72"/>
      <c r="H168" s="72"/>
      <c r="I168" s="72"/>
      <c r="J168" s="72"/>
      <c r="K168" s="72"/>
      <c r="L168" s="72"/>
      <c r="M168" s="73"/>
    </row>
    <row r="169" spans="3:18" ht="21.75" hidden="1" customHeight="1" thickBot="1">
      <c r="C169" s="1"/>
      <c r="D169" s="2"/>
      <c r="E169" s="3" t="str">
        <f>$E$1</f>
        <v>INDICADORES TURÍSTICOS DE TENERIFE (definitivo 73,9%)</v>
      </c>
      <c r="F169" s="4"/>
      <c r="G169" s="4"/>
      <c r="H169" s="4"/>
      <c r="I169" s="4"/>
      <c r="J169" s="4"/>
      <c r="K169" s="5"/>
      <c r="L169" s="2"/>
      <c r="M169" s="6"/>
    </row>
    <row r="170" spans="3:18" s="60" customFormat="1" ht="21.75" hidden="1" customHeight="1" thickBot="1">
      <c r="C170" s="1"/>
      <c r="D170" s="2"/>
      <c r="E170" s="74"/>
      <c r="F170" s="74"/>
      <c r="G170" s="74"/>
      <c r="H170" s="74"/>
      <c r="I170" s="74"/>
      <c r="J170" s="74"/>
      <c r="K170" s="74"/>
      <c r="L170" s="2"/>
      <c r="M170" s="6"/>
    </row>
    <row r="171" spans="3:18" ht="33" hidden="1" customHeight="1">
      <c r="C171" s="98" t="s">
        <v>29</v>
      </c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76"/>
    </row>
    <row r="172" spans="3:18" ht="20.100000000000001" hidden="1" customHeight="1">
      <c r="C172" s="100">
        <f>E3</f>
        <v>0</v>
      </c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60"/>
    </row>
    <row r="173" spans="3:18" ht="17.25" hidden="1" customHeight="1" thickBot="1">
      <c r="C173" s="102"/>
      <c r="D173" s="83" t="s">
        <v>25</v>
      </c>
      <c r="E173" s="84"/>
      <c r="F173" s="83" t="s">
        <v>24</v>
      </c>
      <c r="G173" s="84"/>
      <c r="H173" s="83" t="s">
        <v>23</v>
      </c>
      <c r="I173" s="84"/>
      <c r="J173" s="83" t="s">
        <v>22</v>
      </c>
      <c r="K173" s="84"/>
      <c r="L173" s="83" t="s">
        <v>21</v>
      </c>
      <c r="M173" s="84"/>
      <c r="N173" s="83" t="s">
        <v>64</v>
      </c>
      <c r="O173" s="84"/>
      <c r="P173" s="83" t="s">
        <v>65</v>
      </c>
      <c r="Q173" s="84"/>
    </row>
    <row r="174" spans="3:18" ht="28.5" hidden="1" customHeight="1" thickBot="1">
      <c r="C174" s="102"/>
      <c r="D174" s="85" t="s">
        <v>34</v>
      </c>
      <c r="E174" s="85" t="s">
        <v>35</v>
      </c>
      <c r="F174" s="85" t="s">
        <v>34</v>
      </c>
      <c r="G174" s="85" t="s">
        <v>35</v>
      </c>
      <c r="H174" s="85" t="s">
        <v>34</v>
      </c>
      <c r="I174" s="85" t="s">
        <v>35</v>
      </c>
      <c r="J174" s="85" t="s">
        <v>34</v>
      </c>
      <c r="K174" s="85" t="s">
        <v>35</v>
      </c>
      <c r="L174" s="85" t="s">
        <v>34</v>
      </c>
      <c r="M174" s="85" t="s">
        <v>35</v>
      </c>
      <c r="N174" s="85" t="s">
        <v>34</v>
      </c>
      <c r="O174" s="85" t="s">
        <v>35</v>
      </c>
      <c r="P174" s="85" t="s">
        <v>34</v>
      </c>
      <c r="Q174" s="85" t="s">
        <v>35</v>
      </c>
    </row>
    <row r="175" spans="3:18" ht="24" hidden="1" customHeight="1" thickBot="1">
      <c r="C175" s="103" t="s">
        <v>36</v>
      </c>
      <c r="D175" s="104" t="e">
        <f>VLOOKUP("españa",#REF!,6,FALSE)/VLOOKUP("españa",#REF!,6,FALSE)-1</f>
        <v>#REF!</v>
      </c>
      <c r="E175" s="105" t="e">
        <f>VLOOKUP("españa",#REF!,6,FALSE)</f>
        <v>#REF!</v>
      </c>
      <c r="F175" s="104" t="e">
        <f>VLOOKUP("españa",#REF!,5,FALSE)/VLOOKUP("españa",#REF!,5,FALSE)-1</f>
        <v>#REF!</v>
      </c>
      <c r="G175" s="105" t="e">
        <f>VLOOKUP("españa",#REF!,5,FALSE)</f>
        <v>#REF!</v>
      </c>
      <c r="H175" s="104" t="e">
        <f>VLOOKUP("españa",#REF!,4,FALSE)/VLOOKUP("españa",#REF!,4,FALSE)-1</f>
        <v>#REF!</v>
      </c>
      <c r="I175" s="105" t="e">
        <f>VLOOKUP("españa",#REF!,4,FALSE)</f>
        <v>#REF!</v>
      </c>
      <c r="J175" s="104" t="e">
        <f>VLOOKUP("españa",#REF!,3,FALSE)/VLOOKUP("españa",#REF!,3,FALSE)-1</f>
        <v>#REF!</v>
      </c>
      <c r="K175" s="105" t="e">
        <f>VLOOKUP("españa",#REF!,3,FALSE)</f>
        <v>#REF!</v>
      </c>
      <c r="L175" s="104" t="e">
        <f>VLOOKUP("españa",#REF!,2,FALSE)/VLOOKUP("españa",#REF!,2,FALSE)-1</f>
        <v>#REF!</v>
      </c>
      <c r="M175" s="105" t="e">
        <f>VLOOKUP("españa",#REF!,2,FALSE)</f>
        <v>#REF!</v>
      </c>
      <c r="N175" s="104" t="e">
        <f>VLOOKUP("españa",#REF!,7,FALSE)/VLOOKUP("españa",#REF!,7,FALSE)-1</f>
        <v>#REF!</v>
      </c>
      <c r="O175" s="105" t="e">
        <f>VLOOKUP("españa",#REF!,7,FALSE)</f>
        <v>#REF!</v>
      </c>
      <c r="P175" s="104" t="e">
        <f>VLOOKUP("españa",#REF!,8,FALSE)/VLOOKUP("españa",#REF!,8,FALSE)-1</f>
        <v>#REF!</v>
      </c>
      <c r="Q175" s="105" t="e">
        <f>VLOOKUP("españa",#REF!,8,FALSE)</f>
        <v>#REF!</v>
      </c>
    </row>
    <row r="176" spans="3:18" ht="24" hidden="1" customHeight="1" thickBot="1">
      <c r="C176" s="103" t="s">
        <v>41</v>
      </c>
      <c r="D176" s="104" t="e">
        <f>VLOOKUP("holanda",#REF!,6,FALSE)/VLOOKUP("holanda",#REF!,6,FALSE)-1</f>
        <v>#REF!</v>
      </c>
      <c r="E176" s="105" t="e">
        <f>VLOOKUP("holanda",#REF!,6,FALSE)</f>
        <v>#REF!</v>
      </c>
      <c r="F176" s="104" t="e">
        <f>VLOOKUP("holanda",#REF!,5,FALSE)/VLOOKUP("holanda",#REF!,5,FALSE)-1</f>
        <v>#REF!</v>
      </c>
      <c r="G176" s="105" t="e">
        <f>VLOOKUP("holanda",#REF!,5,FALSE)</f>
        <v>#REF!</v>
      </c>
      <c r="H176" s="104" t="e">
        <f>VLOOKUP("holanda",#REF!,4,FALSE)/VLOOKUP("holanda",#REF!,4,FALSE)-1</f>
        <v>#REF!</v>
      </c>
      <c r="I176" s="105" t="e">
        <f>VLOOKUP("holanda",#REF!,4,FALSE)</f>
        <v>#REF!</v>
      </c>
      <c r="J176" s="104" t="e">
        <f>VLOOKUP("holanda",#REF!,3,FALSE)/VLOOKUP("holanda",#REF!,3,FALSE)-1</f>
        <v>#REF!</v>
      </c>
      <c r="K176" s="105" t="e">
        <f>VLOOKUP("holanda",#REF!,3,FALSE)</f>
        <v>#REF!</v>
      </c>
      <c r="L176" s="104" t="e">
        <f>VLOOKUP("holanda",#REF!,2,FALSE)/VLOOKUP("holanda",#REF!,2,FALSE)-1</f>
        <v>#REF!</v>
      </c>
      <c r="M176" s="105" t="e">
        <f>VLOOKUP("holanda",#REF!,2,FALSE)</f>
        <v>#REF!</v>
      </c>
      <c r="N176" s="104" t="e">
        <f>VLOOKUP("holanda",#REF!,7,FALSE)/VLOOKUP("holanda",#REF!,7,FALSE)-1</f>
        <v>#REF!</v>
      </c>
      <c r="O176" s="105" t="e">
        <f>VLOOKUP("holanda",#REF!,7,FALSE)</f>
        <v>#REF!</v>
      </c>
      <c r="P176" s="104" t="e">
        <f>VLOOKUP("holanda",#REF!,8,FALSE)/VLOOKUP("holanda",#REF!,8,FALSE)-1</f>
        <v>#REF!</v>
      </c>
      <c r="Q176" s="105" t="e">
        <f>VLOOKUP("holanda",#REF!,8,FALSE)</f>
        <v>#REF!</v>
      </c>
    </row>
    <row r="177" spans="3:17" ht="24" hidden="1" customHeight="1" thickBot="1">
      <c r="C177" s="103" t="s">
        <v>42</v>
      </c>
      <c r="D177" s="104" t="e">
        <f>VLOOKUP("belgica",#REF!,6,FALSE)/VLOOKUP("belgica",#REF!,6,FALSE)-1</f>
        <v>#REF!</v>
      </c>
      <c r="E177" s="105" t="e">
        <f>VLOOKUP("belgica",#REF!,6,FALSE)</f>
        <v>#REF!</v>
      </c>
      <c r="F177" s="104" t="e">
        <f>VLOOKUP("belgica",#REF!,5,FALSE)/VLOOKUP("belgica",#REF!,5,FALSE)-1</f>
        <v>#REF!</v>
      </c>
      <c r="G177" s="105" t="e">
        <f>VLOOKUP("belgica",#REF!,5,FALSE)</f>
        <v>#REF!</v>
      </c>
      <c r="H177" s="104" t="e">
        <f>VLOOKUP("belgica",#REF!,4,FALSE)/VLOOKUP("belgica",#REF!,4,FALSE)-1</f>
        <v>#REF!</v>
      </c>
      <c r="I177" s="105" t="e">
        <f>VLOOKUP("belgica",#REF!,4,FALSE)</f>
        <v>#REF!</v>
      </c>
      <c r="J177" s="104" t="e">
        <f>VLOOKUP("belgica",#REF!,3,FALSE)/VLOOKUP("belgica",#REF!,3,FALSE)-1</f>
        <v>#REF!</v>
      </c>
      <c r="K177" s="105" t="e">
        <f>VLOOKUP("belgica",#REF!,3,FALSE)</f>
        <v>#REF!</v>
      </c>
      <c r="L177" s="104" t="e">
        <f>VLOOKUP("belgica",#REF!,2,FALSE)/VLOOKUP("belgica",#REF!,2,FALSE)-1</f>
        <v>#REF!</v>
      </c>
      <c r="M177" s="105" t="e">
        <f>VLOOKUP("belgica",#REF!,2,FALSE)</f>
        <v>#REF!</v>
      </c>
      <c r="N177" s="104" t="e">
        <f>VLOOKUP("belgica",#REF!,7,FALSE)/VLOOKUP("belgica",#REF!,7,FALSE)-1</f>
        <v>#REF!</v>
      </c>
      <c r="O177" s="105" t="e">
        <f>VLOOKUP("belgica",#REF!,7,FALSE)</f>
        <v>#REF!</v>
      </c>
      <c r="P177" s="104" t="e">
        <f>VLOOKUP("belgica",#REF!,8,FALSE)/VLOOKUP("belgica",#REF!,8,FALSE)-1</f>
        <v>#REF!</v>
      </c>
      <c r="Q177" s="105" t="e">
        <f>VLOOKUP("belgica",#REF!,8,FALSE)</f>
        <v>#REF!</v>
      </c>
    </row>
    <row r="178" spans="3:17" ht="24" hidden="1" customHeight="1" thickBot="1">
      <c r="C178" s="103" t="s">
        <v>43</v>
      </c>
      <c r="D178" s="104" t="e">
        <f>VLOOKUP("alemania",#REF!,6,FALSE)/VLOOKUP("alemania",#REF!,6,FALSE)-1</f>
        <v>#REF!</v>
      </c>
      <c r="E178" s="105" t="e">
        <f>VLOOKUP("alemania",#REF!,6,FALSE)</f>
        <v>#REF!</v>
      </c>
      <c r="F178" s="104" t="e">
        <f>VLOOKUP("alemania",#REF!,5,FALSE)/VLOOKUP("alemania",#REF!,5,FALSE)-1</f>
        <v>#REF!</v>
      </c>
      <c r="G178" s="105" t="e">
        <f>VLOOKUP("alemania",#REF!,5,FALSE)</f>
        <v>#REF!</v>
      </c>
      <c r="H178" s="104" t="e">
        <f>VLOOKUP("alemania",#REF!,4,FALSE)/VLOOKUP("alemania",#REF!,4,FALSE)-1</f>
        <v>#REF!</v>
      </c>
      <c r="I178" s="105" t="e">
        <f>VLOOKUP("alemania",#REF!,4,FALSE)</f>
        <v>#REF!</v>
      </c>
      <c r="J178" s="104" t="e">
        <f>VLOOKUP("alemania",#REF!,3,FALSE)/VLOOKUP("alemania",#REF!,3,FALSE)-1</f>
        <v>#REF!</v>
      </c>
      <c r="K178" s="105" t="e">
        <f>VLOOKUP("alemania",#REF!,3,FALSE)</f>
        <v>#REF!</v>
      </c>
      <c r="L178" s="104" t="e">
        <f>VLOOKUP("alemania",#REF!,2,FALSE)/VLOOKUP("alemania",#REF!,2,FALSE)-1</f>
        <v>#REF!</v>
      </c>
      <c r="M178" s="105" t="e">
        <f>VLOOKUP("alemania",#REF!,2,FALSE)</f>
        <v>#REF!</v>
      </c>
      <c r="N178" s="104" t="e">
        <f>VLOOKUP("alemania",#REF!,7,FALSE)/VLOOKUP("alemania",#REF!,7,FALSE)-1</f>
        <v>#REF!</v>
      </c>
      <c r="O178" s="105" t="e">
        <f>VLOOKUP("alemania",#REF!,7,FALSE)</f>
        <v>#REF!</v>
      </c>
      <c r="P178" s="104" t="e">
        <f>VLOOKUP("alemania",#REF!,8,FALSE)/VLOOKUP("alemania",#REF!,8,FALSE)-1</f>
        <v>#REF!</v>
      </c>
      <c r="Q178" s="105" t="e">
        <f>VLOOKUP("alemania",#REF!,8,FALSE)</f>
        <v>#REF!</v>
      </c>
    </row>
    <row r="179" spans="3:17" ht="24" hidden="1" customHeight="1" thickBot="1">
      <c r="C179" s="103" t="s">
        <v>44</v>
      </c>
      <c r="D179" s="104" t="e">
        <f>VLOOKUP("francia",#REF!,6,FALSE)/VLOOKUP("francia",#REF!,6,FALSE)-1</f>
        <v>#REF!</v>
      </c>
      <c r="E179" s="105" t="e">
        <f>VLOOKUP("francia",#REF!,6,FALSE)</f>
        <v>#REF!</v>
      </c>
      <c r="F179" s="104" t="e">
        <f>VLOOKUP("francia",#REF!,5,FALSE)/VLOOKUP("francia",#REF!,5,FALSE)-1</f>
        <v>#REF!</v>
      </c>
      <c r="G179" s="105" t="e">
        <f>VLOOKUP("francia",#REF!,5,FALSE)</f>
        <v>#REF!</v>
      </c>
      <c r="H179" s="104" t="e">
        <f>VLOOKUP("francia",#REF!,4,FALSE)/VLOOKUP("francia",#REF!,4,FALSE)-1</f>
        <v>#REF!</v>
      </c>
      <c r="I179" s="105" t="e">
        <f>VLOOKUP("francia",#REF!,4,FALSE)</f>
        <v>#REF!</v>
      </c>
      <c r="J179" s="104" t="e">
        <f>VLOOKUP("francia",#REF!,3,FALSE)/VLOOKUP("francia",#REF!,3,FALSE)-1</f>
        <v>#REF!</v>
      </c>
      <c r="K179" s="105" t="e">
        <f>VLOOKUP("francia",#REF!,3,FALSE)</f>
        <v>#REF!</v>
      </c>
      <c r="L179" s="104" t="e">
        <f>VLOOKUP("francia",#REF!,2,FALSE)/VLOOKUP("francia",#REF!,2,FALSE)-1</f>
        <v>#REF!</v>
      </c>
      <c r="M179" s="105" t="e">
        <f>VLOOKUP("francia",#REF!,2,FALSE)</f>
        <v>#REF!</v>
      </c>
      <c r="N179" s="104" t="e">
        <f>VLOOKUP("francia",#REF!,7,FALSE)/VLOOKUP("francia",#REF!,7,FALSE)-1</f>
        <v>#REF!</v>
      </c>
      <c r="O179" s="105" t="e">
        <f>VLOOKUP("francia",#REF!,7,FALSE)</f>
        <v>#REF!</v>
      </c>
      <c r="P179" s="104" t="e">
        <f>VLOOKUP("francia",#REF!,8,FALSE)/VLOOKUP("francia",#REF!,8,FALSE)-1</f>
        <v>#REF!</v>
      </c>
      <c r="Q179" s="105" t="e">
        <f>VLOOKUP("francia",#REF!,8,FALSE)</f>
        <v>#REF!</v>
      </c>
    </row>
    <row r="180" spans="3:17" ht="24" hidden="1" customHeight="1" thickBot="1">
      <c r="C180" s="103" t="s">
        <v>45</v>
      </c>
      <c r="D180" s="104" t="e">
        <f>VLOOKUP("reino unido",#REF!,6,FALSE)/VLOOKUP("reino unido",#REF!,6,FALSE)-1</f>
        <v>#REF!</v>
      </c>
      <c r="E180" s="105" t="e">
        <f>VLOOKUP("reino unido",#REF!,6,FALSE)</f>
        <v>#REF!</v>
      </c>
      <c r="F180" s="104" t="e">
        <f>VLOOKUP("reino unido",#REF!,5,FALSE)/VLOOKUP("reino unido",#REF!,5,FALSE)-1</f>
        <v>#REF!</v>
      </c>
      <c r="G180" s="105" t="e">
        <f>VLOOKUP("reino unido",#REF!,5,FALSE)</f>
        <v>#REF!</v>
      </c>
      <c r="H180" s="104" t="e">
        <f>VLOOKUP("reino unido",#REF!,4,FALSE)/VLOOKUP("reino unido",#REF!,4,FALSE)-1</f>
        <v>#REF!</v>
      </c>
      <c r="I180" s="105" t="e">
        <f>VLOOKUP("reino unido",#REF!,4,FALSE)</f>
        <v>#REF!</v>
      </c>
      <c r="J180" s="104" t="e">
        <f>VLOOKUP("reino unido",#REF!,3,FALSE)/VLOOKUP("reino unido",#REF!,3,FALSE)-1</f>
        <v>#REF!</v>
      </c>
      <c r="K180" s="105" t="e">
        <f>VLOOKUP("reino unido",#REF!,3,FALSE)</f>
        <v>#REF!</v>
      </c>
      <c r="L180" s="104" t="e">
        <f>VLOOKUP("reino unido",#REF!,2,FALSE)/VLOOKUP("reino unido",#REF!,2,FALSE)-1</f>
        <v>#REF!</v>
      </c>
      <c r="M180" s="105" t="e">
        <f>VLOOKUP("reino unido",#REF!,2,FALSE)</f>
        <v>#REF!</v>
      </c>
      <c r="N180" s="104" t="e">
        <f>VLOOKUP("reino unido",#REF!,7,FALSE)/VLOOKUP("reino unido",#REF!,7,FALSE)-1</f>
        <v>#REF!</v>
      </c>
      <c r="O180" s="105" t="e">
        <f>VLOOKUP("reino unido",#REF!,7,FALSE)</f>
        <v>#REF!</v>
      </c>
      <c r="P180" s="104" t="e">
        <f>VLOOKUP("reino unido",#REF!,8,FALSE)/VLOOKUP("reino unido",#REF!,8,FALSE)-1</f>
        <v>#REF!</v>
      </c>
      <c r="Q180" s="105" t="e">
        <f>VLOOKUP("reino unido",#REF!,8,FALSE)</f>
        <v>#REF!</v>
      </c>
    </row>
    <row r="181" spans="3:17" ht="24" hidden="1" customHeight="1" thickBot="1">
      <c r="C181" s="103" t="s">
        <v>46</v>
      </c>
      <c r="D181" s="104" t="e">
        <f>VLOOKUP("irlanda",#REF!,6,FALSE)/VLOOKUP("irlanda",#REF!,6,FALSE)-1</f>
        <v>#REF!</v>
      </c>
      <c r="E181" s="105" t="e">
        <f>VLOOKUP("irlanda",#REF!,6,FALSE)</f>
        <v>#REF!</v>
      </c>
      <c r="F181" s="104" t="e">
        <f>VLOOKUP("irlanda",#REF!,5,FALSE)/VLOOKUP("irlanda",#REF!,5,FALSE)-1</f>
        <v>#REF!</v>
      </c>
      <c r="G181" s="105" t="e">
        <f>VLOOKUP("irlanda",#REF!,5,FALSE)</f>
        <v>#REF!</v>
      </c>
      <c r="H181" s="104" t="e">
        <f>VLOOKUP("irlanda",#REF!,4,FALSE)/VLOOKUP("irlanda",#REF!,4,FALSE)-1</f>
        <v>#REF!</v>
      </c>
      <c r="I181" s="105" t="e">
        <f>VLOOKUP("irlanda",#REF!,4,FALSE)</f>
        <v>#REF!</v>
      </c>
      <c r="J181" s="104" t="e">
        <f>VLOOKUP("irlanda",#REF!,3,FALSE)/VLOOKUP("irlanda",#REF!,3,FALSE)-1</f>
        <v>#REF!</v>
      </c>
      <c r="K181" s="105" t="e">
        <f>VLOOKUP("irlanda",#REF!,3,FALSE)</f>
        <v>#REF!</v>
      </c>
      <c r="L181" s="104" t="e">
        <f>VLOOKUP("irlanda",#REF!,2,FALSE)/VLOOKUP("irlanda",#REF!,2,FALSE)-1</f>
        <v>#REF!</v>
      </c>
      <c r="M181" s="105" t="e">
        <f>VLOOKUP("irlanda",#REF!,2,FALSE)</f>
        <v>#REF!</v>
      </c>
      <c r="N181" s="104" t="e">
        <f>VLOOKUP("irlanda",#REF!,7,FALSE)/VLOOKUP("irlanda",#REF!,7,FALSE)-1</f>
        <v>#REF!</v>
      </c>
      <c r="O181" s="105" t="e">
        <f>VLOOKUP("irlanda",#REF!,7,FALSE)</f>
        <v>#REF!</v>
      </c>
      <c r="P181" s="104" t="e">
        <f>VLOOKUP("irlanda",#REF!,8,FALSE)/VLOOKUP("irlanda",#REF!,8,FALSE)-1</f>
        <v>#REF!</v>
      </c>
      <c r="Q181" s="105" t="e">
        <f>VLOOKUP("irlanda",#REF!,8,FALSE)</f>
        <v>#REF!</v>
      </c>
    </row>
    <row r="182" spans="3:17" ht="24" hidden="1" customHeight="1" thickBot="1">
      <c r="C182" s="103" t="s">
        <v>47</v>
      </c>
      <c r="D182" s="104" t="e">
        <f>VLOOKUP("italia",#REF!,6,FALSE)/VLOOKUP("italia",#REF!,6,FALSE)-1</f>
        <v>#REF!</v>
      </c>
      <c r="E182" s="105" t="e">
        <f>VLOOKUP("italia",#REF!,6,FALSE)</f>
        <v>#REF!</v>
      </c>
      <c r="F182" s="104" t="e">
        <f>VLOOKUP("italia",#REF!,5,FALSE)/VLOOKUP("italia",#REF!,5,FALSE)-1</f>
        <v>#REF!</v>
      </c>
      <c r="G182" s="105" t="e">
        <f>VLOOKUP("italia",#REF!,5,FALSE)</f>
        <v>#REF!</v>
      </c>
      <c r="H182" s="104" t="e">
        <f>VLOOKUP("italia",#REF!,4,FALSE)/VLOOKUP("italia",#REF!,4,FALSE)-1</f>
        <v>#REF!</v>
      </c>
      <c r="I182" s="105" t="e">
        <f>VLOOKUP("italia",#REF!,4,FALSE)</f>
        <v>#REF!</v>
      </c>
      <c r="J182" s="104" t="e">
        <f>VLOOKUP("italia",#REF!,3,FALSE)/VLOOKUP("italia",#REF!,3,FALSE)-1</f>
        <v>#REF!</v>
      </c>
      <c r="K182" s="105" t="e">
        <f>VLOOKUP("italia",#REF!,3,FALSE)</f>
        <v>#REF!</v>
      </c>
      <c r="L182" s="104" t="e">
        <f>VLOOKUP("italia",#REF!,2,FALSE)/VLOOKUP("italia",#REF!,2,FALSE)-1</f>
        <v>#REF!</v>
      </c>
      <c r="M182" s="105" t="e">
        <f>VLOOKUP("italia",#REF!,2,FALSE)</f>
        <v>#REF!</v>
      </c>
      <c r="N182" s="104" t="e">
        <f>VLOOKUP("italia",#REF!,7,FALSE)/VLOOKUP("italia",#REF!,7,FALSE)-1</f>
        <v>#REF!</v>
      </c>
      <c r="O182" s="105" t="e">
        <f>VLOOKUP("italia",#REF!,7,FALSE)</f>
        <v>#REF!</v>
      </c>
      <c r="P182" s="104" t="e">
        <f>VLOOKUP("italia",#REF!,8,FALSE)/VLOOKUP("italia",#REF!,8,FALSE)-1</f>
        <v>#REF!</v>
      </c>
      <c r="Q182" s="105" t="e">
        <f>VLOOKUP("italia",#REF!,8,FALSE)</f>
        <v>#REF!</v>
      </c>
    </row>
    <row r="183" spans="3:17" ht="24" hidden="1" customHeight="1" thickBot="1">
      <c r="C183" s="103" t="s">
        <v>48</v>
      </c>
      <c r="D183" s="104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83" s="105" t="e">
        <f>(VLOOKUP("suecia",#REF!,6,FALSE)+VLOOKUP("noruega",#REF!,6,FALSE)+VLOOKUP("dinamarca",#REF!,6,FALSE)+VLOOKUP("finlandia",#REF!,6,FALSE))</f>
        <v>#REF!</v>
      </c>
      <c r="F183" s="104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83" s="105" t="e">
        <f>(VLOOKUP("suecia",#REF!,5,FALSE)+VLOOKUP("noruega",#REF!,5,FALSE)+VLOOKUP("dinamarca",#REF!,5,FALSE)+VLOOKUP("finlandia",#REF!,5,FALSE))</f>
        <v>#REF!</v>
      </c>
      <c r="H183" s="104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83" s="105" t="e">
        <f>(VLOOKUP("suecia",#REF!,4,FALSE)+VLOOKUP("noruega",#REF!,4,FALSE)+VLOOKUP("dinamarca",#REF!,4,FALSE)+VLOOKUP("finlandia",#REF!,4,FALSE))</f>
        <v>#REF!</v>
      </c>
      <c r="J183" s="104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83" s="105" t="e">
        <f>(VLOOKUP("suecia",#REF!,3,FALSE)+VLOOKUP("noruega",#REF!,3,FALSE)+VLOOKUP("dinamarca",#REF!,3,FALSE)+VLOOKUP("finlandia",#REF!,3,FALSE))</f>
        <v>#REF!</v>
      </c>
      <c r="L183" s="104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83" s="105" t="e">
        <f>(VLOOKUP("suecia",#REF!,2,FALSE)+VLOOKUP("noruega",#REF!,2,FALSE)+VLOOKUP("dinamarca",#REF!,2,FALSE)+VLOOKUP("finlandia",#REF!,2,FALSE))</f>
        <v>#REF!</v>
      </c>
      <c r="N183" s="104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83" s="105" t="e">
        <f>(VLOOKUP("suecia",#REF!,7,FALSE)+VLOOKUP("noruega",#REF!,7,FALSE)+VLOOKUP("dinamarca",#REF!,7,FALSE)+VLOOKUP("finlandia",#REF!,7,FALSE))</f>
        <v>#REF!</v>
      </c>
      <c r="P183" s="104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83" s="105" t="e">
        <f>(VLOOKUP("suecia",#REF!,8,FALSE)+VLOOKUP("noruega",#REF!,8,FALSE)+VLOOKUP("dinamarca",#REF!,8,FALSE)+VLOOKUP("finlandia",#REF!,8,FALSE))</f>
        <v>#REF!</v>
      </c>
    </row>
    <row r="184" spans="3:17" ht="24" hidden="1" customHeight="1" thickBot="1">
      <c r="C184" s="106" t="s">
        <v>49</v>
      </c>
      <c r="D184" s="104" t="e">
        <f>VLOOKUP("suecia",#REF!,6,FALSE)/VLOOKUP("suecia",#REF!,6,FALSE)-1</f>
        <v>#REF!</v>
      </c>
      <c r="E184" s="105" t="e">
        <f>VLOOKUP("suecia",#REF!,6,FALSE)</f>
        <v>#REF!</v>
      </c>
      <c r="F184" s="104" t="e">
        <f>VLOOKUP("suecia",#REF!,5,FALSE)/VLOOKUP("suecia",#REF!,5,FALSE)-1</f>
        <v>#REF!</v>
      </c>
      <c r="G184" s="105" t="e">
        <f>VLOOKUP("suecia",#REF!,5,FALSE)</f>
        <v>#REF!</v>
      </c>
      <c r="H184" s="104" t="e">
        <f>VLOOKUP("suecia",#REF!,4,FALSE)/VLOOKUP("suecia",#REF!,4,FALSE)-1</f>
        <v>#REF!</v>
      </c>
      <c r="I184" s="105" t="e">
        <f>VLOOKUP("suecia",#REF!,4,FALSE)</f>
        <v>#REF!</v>
      </c>
      <c r="J184" s="104" t="e">
        <f>VLOOKUP("suecia",#REF!,3,FALSE)/VLOOKUP("suecia",#REF!,3,FALSE)-1</f>
        <v>#REF!</v>
      </c>
      <c r="K184" s="105" t="e">
        <f>VLOOKUP("suecia",#REF!,3,FALSE)</f>
        <v>#REF!</v>
      </c>
      <c r="L184" s="104" t="e">
        <f>VLOOKUP("suecia",#REF!,2,FALSE)/VLOOKUP("suecia",#REF!,2,FALSE)-1</f>
        <v>#REF!</v>
      </c>
      <c r="M184" s="105" t="e">
        <f>VLOOKUP("suecia",#REF!,2,FALSE)</f>
        <v>#REF!</v>
      </c>
      <c r="N184" s="104" t="e">
        <f>VLOOKUP("suecia",#REF!,7,FALSE)/VLOOKUP("suecia",#REF!,7,FALSE)-1</f>
        <v>#REF!</v>
      </c>
      <c r="O184" s="105" t="e">
        <f>VLOOKUP("suecia",#REF!,7,FALSE)</f>
        <v>#REF!</v>
      </c>
      <c r="P184" s="104" t="e">
        <f>VLOOKUP("suecia",#REF!,8,FALSE)/VLOOKUP("suecia",#REF!,8,FALSE)-1</f>
        <v>#REF!</v>
      </c>
      <c r="Q184" s="105" t="e">
        <f>VLOOKUP("suecia",#REF!,8,FALSE)</f>
        <v>#REF!</v>
      </c>
    </row>
    <row r="185" spans="3:17" ht="24" hidden="1" customHeight="1" thickBot="1">
      <c r="C185" s="106" t="s">
        <v>50</v>
      </c>
      <c r="D185" s="104" t="e">
        <f>VLOOKUP("noruega",#REF!,6,FALSE)/VLOOKUP("noruega",#REF!,6,FALSE)-1</f>
        <v>#REF!</v>
      </c>
      <c r="E185" s="105" t="e">
        <f>VLOOKUP("noruega",#REF!,6,FALSE)</f>
        <v>#REF!</v>
      </c>
      <c r="F185" s="104" t="e">
        <f>VLOOKUP("noruega",#REF!,5,FALSE)/VLOOKUP("noruega",#REF!,5,FALSE)-1</f>
        <v>#REF!</v>
      </c>
      <c r="G185" s="105" t="e">
        <f>VLOOKUP("noruega",#REF!,5,FALSE)</f>
        <v>#REF!</v>
      </c>
      <c r="H185" s="104" t="e">
        <f>VLOOKUP("noruega",#REF!,4,FALSE)/VLOOKUP("noruega",#REF!,4,FALSE)-1</f>
        <v>#REF!</v>
      </c>
      <c r="I185" s="105" t="e">
        <f>VLOOKUP("noruega",#REF!,4,FALSE)</f>
        <v>#REF!</v>
      </c>
      <c r="J185" s="104" t="e">
        <f>VLOOKUP("noruega",#REF!,3,FALSE)/VLOOKUP("noruega",#REF!,3,FALSE)-1</f>
        <v>#REF!</v>
      </c>
      <c r="K185" s="105" t="e">
        <f>VLOOKUP("noruega",#REF!,3,FALSE)</f>
        <v>#REF!</v>
      </c>
      <c r="L185" s="104" t="e">
        <f>VLOOKUP("noruega",#REF!,2,FALSE)/VLOOKUP("noruega",#REF!,2,FALSE)-1</f>
        <v>#REF!</v>
      </c>
      <c r="M185" s="105" t="e">
        <f>VLOOKUP("noruega",#REF!,2,FALSE)</f>
        <v>#REF!</v>
      </c>
      <c r="N185" s="104" t="e">
        <f>VLOOKUP("noruega",#REF!,7,FALSE)/VLOOKUP("noruega",#REF!,7,FALSE)-1</f>
        <v>#REF!</v>
      </c>
      <c r="O185" s="105" t="e">
        <f>VLOOKUP("noruega",#REF!,7,FALSE)</f>
        <v>#REF!</v>
      </c>
      <c r="P185" s="104" t="e">
        <f>VLOOKUP("noruega",#REF!,8,FALSE)/VLOOKUP("noruega",#REF!,8,FALSE)-1</f>
        <v>#REF!</v>
      </c>
      <c r="Q185" s="105" t="e">
        <f>VLOOKUP("noruega",#REF!,8,FALSE)</f>
        <v>#REF!</v>
      </c>
    </row>
    <row r="186" spans="3:17" ht="24" hidden="1" customHeight="1" thickBot="1">
      <c r="C186" s="106" t="s">
        <v>51</v>
      </c>
      <c r="D186" s="104" t="e">
        <f>VLOOKUP("dinamarca",#REF!,6,FALSE)/VLOOKUP("dinamarca",#REF!,6,FALSE)-1</f>
        <v>#REF!</v>
      </c>
      <c r="E186" s="105" t="e">
        <f>VLOOKUP("dinamarca",#REF!,6,FALSE)</f>
        <v>#REF!</v>
      </c>
      <c r="F186" s="104" t="e">
        <f>VLOOKUP("dinamarca",#REF!,5,FALSE)/VLOOKUP("dinamarca",#REF!,5,FALSE)-1</f>
        <v>#REF!</v>
      </c>
      <c r="G186" s="105" t="e">
        <f>VLOOKUP("dinamarca",#REF!,5,FALSE)</f>
        <v>#REF!</v>
      </c>
      <c r="H186" s="104" t="e">
        <f>VLOOKUP("dinamarca",#REF!,4,FALSE)/VLOOKUP("dinamarca",#REF!,4,FALSE)-1</f>
        <v>#REF!</v>
      </c>
      <c r="I186" s="105" t="e">
        <f>VLOOKUP("dinamarca",#REF!,4,FALSE)</f>
        <v>#REF!</v>
      </c>
      <c r="J186" s="104" t="e">
        <f>VLOOKUP("dinamarca",#REF!,3,FALSE)/VLOOKUP("dinamarca",#REF!,3,FALSE)-1</f>
        <v>#REF!</v>
      </c>
      <c r="K186" s="105" t="e">
        <f>VLOOKUP("dinamarca",#REF!,3,FALSE)</f>
        <v>#REF!</v>
      </c>
      <c r="L186" s="104" t="e">
        <f>VLOOKUP("dinamarca",#REF!,2,FALSE)/VLOOKUP("dinamarca",#REF!,2,FALSE)-1</f>
        <v>#REF!</v>
      </c>
      <c r="M186" s="105" t="e">
        <f>VLOOKUP("dinamarca",#REF!,2,FALSE)</f>
        <v>#REF!</v>
      </c>
      <c r="N186" s="104" t="e">
        <f>VLOOKUP("dinamarca",#REF!,7,FALSE)/VLOOKUP("dinamarca",#REF!,7,FALSE)-1</f>
        <v>#REF!</v>
      </c>
      <c r="O186" s="105" t="e">
        <f>VLOOKUP("dinamarca",#REF!,7,FALSE)</f>
        <v>#REF!</v>
      </c>
      <c r="P186" s="104" t="e">
        <f>VLOOKUP("dinamarca",#REF!,8,FALSE)/VLOOKUP("dinamarca",#REF!,8,FALSE)-1</f>
        <v>#REF!</v>
      </c>
      <c r="Q186" s="105" t="e">
        <f>VLOOKUP("dinamarca",#REF!,8,FALSE)</f>
        <v>#REF!</v>
      </c>
    </row>
    <row r="187" spans="3:17" ht="24" hidden="1" customHeight="1" thickBot="1">
      <c r="C187" s="106" t="s">
        <v>52</v>
      </c>
      <c r="D187" s="104" t="s">
        <v>38</v>
      </c>
      <c r="E187" s="105" t="e">
        <f>VLOOKUP("finlandia",#REF!,6,FALSE)</f>
        <v>#REF!</v>
      </c>
      <c r="F187" s="104" t="e">
        <f>VLOOKUP("finlandia",#REF!,5,FALSE)/VLOOKUP("finlandia",#REF!,5,FALSE)-1</f>
        <v>#REF!</v>
      </c>
      <c r="G187" s="105" t="e">
        <f>VLOOKUP("finlandia",#REF!,5,FALSE)</f>
        <v>#REF!</v>
      </c>
      <c r="H187" s="104" t="e">
        <f>VLOOKUP("finlandia",#REF!,4,FALSE)/VLOOKUP("finlandia",#REF!,4,FALSE)-1</f>
        <v>#REF!</v>
      </c>
      <c r="I187" s="105" t="e">
        <f>VLOOKUP("finlandia",#REF!,4,FALSE)</f>
        <v>#REF!</v>
      </c>
      <c r="J187" s="104" t="e">
        <f>VLOOKUP("finlandia",#REF!,3,FALSE)/VLOOKUP("finlandia",#REF!,3,FALSE)-1</f>
        <v>#REF!</v>
      </c>
      <c r="K187" s="105" t="e">
        <f>VLOOKUP("finlandia",#REF!,3,FALSE)</f>
        <v>#REF!</v>
      </c>
      <c r="L187" s="104" t="s">
        <v>38</v>
      </c>
      <c r="M187" s="105" t="e">
        <f>VLOOKUP("finlandia",#REF!,2,FALSE)</f>
        <v>#REF!</v>
      </c>
      <c r="N187" s="104" t="e">
        <f>VLOOKUP("finlandia",#REF!,7,FALSE)/VLOOKUP("finlandia",#REF!,7,FALSE)-1</f>
        <v>#REF!</v>
      </c>
      <c r="O187" s="105" t="e">
        <f>VLOOKUP("finlandia",#REF!,7,FALSE)</f>
        <v>#REF!</v>
      </c>
      <c r="P187" s="104" t="e">
        <f>VLOOKUP("finlandia",#REF!,8,FALSE)/VLOOKUP("finlandia",#REF!,8,FALSE)-1</f>
        <v>#REF!</v>
      </c>
      <c r="Q187" s="105" t="e">
        <f>VLOOKUP("finlandia",#REF!,8,FALSE)</f>
        <v>#REF!</v>
      </c>
    </row>
    <row r="188" spans="3:17" ht="24" hidden="1" customHeight="1" thickBot="1">
      <c r="C188" s="103" t="s">
        <v>53</v>
      </c>
      <c r="D188" s="104" t="e">
        <f>VLOOKUP("suiza",#REF!,6,FALSE)/VLOOKUP("suiza",#REF!,6,FALSE)-1</f>
        <v>#REF!</v>
      </c>
      <c r="E188" s="105" t="e">
        <f>VLOOKUP("suiza",#REF!,6,FALSE)</f>
        <v>#REF!</v>
      </c>
      <c r="F188" s="104" t="e">
        <f>VLOOKUP("suiza",#REF!,5,FALSE)/VLOOKUP("suiza",#REF!,5,FALSE)-1</f>
        <v>#REF!</v>
      </c>
      <c r="G188" s="105" t="e">
        <f>VLOOKUP("suiza",#REF!,5,FALSE)</f>
        <v>#REF!</v>
      </c>
      <c r="H188" s="104" t="e">
        <f>VLOOKUP("suiza",#REF!,4,FALSE)/VLOOKUP("suiza",#REF!,4,FALSE)-1</f>
        <v>#REF!</v>
      </c>
      <c r="I188" s="105" t="e">
        <f>VLOOKUP("suiza",#REF!,4,FALSE)</f>
        <v>#REF!</v>
      </c>
      <c r="J188" s="104" t="e">
        <f>VLOOKUP("suiza",#REF!,3,FALSE)/VLOOKUP("suiza",#REF!,3,FALSE)-1</f>
        <v>#REF!</v>
      </c>
      <c r="K188" s="105" t="e">
        <f>VLOOKUP("suiza",#REF!,3,FALSE)</f>
        <v>#REF!</v>
      </c>
      <c r="L188" s="104" t="e">
        <f>VLOOKUP("suiza",#REF!,2,FALSE)/VLOOKUP("suiza",#REF!,2,FALSE)-1</f>
        <v>#REF!</v>
      </c>
      <c r="M188" s="105" t="e">
        <f>VLOOKUP("suiza",#REF!,2,FALSE)</f>
        <v>#REF!</v>
      </c>
      <c r="N188" s="104" t="e">
        <f>VLOOKUP("suiza",#REF!,7,FALSE)/VLOOKUP("suiza",#REF!,7,FALSE)-1</f>
        <v>#REF!</v>
      </c>
      <c r="O188" s="105" t="e">
        <f>VLOOKUP("suiza",#REF!,7,FALSE)</f>
        <v>#REF!</v>
      </c>
      <c r="P188" s="104" t="e">
        <f>VLOOKUP("suiza",#REF!,8,FALSE)/VLOOKUP("suiza",#REF!,8,FALSE)-1</f>
        <v>#REF!</v>
      </c>
      <c r="Q188" s="105" t="e">
        <f>VLOOKUP("suiza",#REF!,8,FALSE)</f>
        <v>#REF!</v>
      </c>
    </row>
    <row r="189" spans="3:17" ht="24" hidden="1" customHeight="1" thickBot="1">
      <c r="C189" s="103" t="s">
        <v>54</v>
      </c>
      <c r="D189" s="104" t="e">
        <f>VLOOKUP("austria",#REF!,6,FALSE)/VLOOKUP("austria",#REF!,6,FALSE)-1</f>
        <v>#REF!</v>
      </c>
      <c r="E189" s="105" t="e">
        <f>VLOOKUP("austria",#REF!,6,FALSE)</f>
        <v>#REF!</v>
      </c>
      <c r="F189" s="104" t="e">
        <f>VLOOKUP("austria",#REF!,5,FALSE)/VLOOKUP("austria",#REF!,5,FALSE)-1</f>
        <v>#REF!</v>
      </c>
      <c r="G189" s="105" t="e">
        <f>VLOOKUP("austria",#REF!,5,FALSE)</f>
        <v>#REF!</v>
      </c>
      <c r="H189" s="104" t="e">
        <f>VLOOKUP("austria",#REF!,4,FALSE)/VLOOKUP("austria",#REF!,4,FALSE)-1</f>
        <v>#REF!</v>
      </c>
      <c r="I189" s="105" t="e">
        <f>VLOOKUP("austria",#REF!,4,FALSE)</f>
        <v>#REF!</v>
      </c>
      <c r="J189" s="104" t="e">
        <f>VLOOKUP("austria",#REF!,3,FALSE)/VLOOKUP("austria",#REF!,3,FALSE)-1</f>
        <v>#REF!</v>
      </c>
      <c r="K189" s="105" t="e">
        <f>VLOOKUP("austria",#REF!,3,FALSE)</f>
        <v>#REF!</v>
      </c>
      <c r="L189" s="104" t="e">
        <f>VLOOKUP("austria",#REF!,2,FALSE)/VLOOKUP("austria",#REF!,2,FALSE)-1</f>
        <v>#REF!</v>
      </c>
      <c r="M189" s="105" t="e">
        <f>VLOOKUP("austria",#REF!,2,FALSE)</f>
        <v>#REF!</v>
      </c>
      <c r="N189" s="104" t="e">
        <f>VLOOKUP("austria",#REF!,7,FALSE)/VLOOKUP("austria",#REF!,7,FALSE)-1</f>
        <v>#REF!</v>
      </c>
      <c r="O189" s="105" t="e">
        <f>VLOOKUP("austria",#REF!,7,FALSE)</f>
        <v>#REF!</v>
      </c>
      <c r="P189" s="104" t="e">
        <f>VLOOKUP("austria",#REF!,8,FALSE)/VLOOKUP("austria",#REF!,8,FALSE)-1</f>
        <v>#REF!</v>
      </c>
      <c r="Q189" s="105" t="e">
        <f>VLOOKUP("austria",#REF!,8,FALSE)</f>
        <v>#REF!</v>
      </c>
    </row>
    <row r="190" spans="3:17" ht="24" hidden="1" customHeight="1" thickBot="1">
      <c r="C190" s="103" t="s">
        <v>55</v>
      </c>
      <c r="D190" s="104" t="e">
        <f>VLOOKUP("rusia",#REF!,6,FALSE)/VLOOKUP("rusia",#REF!,6,FALSE)-1</f>
        <v>#REF!</v>
      </c>
      <c r="E190" s="105" t="e">
        <f>VLOOKUP("rusia",#REF!,6,FALSE)</f>
        <v>#REF!</v>
      </c>
      <c r="F190" s="104" t="e">
        <f>VLOOKUP("rusia",#REF!,5,FALSE)/VLOOKUP("rusia",#REF!,5,FALSE)-1</f>
        <v>#REF!</v>
      </c>
      <c r="G190" s="105" t="e">
        <f>VLOOKUP("rusia",#REF!,5,FALSE)</f>
        <v>#REF!</v>
      </c>
      <c r="H190" s="104" t="e">
        <f>VLOOKUP("rusia",#REF!,4,FALSE)/VLOOKUP("rusia",#REF!,4,FALSE)-1</f>
        <v>#REF!</v>
      </c>
      <c r="I190" s="105" t="e">
        <f>VLOOKUP("rusia",#REF!,4,FALSE)</f>
        <v>#REF!</v>
      </c>
      <c r="J190" s="104" t="e">
        <f>VLOOKUP("rusia",#REF!,3,FALSE)/VLOOKUP("rusia",#REF!,3,FALSE)-1</f>
        <v>#REF!</v>
      </c>
      <c r="K190" s="105" t="e">
        <f>VLOOKUP("rusia",#REF!,3,FALSE)</f>
        <v>#REF!</v>
      </c>
      <c r="L190" s="104" t="e">
        <f>VLOOKUP("rusia",#REF!,2,FALSE)/VLOOKUP("rusia",#REF!,2,FALSE)-1</f>
        <v>#REF!</v>
      </c>
      <c r="M190" s="105" t="e">
        <f>VLOOKUP("rusia",#REF!,2,FALSE)</f>
        <v>#REF!</v>
      </c>
      <c r="N190" s="104" t="e">
        <f>VLOOKUP("rusia",#REF!,7,FALSE)/VLOOKUP("rusia",#REF!,7,FALSE)-1</f>
        <v>#REF!</v>
      </c>
      <c r="O190" s="105" t="e">
        <f>VLOOKUP("rusia",#REF!,7,FALSE)</f>
        <v>#REF!</v>
      </c>
      <c r="P190" s="104" t="e">
        <f>VLOOKUP("rusia",#REF!,8,FALSE)/VLOOKUP("rusia",#REF!,8,FALSE)-1</f>
        <v>#REF!</v>
      </c>
      <c r="Q190" s="105" t="e">
        <f>VLOOKUP("rusia",#REF!,8,FALSE)</f>
        <v>#REF!</v>
      </c>
    </row>
    <row r="191" spans="3:17" ht="24" hidden="1" customHeight="1" thickBot="1">
      <c r="C191" s="103" t="s">
        <v>56</v>
      </c>
      <c r="D191" s="104" t="e">
        <f>VLOOKUP("paises del este",#REF!,6,FALSE)/VLOOKUP("paises del este",#REF!,6,FALSE)-1</f>
        <v>#REF!</v>
      </c>
      <c r="E191" s="105" t="e">
        <f>VLOOKUP("paises del este",#REF!,6,FALSE)</f>
        <v>#REF!</v>
      </c>
      <c r="F191" s="104" t="e">
        <f>VLOOKUP("paises del este",#REF!,5,FALSE)/VLOOKUP("paises del este",#REF!,5,FALSE)-1</f>
        <v>#REF!</v>
      </c>
      <c r="G191" s="105" t="e">
        <f>VLOOKUP("paises del este",#REF!,5,FALSE)</f>
        <v>#REF!</v>
      </c>
      <c r="H191" s="104" t="e">
        <f>VLOOKUP("paises del este",#REF!,4,FALSE)/VLOOKUP("paises del este",#REF!,4,FALSE)-1</f>
        <v>#REF!</v>
      </c>
      <c r="I191" s="105" t="e">
        <f>VLOOKUP("paises del este",#REF!,4,FALSE)</f>
        <v>#REF!</v>
      </c>
      <c r="J191" s="104" t="e">
        <f>VLOOKUP("paises del este",#REF!,3,FALSE)/VLOOKUP("paises del este",#REF!,3,FALSE)-1</f>
        <v>#REF!</v>
      </c>
      <c r="K191" s="105" t="e">
        <f>VLOOKUP("paises del este",#REF!,3,FALSE)</f>
        <v>#REF!</v>
      </c>
      <c r="L191" s="104" t="e">
        <f>VLOOKUP("paises del este",#REF!,2,FALSE)/VLOOKUP("paises del este",#REF!,2,FALSE)-1</f>
        <v>#REF!</v>
      </c>
      <c r="M191" s="105" t="e">
        <f>VLOOKUP("paises del este",#REF!,2,FALSE)</f>
        <v>#REF!</v>
      </c>
      <c r="N191" s="104" t="e">
        <f>VLOOKUP("paises del este",#REF!,7,FALSE)/VLOOKUP("paises del este",#REF!,7,FALSE)-1</f>
        <v>#REF!</v>
      </c>
      <c r="O191" s="105" t="e">
        <f>VLOOKUP("paises del este",#REF!,7,FALSE)</f>
        <v>#REF!</v>
      </c>
      <c r="P191" s="104" t="e">
        <f>VLOOKUP("paises del este",#REF!,8,FALSE)/VLOOKUP("paises del este",#REF!,8,FALSE)-1</f>
        <v>#REF!</v>
      </c>
      <c r="Q191" s="105" t="e">
        <f>VLOOKUP("paises del este",#REF!,8,FALSE)</f>
        <v>#REF!</v>
      </c>
    </row>
    <row r="192" spans="3:17" ht="24" hidden="1" customHeight="1" thickBot="1">
      <c r="C192" s="103" t="s">
        <v>57</v>
      </c>
      <c r="D192" s="104" t="e">
        <f>VLOOKUP("resto de europa",#REF!,6,FALSE)/VLOOKUP("resto de europa",#REF!,6,FALSE)-1</f>
        <v>#REF!</v>
      </c>
      <c r="E192" s="105" t="e">
        <f>VLOOKUP("resto de europa",#REF!,6,FALSE)</f>
        <v>#REF!</v>
      </c>
      <c r="F192" s="104" t="e">
        <f>VLOOKUP("resto de europa",#REF!,5,FALSE)/VLOOKUP("resto de europa",#REF!,5,FALSE)-1</f>
        <v>#REF!</v>
      </c>
      <c r="G192" s="105" t="e">
        <f>VLOOKUP("resto de europa",#REF!,5,FALSE)</f>
        <v>#REF!</v>
      </c>
      <c r="H192" s="104" t="e">
        <f>VLOOKUP("resto de europa",#REF!,4,FALSE)/VLOOKUP("resto de europa",#REF!,4,FALSE)-1</f>
        <v>#REF!</v>
      </c>
      <c r="I192" s="105" t="e">
        <f>VLOOKUP("resto de europa",#REF!,4,FALSE)</f>
        <v>#REF!</v>
      </c>
      <c r="J192" s="104" t="e">
        <f>VLOOKUP("resto de europa",#REF!,3,FALSE)/VLOOKUP("resto de europa",#REF!,3,FALSE)-1</f>
        <v>#REF!</v>
      </c>
      <c r="K192" s="105" t="e">
        <f>VLOOKUP("resto de europa",#REF!,3,FALSE)</f>
        <v>#REF!</v>
      </c>
      <c r="L192" s="104" t="e">
        <f>VLOOKUP("resto de europa",#REF!,2,FALSE)/VLOOKUP("resto de europa",#REF!,2,FALSE)-1</f>
        <v>#REF!</v>
      </c>
      <c r="M192" s="105" t="e">
        <f>VLOOKUP("resto de europa",#REF!,2,FALSE)</f>
        <v>#REF!</v>
      </c>
      <c r="N192" s="104" t="e">
        <f>VLOOKUP("resto de europa",#REF!,7,FALSE)/VLOOKUP("resto de europa",#REF!,7,FALSE)-1</f>
        <v>#REF!</v>
      </c>
      <c r="O192" s="105" t="e">
        <f>VLOOKUP("resto de europa",#REF!,7,FALSE)</f>
        <v>#REF!</v>
      </c>
      <c r="P192" s="104" t="e">
        <f>VLOOKUP("resto de europa",#REF!,8,FALSE)/VLOOKUP("resto de europa",#REF!,8,FALSE)-1</f>
        <v>#REF!</v>
      </c>
      <c r="Q192" s="105" t="e">
        <f>VLOOKUP("resto de europa",#REF!,8,FALSE)</f>
        <v>#REF!</v>
      </c>
    </row>
    <row r="193" spans="3:18" ht="24" hidden="1" customHeight="1" thickBot="1">
      <c r="C193" s="103" t="s">
        <v>58</v>
      </c>
      <c r="D193" s="104" t="e">
        <f>VLOOKUP("usa",#REF!,6,FALSE)/VLOOKUP("usa",#REF!,6,FALSE)-1</f>
        <v>#REF!</v>
      </c>
      <c r="E193" s="105" t="e">
        <f>VLOOKUP("usa",#REF!,6,FALSE)</f>
        <v>#REF!</v>
      </c>
      <c r="F193" s="104" t="e">
        <f>VLOOKUP("usa",#REF!,5,FALSE)/VLOOKUP("usa",#REF!,5,FALSE)-1</f>
        <v>#REF!</v>
      </c>
      <c r="G193" s="105" t="e">
        <f>VLOOKUP("usa",#REF!,5,FALSE)</f>
        <v>#REF!</v>
      </c>
      <c r="H193" s="104" t="e">
        <f>VLOOKUP("usa",#REF!,4,FALSE)/VLOOKUP("usa",#REF!,4,FALSE)-1</f>
        <v>#REF!</v>
      </c>
      <c r="I193" s="105" t="e">
        <f>VLOOKUP("usa",#REF!,4,FALSE)</f>
        <v>#REF!</v>
      </c>
      <c r="J193" s="104" t="e">
        <f>VLOOKUP("usa",#REF!,3,FALSE)/VLOOKUP("usa",#REF!,3,FALSE)-1</f>
        <v>#REF!</v>
      </c>
      <c r="K193" s="105" t="e">
        <f>VLOOKUP("usa",#REF!,3,FALSE)</f>
        <v>#REF!</v>
      </c>
      <c r="L193" s="104" t="e">
        <f>VLOOKUP("usa",#REF!,2,FALSE)/VLOOKUP("usa",#REF!,2,FALSE)-1</f>
        <v>#REF!</v>
      </c>
      <c r="M193" s="105" t="e">
        <f>VLOOKUP("usa",#REF!,2,FALSE)</f>
        <v>#REF!</v>
      </c>
      <c r="N193" s="104" t="e">
        <f>VLOOKUP("usa",#REF!,7,FALSE)/VLOOKUP("usa",#REF!,7,FALSE)-1</f>
        <v>#REF!</v>
      </c>
      <c r="O193" s="105" t="e">
        <f>VLOOKUP("usa",#REF!,7,FALSE)</f>
        <v>#REF!</v>
      </c>
      <c r="P193" s="104" t="e">
        <f>VLOOKUP("usa",#REF!,8,FALSE)/VLOOKUP("usa",#REF!,8,FALSE)-1</f>
        <v>#REF!</v>
      </c>
      <c r="Q193" s="105" t="e">
        <f>VLOOKUP("usa",#REF!,8,FALSE)</f>
        <v>#REF!</v>
      </c>
    </row>
    <row r="194" spans="3:18" ht="24" hidden="1" customHeight="1" thickBot="1">
      <c r="C194" s="103" t="s">
        <v>59</v>
      </c>
      <c r="D194" s="104" t="e">
        <f>VLOOKUP("resto de america",#REF!,6,FALSE)/VLOOKUP("resto de america",#REF!,6,FALSE)-1</f>
        <v>#REF!</v>
      </c>
      <c r="E194" s="105" t="e">
        <f>VLOOKUP("resto de america",#REF!,6,FALSE)</f>
        <v>#REF!</v>
      </c>
      <c r="F194" s="104" t="e">
        <f>VLOOKUP("resto de america",#REF!,5,FALSE)/VLOOKUP("resto de america",#REF!,5,FALSE)-1</f>
        <v>#REF!</v>
      </c>
      <c r="G194" s="105" t="e">
        <f>VLOOKUP("resto de america",#REF!,5,FALSE)</f>
        <v>#REF!</v>
      </c>
      <c r="H194" s="104" t="e">
        <f>VLOOKUP("resto de america",#REF!,4,FALSE)/VLOOKUP("resto de america",#REF!,4,FALSE)-1</f>
        <v>#REF!</v>
      </c>
      <c r="I194" s="105" t="e">
        <f>VLOOKUP("resto de america",#REF!,4,FALSE)</f>
        <v>#REF!</v>
      </c>
      <c r="J194" s="104" t="e">
        <f>VLOOKUP("resto de america",#REF!,3,FALSE)/VLOOKUP("resto de america",#REF!,3,FALSE)-1</f>
        <v>#REF!</v>
      </c>
      <c r="K194" s="105" t="e">
        <f>VLOOKUP("resto de america",#REF!,3,FALSE)</f>
        <v>#REF!</v>
      </c>
      <c r="L194" s="104" t="e">
        <f>VLOOKUP("resto de america",#REF!,2,FALSE)/VLOOKUP("resto de america",#REF!,2,FALSE)-1</f>
        <v>#REF!</v>
      </c>
      <c r="M194" s="105" t="e">
        <f>VLOOKUP("resto de america",#REF!,2,FALSE)</f>
        <v>#REF!</v>
      </c>
      <c r="N194" s="104" t="e">
        <f>VLOOKUP("resto de america",#REF!,7,FALSE)/VLOOKUP("resto de america",#REF!,7,FALSE)-1</f>
        <v>#REF!</v>
      </c>
      <c r="O194" s="105" t="e">
        <f>VLOOKUP("resto de america",#REF!,7,FALSE)</f>
        <v>#REF!</v>
      </c>
      <c r="P194" s="104" t="e">
        <f>VLOOKUP("resto de america",#REF!,8,FALSE)/VLOOKUP("resto de america",#REF!,8,FALSE)-1</f>
        <v>#REF!</v>
      </c>
      <c r="Q194" s="105" t="e">
        <f>VLOOKUP("resto de america",#REF!,8,FALSE)</f>
        <v>#REF!</v>
      </c>
    </row>
    <row r="195" spans="3:18" ht="24" hidden="1" customHeight="1" thickBot="1">
      <c r="C195" s="103" t="s">
        <v>60</v>
      </c>
      <c r="D195" s="104" t="e">
        <f>VLOOKUP("resto del mundo",#REF!,6,FALSE)/VLOOKUP("resto del mundo",#REF!,6,FALSE)-1</f>
        <v>#REF!</v>
      </c>
      <c r="E195" s="105" t="e">
        <f>VLOOKUP("resto del mundo",#REF!,6,FALSE)</f>
        <v>#REF!</v>
      </c>
      <c r="F195" s="104" t="e">
        <f>VLOOKUP("resto del mundo",#REF!,5,FALSE)/VLOOKUP("resto del mundo",#REF!,5,FALSE)-1</f>
        <v>#REF!</v>
      </c>
      <c r="G195" s="105" t="e">
        <f>VLOOKUP("resto del mundo",#REF!,5,FALSE)</f>
        <v>#REF!</v>
      </c>
      <c r="H195" s="104" t="e">
        <f>VLOOKUP("resto del mundo",#REF!,4,FALSE)/VLOOKUP("resto del mundo",#REF!,4,FALSE)-1</f>
        <v>#REF!</v>
      </c>
      <c r="I195" s="105" t="e">
        <f>VLOOKUP("resto del mundo",#REF!,4,FALSE)</f>
        <v>#REF!</v>
      </c>
      <c r="J195" s="104" t="e">
        <f>VLOOKUP("resto del mundo",#REF!,3,FALSE)/VLOOKUP("resto del mundo",#REF!,3,FALSE)-1</f>
        <v>#REF!</v>
      </c>
      <c r="K195" s="105" t="e">
        <f>VLOOKUP("resto del mundo",#REF!,3,FALSE)</f>
        <v>#REF!</v>
      </c>
      <c r="L195" s="104" t="e">
        <f>VLOOKUP("resto del mundo",#REF!,2,FALSE)/VLOOKUP("resto del mundo",#REF!,2,FALSE)-1</f>
        <v>#REF!</v>
      </c>
      <c r="M195" s="105" t="e">
        <f>VLOOKUP("resto del mundo",#REF!,2,FALSE)</f>
        <v>#REF!</v>
      </c>
      <c r="N195" s="104" t="e">
        <f>VLOOKUP("resto del mundo",#REF!,7,FALSE)/VLOOKUP("resto del mundo",#REF!,7,FALSE)-1</f>
        <v>#REF!</v>
      </c>
      <c r="O195" s="105" t="e">
        <f>VLOOKUP("resto del mundo",#REF!,7,FALSE)</f>
        <v>#REF!</v>
      </c>
      <c r="P195" s="104" t="e">
        <f>VLOOKUP("resto del mundo",#REF!,8,FALSE)/VLOOKUP("resto del mundo",#REF!,8,FALSE)-1</f>
        <v>#REF!</v>
      </c>
      <c r="Q195" s="105" t="e">
        <f>VLOOKUP("resto del mundo",#REF!,8,FALSE)</f>
        <v>#REF!</v>
      </c>
    </row>
    <row r="196" spans="3:18" ht="24" hidden="1" customHeight="1" thickBot="1">
      <c r="C196" s="103" t="s">
        <v>61</v>
      </c>
      <c r="D196" s="104" t="e">
        <f>(VLOOKUP("total",#REF!,6,FALSE)-VLOOKUP("españa",#REF!,6,FALSE))/(VLOOKUP("total",#REF!,6,FALSE)-VLOOKUP("españa",#REF!,6,FALSE))-1</f>
        <v>#REF!</v>
      </c>
      <c r="E196" s="105" t="e">
        <f>VLOOKUP("total",#REF!,6,FALSE)-VLOOKUP("españa",#REF!,6,FALSE)</f>
        <v>#REF!</v>
      </c>
      <c r="F196" s="104" t="e">
        <f>(VLOOKUP("total",#REF!,5,FALSE)-VLOOKUP("españa",#REF!,5,FALSE))/(VLOOKUP("total",#REF!,5,FALSE)-VLOOKUP("españa",#REF!,5,FALSE))-1</f>
        <v>#REF!</v>
      </c>
      <c r="G196" s="105" t="e">
        <f>VLOOKUP("total",#REF!,5,FALSE)-VLOOKUP("españa",#REF!,5,FALSE)</f>
        <v>#REF!</v>
      </c>
      <c r="H196" s="104" t="e">
        <f>(VLOOKUP("total",#REF!,4,FALSE)-VLOOKUP("españa",#REF!,4,FALSE))/(VLOOKUP("total",#REF!,4,FALSE)-VLOOKUP("españa",#REF!,4,FALSE))-1</f>
        <v>#REF!</v>
      </c>
      <c r="I196" s="105" t="e">
        <f>VLOOKUP("total",#REF!,4,FALSE)-VLOOKUP("españa",#REF!,4,FALSE)</f>
        <v>#REF!</v>
      </c>
      <c r="J196" s="104" t="e">
        <f>(VLOOKUP("total",#REF!,3,FALSE)-VLOOKUP("españa",#REF!,3,FALSE))/(VLOOKUP("total",#REF!,3,FALSE)-VLOOKUP("españa",#REF!,3,FALSE))-1</f>
        <v>#REF!</v>
      </c>
      <c r="K196" s="105" t="e">
        <f>VLOOKUP("total",#REF!,3,FALSE)-VLOOKUP("españa",#REF!,3,FALSE)</f>
        <v>#REF!</v>
      </c>
      <c r="L196" s="104" t="e">
        <f>(VLOOKUP("total",#REF!,2,FALSE)-VLOOKUP("españa",#REF!,2,FALSE))/(VLOOKUP("total",#REF!,2,FALSE)-VLOOKUP("españa",#REF!,2,FALSE))-1</f>
        <v>#REF!</v>
      </c>
      <c r="M196" s="105" t="e">
        <f>VLOOKUP("total",#REF!,2,FALSE)-VLOOKUP("españa",#REF!,2,FALSE)</f>
        <v>#REF!</v>
      </c>
      <c r="N196" s="104" t="e">
        <f>(VLOOKUP("total",#REF!,7,FALSE)-VLOOKUP("españa",#REF!,7,FALSE))/(VLOOKUP("total",#REF!,7,FALSE)-VLOOKUP("españa",#REF!,7,FALSE))-1</f>
        <v>#REF!</v>
      </c>
      <c r="O196" s="105" t="e">
        <f>VLOOKUP("total",#REF!,7,FALSE)-VLOOKUP("españa",#REF!,7,FALSE)</f>
        <v>#REF!</v>
      </c>
      <c r="P196" s="104" t="e">
        <f>(VLOOKUP("total",#REF!,8,FALSE)-VLOOKUP("españa",#REF!,8,FALSE))/(VLOOKUP("total",#REF!,8,FALSE)-VLOOKUP("españa",#REF!,8,FALSE))-1</f>
        <v>#REF!</v>
      </c>
      <c r="Q196" s="105" t="e">
        <f>VLOOKUP("total",#REF!,8,FALSE)-VLOOKUP("españa",#REF!,8,FALSE)</f>
        <v>#REF!</v>
      </c>
    </row>
    <row r="197" spans="3:18" ht="24" hidden="1" customHeight="1" thickBot="1">
      <c r="C197" s="103" t="s">
        <v>9</v>
      </c>
      <c r="D197" s="104" t="e">
        <f>VLOOKUP("total",#REF!,6,FALSE)/VLOOKUP("total",#REF!,6,FALSE)-1</f>
        <v>#REF!</v>
      </c>
      <c r="E197" s="105" t="e">
        <f>VLOOKUP("total",#REF!,6,FALSE)</f>
        <v>#REF!</v>
      </c>
      <c r="F197" s="104" t="e">
        <f>VLOOKUP("total",#REF!,5,FALSE)/VLOOKUP("total",#REF!,5,FALSE)-1</f>
        <v>#REF!</v>
      </c>
      <c r="G197" s="105" t="e">
        <f>VLOOKUP("total",#REF!,5,FALSE)</f>
        <v>#REF!</v>
      </c>
      <c r="H197" s="104" t="e">
        <f>VLOOKUP("total",#REF!,4,FALSE)/VLOOKUP("total",#REF!,4,FALSE)-1</f>
        <v>#REF!</v>
      </c>
      <c r="I197" s="105" t="e">
        <f>VLOOKUP("total",#REF!,4,FALSE)</f>
        <v>#REF!</v>
      </c>
      <c r="J197" s="104" t="e">
        <f>VLOOKUP("total",#REF!,3,FALSE)/VLOOKUP("total",#REF!,3,FALSE)-1</f>
        <v>#REF!</v>
      </c>
      <c r="K197" s="105" t="e">
        <f>VLOOKUP("total",#REF!,3,FALSE)</f>
        <v>#REF!</v>
      </c>
      <c r="L197" s="104" t="e">
        <f>VLOOKUP("total",#REF!,2,FALSE)/VLOOKUP("total",#REF!,2,FALSE)-1</f>
        <v>#REF!</v>
      </c>
      <c r="M197" s="105" t="e">
        <f>VLOOKUP("total",#REF!,2,FALSE)</f>
        <v>#REF!</v>
      </c>
      <c r="N197" s="104" t="e">
        <f>VLOOKUP("total",#REF!,7,FALSE)/VLOOKUP("total",#REF!,7,FALSE)-1</f>
        <v>#REF!</v>
      </c>
      <c r="O197" s="105" t="e">
        <f>VLOOKUP("total",#REF!,7,FALSE)</f>
        <v>#REF!</v>
      </c>
      <c r="P197" s="104" t="e">
        <f>VLOOKUP("total",#REF!,8,FALSE)/VLOOKUP("total",#REF!,8,FALSE)-1</f>
        <v>#REF!</v>
      </c>
      <c r="Q197" s="105" t="e">
        <f>VLOOKUP("total",#REF!,8,FALSE)</f>
        <v>#REF!</v>
      </c>
    </row>
    <row r="198" spans="3:18" hidden="1"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6"/>
    </row>
    <row r="199" spans="3:18" ht="35.25" hidden="1" customHeight="1">
      <c r="C199" s="98" t="s">
        <v>29</v>
      </c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2"/>
    </row>
    <row r="200" spans="3:18" ht="20.100000000000001" hidden="1" customHeight="1" thickBot="1">
      <c r="C200" s="107" t="str">
        <f>I2</f>
        <v>acumulado septiembre 2012</v>
      </c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97"/>
    </row>
    <row r="201" spans="3:18" ht="13.5" hidden="1" thickBot="1">
      <c r="C201" s="102"/>
      <c r="D201" s="83" t="s">
        <v>25</v>
      </c>
      <c r="E201" s="84"/>
      <c r="F201" s="83" t="s">
        <v>24</v>
      </c>
      <c r="G201" s="84"/>
      <c r="H201" s="83" t="s">
        <v>23</v>
      </c>
      <c r="I201" s="84"/>
      <c r="J201" s="83" t="s">
        <v>22</v>
      </c>
      <c r="K201" s="84"/>
      <c r="L201" s="83" t="s">
        <v>21</v>
      </c>
      <c r="M201" s="84"/>
      <c r="N201" s="83" t="s">
        <v>64</v>
      </c>
      <c r="O201" s="84"/>
      <c r="P201" s="83" t="s">
        <v>65</v>
      </c>
      <c r="Q201" s="84"/>
    </row>
    <row r="202" spans="3:18" ht="28.5" hidden="1" customHeight="1" thickBot="1">
      <c r="C202" s="102"/>
      <c r="D202" s="85" t="s">
        <v>62</v>
      </c>
      <c r="E202" s="85" t="s">
        <v>63</v>
      </c>
      <c r="F202" s="85" t="s">
        <v>62</v>
      </c>
      <c r="G202" s="85" t="s">
        <v>63</v>
      </c>
      <c r="H202" s="85" t="s">
        <v>62</v>
      </c>
      <c r="I202" s="85" t="s">
        <v>63</v>
      </c>
      <c r="J202" s="85" t="s">
        <v>62</v>
      </c>
      <c r="K202" s="85" t="s">
        <v>63</v>
      </c>
      <c r="L202" s="85" t="s">
        <v>62</v>
      </c>
      <c r="M202" s="85" t="s">
        <v>63</v>
      </c>
      <c r="N202" s="85" t="s">
        <v>62</v>
      </c>
      <c r="O202" s="85" t="s">
        <v>63</v>
      </c>
      <c r="P202" s="85" t="s">
        <v>62</v>
      </c>
      <c r="Q202" s="85" t="s">
        <v>63</v>
      </c>
    </row>
    <row r="203" spans="3:18" ht="24" hidden="1" customHeight="1" thickBot="1">
      <c r="C203" s="103" t="s">
        <v>36</v>
      </c>
      <c r="D203" s="104" t="e">
        <f>VLOOKUP("españa",#REF!,6,FALSE)/VLOOKUP("españa",#REF!,6,FALSE)-1</f>
        <v>#REF!</v>
      </c>
      <c r="E203" s="105" t="e">
        <f>VLOOKUP("españa",#REF!,6,FALSE)</f>
        <v>#REF!</v>
      </c>
      <c r="F203" s="104" t="e">
        <f>VLOOKUP("españa",#REF!,5,FALSE)/VLOOKUP("españa",#REF!,5,FALSE)-1</f>
        <v>#REF!</v>
      </c>
      <c r="G203" s="105" t="e">
        <f>VLOOKUP("españa",#REF!,5,FALSE)</f>
        <v>#REF!</v>
      </c>
      <c r="H203" s="104" t="e">
        <f>VLOOKUP("españa",#REF!,4,FALSE)/VLOOKUP("españa",#REF!,4,FALSE)-1</f>
        <v>#REF!</v>
      </c>
      <c r="I203" s="105" t="e">
        <f>VLOOKUP("españa",#REF!,4,FALSE)</f>
        <v>#REF!</v>
      </c>
      <c r="J203" s="104" t="e">
        <f>VLOOKUP("españa",#REF!,3,FALSE)/VLOOKUP("españa",#REF!,3,FALSE)-1</f>
        <v>#REF!</v>
      </c>
      <c r="K203" s="105" t="e">
        <f>VLOOKUP("españa",#REF!,3,FALSE)</f>
        <v>#REF!</v>
      </c>
      <c r="L203" s="104" t="e">
        <f>VLOOKUP("españa",#REF!,2,FALSE)/VLOOKUP("españa",#REF!,2,FALSE)-1</f>
        <v>#REF!</v>
      </c>
      <c r="M203" s="105" t="e">
        <f>VLOOKUP("españa",#REF!,2,FALSE)</f>
        <v>#REF!</v>
      </c>
      <c r="N203" s="104" t="e">
        <f>VLOOKUP("españa",#REF!,7,FALSE)/VLOOKUP("españa",#REF!,7,FALSE)-1</f>
        <v>#REF!</v>
      </c>
      <c r="O203" s="105" t="e">
        <f>VLOOKUP("españa",#REF!,7,FALSE)</f>
        <v>#REF!</v>
      </c>
      <c r="P203" s="104" t="e">
        <f>VLOOKUP("españa",#REF!,8,FALSE)/VLOOKUP("españa",#REF!,8,FALSE)-1</f>
        <v>#REF!</v>
      </c>
      <c r="Q203" s="105" t="e">
        <f>VLOOKUP("españa",#REF!,8,FALSE)</f>
        <v>#REF!</v>
      </c>
    </row>
    <row r="204" spans="3:18" ht="24" hidden="1" customHeight="1" thickBot="1">
      <c r="C204" s="103" t="s">
        <v>41</v>
      </c>
      <c r="D204" s="104" t="e">
        <f>VLOOKUP("holanda",#REF!,6,FALSE)/VLOOKUP("holanda",#REF!,6,FALSE)-1</f>
        <v>#REF!</v>
      </c>
      <c r="E204" s="105" t="e">
        <f>VLOOKUP("holanda",#REF!,6,FALSE)</f>
        <v>#REF!</v>
      </c>
      <c r="F204" s="104" t="e">
        <f>VLOOKUP("holanda",#REF!,5,FALSE)/VLOOKUP("holanda",#REF!,5,FALSE)-1</f>
        <v>#REF!</v>
      </c>
      <c r="G204" s="105" t="e">
        <f>VLOOKUP("holanda",#REF!,5,FALSE)</f>
        <v>#REF!</v>
      </c>
      <c r="H204" s="104" t="e">
        <f>VLOOKUP("holanda",#REF!,4,FALSE)/VLOOKUP("holanda",#REF!,4,FALSE)-1</f>
        <v>#REF!</v>
      </c>
      <c r="I204" s="105" t="e">
        <f>VLOOKUP("holanda",#REF!,4,FALSE)</f>
        <v>#REF!</v>
      </c>
      <c r="J204" s="104" t="e">
        <f>VLOOKUP("holanda",#REF!,3,FALSE)/VLOOKUP("holanda",#REF!,3,FALSE)-1</f>
        <v>#REF!</v>
      </c>
      <c r="K204" s="105" t="e">
        <f>VLOOKUP("holanda",#REF!,3,FALSE)</f>
        <v>#REF!</v>
      </c>
      <c r="L204" s="104" t="e">
        <f>VLOOKUP("holanda",#REF!,2,FALSE)/VLOOKUP("holanda",#REF!,2,FALSE)-1</f>
        <v>#REF!</v>
      </c>
      <c r="M204" s="105" t="e">
        <f>VLOOKUP("holanda",#REF!,2,FALSE)</f>
        <v>#REF!</v>
      </c>
      <c r="N204" s="104" t="e">
        <f>VLOOKUP("holanda",#REF!,7,FALSE)/VLOOKUP("holanda",#REF!,7,FALSE)-1</f>
        <v>#REF!</v>
      </c>
      <c r="O204" s="105" t="e">
        <f>VLOOKUP("holanda",#REF!,7,FALSE)</f>
        <v>#REF!</v>
      </c>
      <c r="P204" s="104" t="e">
        <f>VLOOKUP("holanda",#REF!,8,FALSE)/VLOOKUP("holanda",#REF!,8,FALSE)-1</f>
        <v>#REF!</v>
      </c>
      <c r="Q204" s="105" t="e">
        <f>VLOOKUP("holanda",#REF!,8,FALSE)</f>
        <v>#REF!</v>
      </c>
    </row>
    <row r="205" spans="3:18" ht="24" hidden="1" customHeight="1" thickBot="1">
      <c r="C205" s="103" t="s">
        <v>42</v>
      </c>
      <c r="D205" s="104" t="e">
        <f>VLOOKUP("belgica",#REF!,6,FALSE)/VLOOKUP("belgica",#REF!,6,FALSE)-1</f>
        <v>#REF!</v>
      </c>
      <c r="E205" s="105" t="e">
        <f>VLOOKUP("belgica",#REF!,6,FALSE)</f>
        <v>#REF!</v>
      </c>
      <c r="F205" s="104" t="e">
        <f>VLOOKUP("belgica",#REF!,5,FALSE)/VLOOKUP("belgica",#REF!,5,FALSE)-1</f>
        <v>#REF!</v>
      </c>
      <c r="G205" s="105" t="e">
        <f>VLOOKUP("belgica",#REF!,5,FALSE)</f>
        <v>#REF!</v>
      </c>
      <c r="H205" s="104" t="e">
        <f>VLOOKUP("belgica",#REF!,4,FALSE)/VLOOKUP("belgica",#REF!,4,FALSE)-1</f>
        <v>#REF!</v>
      </c>
      <c r="I205" s="105" t="e">
        <f>VLOOKUP("belgica",#REF!,4,FALSE)</f>
        <v>#REF!</v>
      </c>
      <c r="J205" s="104" t="e">
        <f>VLOOKUP("belgica",#REF!,3,FALSE)/VLOOKUP("belgica",#REF!,3,FALSE)-1</f>
        <v>#REF!</v>
      </c>
      <c r="K205" s="105" t="e">
        <f>VLOOKUP("belgica",#REF!,3,FALSE)</f>
        <v>#REF!</v>
      </c>
      <c r="L205" s="104" t="e">
        <f>VLOOKUP("belgica",#REF!,2,FALSE)/VLOOKUP("belgica",#REF!,2,FALSE)-1</f>
        <v>#REF!</v>
      </c>
      <c r="M205" s="105" t="e">
        <f>VLOOKUP("belgica",#REF!,2,FALSE)</f>
        <v>#REF!</v>
      </c>
      <c r="N205" s="104" t="e">
        <f>VLOOKUP("belgica",#REF!,7,FALSE)/VLOOKUP("belgica",#REF!,7,FALSE)-1</f>
        <v>#REF!</v>
      </c>
      <c r="O205" s="105" t="e">
        <f>VLOOKUP("belgica",#REF!,7,FALSE)</f>
        <v>#REF!</v>
      </c>
      <c r="P205" s="104" t="e">
        <f>VLOOKUP("belgica",#REF!,8,FALSE)/VLOOKUP("belgica",#REF!,8,FALSE)-1</f>
        <v>#REF!</v>
      </c>
      <c r="Q205" s="105" t="e">
        <f>VLOOKUP("belgica",#REF!,8,FALSE)</f>
        <v>#REF!</v>
      </c>
    </row>
    <row r="206" spans="3:18" ht="24" hidden="1" customHeight="1" thickBot="1">
      <c r="C206" s="103" t="s">
        <v>43</v>
      </c>
      <c r="D206" s="104" t="e">
        <f>VLOOKUP("alemania",#REF!,6,FALSE)/VLOOKUP("alemania",#REF!,6,FALSE)-1</f>
        <v>#REF!</v>
      </c>
      <c r="E206" s="105" t="e">
        <f>VLOOKUP("alemania",#REF!,6,FALSE)</f>
        <v>#REF!</v>
      </c>
      <c r="F206" s="104" t="e">
        <f>VLOOKUP("alemania",#REF!,5,FALSE)/VLOOKUP("alemania",#REF!,5,FALSE)-1</f>
        <v>#REF!</v>
      </c>
      <c r="G206" s="105" t="e">
        <f>VLOOKUP("alemania",#REF!,5,FALSE)</f>
        <v>#REF!</v>
      </c>
      <c r="H206" s="104" t="e">
        <f>VLOOKUP("alemania",#REF!,4,FALSE)/VLOOKUP("alemania",#REF!,4,FALSE)-1</f>
        <v>#REF!</v>
      </c>
      <c r="I206" s="105" t="e">
        <f>VLOOKUP("alemania",#REF!,4,FALSE)</f>
        <v>#REF!</v>
      </c>
      <c r="J206" s="104" t="e">
        <f>VLOOKUP("alemania",#REF!,3,FALSE)/VLOOKUP("alemania",#REF!,3,FALSE)-1</f>
        <v>#REF!</v>
      </c>
      <c r="K206" s="105" t="e">
        <f>VLOOKUP("alemania",#REF!,3,FALSE)</f>
        <v>#REF!</v>
      </c>
      <c r="L206" s="104" t="e">
        <f>VLOOKUP("alemania",#REF!,2,FALSE)/VLOOKUP("alemania",#REF!,2,FALSE)-1</f>
        <v>#REF!</v>
      </c>
      <c r="M206" s="105" t="e">
        <f>VLOOKUP("alemania",#REF!,2,FALSE)</f>
        <v>#REF!</v>
      </c>
      <c r="N206" s="104" t="e">
        <f>VLOOKUP("alemania",#REF!,7,FALSE)/VLOOKUP("alemania",#REF!,7,FALSE)-1</f>
        <v>#REF!</v>
      </c>
      <c r="O206" s="105" t="e">
        <f>VLOOKUP("alemania",#REF!,7,FALSE)</f>
        <v>#REF!</v>
      </c>
      <c r="P206" s="104" t="e">
        <f>VLOOKUP("alemania",#REF!,8,FALSE)/VLOOKUP("alemania",#REF!,8,FALSE)-1</f>
        <v>#REF!</v>
      </c>
      <c r="Q206" s="105" t="e">
        <f>VLOOKUP("alemania",#REF!,8,FALSE)</f>
        <v>#REF!</v>
      </c>
    </row>
    <row r="207" spans="3:18" ht="24" hidden="1" customHeight="1" thickBot="1">
      <c r="C207" s="103" t="s">
        <v>44</v>
      </c>
      <c r="D207" s="104" t="e">
        <f>VLOOKUP("francia",#REF!,6,FALSE)/VLOOKUP("francia",#REF!,6,FALSE)-1</f>
        <v>#REF!</v>
      </c>
      <c r="E207" s="105" t="e">
        <f>VLOOKUP("francia",#REF!,6,FALSE)</f>
        <v>#REF!</v>
      </c>
      <c r="F207" s="104" t="e">
        <f>VLOOKUP("francia",#REF!,5,FALSE)/VLOOKUP("francia",#REF!,5,FALSE)-1</f>
        <v>#REF!</v>
      </c>
      <c r="G207" s="105" t="e">
        <f>VLOOKUP("francia",#REF!,5,FALSE)</f>
        <v>#REF!</v>
      </c>
      <c r="H207" s="104" t="e">
        <f>VLOOKUP("francia",#REF!,4,FALSE)/VLOOKUP("francia",#REF!,4,FALSE)-1</f>
        <v>#REF!</v>
      </c>
      <c r="I207" s="105" t="e">
        <f>VLOOKUP("francia",#REF!,4,FALSE)</f>
        <v>#REF!</v>
      </c>
      <c r="J207" s="104" t="e">
        <f>VLOOKUP("francia",#REF!,3,FALSE)/VLOOKUP("francia",#REF!,3,FALSE)-1</f>
        <v>#REF!</v>
      </c>
      <c r="K207" s="105" t="e">
        <f>VLOOKUP("francia",#REF!,3,FALSE)</f>
        <v>#REF!</v>
      </c>
      <c r="L207" s="104" t="e">
        <f>VLOOKUP("francia",#REF!,2,FALSE)/VLOOKUP("francia",#REF!,2,FALSE)-1</f>
        <v>#REF!</v>
      </c>
      <c r="M207" s="105" t="e">
        <f>VLOOKUP("francia",#REF!,2,FALSE)</f>
        <v>#REF!</v>
      </c>
      <c r="N207" s="104" t="e">
        <f>VLOOKUP("francia",#REF!,7,FALSE)/VLOOKUP("francia",#REF!,7,FALSE)-1</f>
        <v>#REF!</v>
      </c>
      <c r="O207" s="105" t="e">
        <f>VLOOKUP("francia",#REF!,7,FALSE)</f>
        <v>#REF!</v>
      </c>
      <c r="P207" s="104" t="e">
        <f>VLOOKUP("francia",#REF!,8,FALSE)/VLOOKUP("francia",#REF!,8,FALSE)-1</f>
        <v>#REF!</v>
      </c>
      <c r="Q207" s="105" t="e">
        <f>VLOOKUP("francia",#REF!,8,FALSE)</f>
        <v>#REF!</v>
      </c>
    </row>
    <row r="208" spans="3:18" ht="24" hidden="1" customHeight="1" thickBot="1">
      <c r="C208" s="103" t="s">
        <v>45</v>
      </c>
      <c r="D208" s="104" t="e">
        <f>VLOOKUP("reino unido",#REF!,6,FALSE)/VLOOKUP("reino unido",#REF!,6,FALSE)-1</f>
        <v>#REF!</v>
      </c>
      <c r="E208" s="105" t="e">
        <f>VLOOKUP("reino unido",#REF!,6,FALSE)</f>
        <v>#REF!</v>
      </c>
      <c r="F208" s="104" t="e">
        <f>VLOOKUP("reino unido",#REF!,5,FALSE)/VLOOKUP("reino unido",#REF!,5,FALSE)-1</f>
        <v>#REF!</v>
      </c>
      <c r="G208" s="105" t="e">
        <f>VLOOKUP("reino unido",#REF!,5,FALSE)</f>
        <v>#REF!</v>
      </c>
      <c r="H208" s="104" t="e">
        <f>VLOOKUP("reino unido",#REF!,4,FALSE)/VLOOKUP("reino unido",#REF!,4,FALSE)-1</f>
        <v>#REF!</v>
      </c>
      <c r="I208" s="105" t="e">
        <f>VLOOKUP("reino unido",#REF!,4,FALSE)</f>
        <v>#REF!</v>
      </c>
      <c r="J208" s="104" t="e">
        <f>VLOOKUP("reino unido",#REF!,3,FALSE)/VLOOKUP("reino unido",#REF!,3,FALSE)-1</f>
        <v>#REF!</v>
      </c>
      <c r="K208" s="105" t="e">
        <f>VLOOKUP("reino unido",#REF!,3,FALSE)</f>
        <v>#REF!</v>
      </c>
      <c r="L208" s="104" t="e">
        <f>VLOOKUP("reino unido",#REF!,2,FALSE)/VLOOKUP("reino unido",#REF!,2,FALSE)-1</f>
        <v>#REF!</v>
      </c>
      <c r="M208" s="105" t="e">
        <f>VLOOKUP("reino unido",#REF!,2,FALSE)</f>
        <v>#REF!</v>
      </c>
      <c r="N208" s="104" t="e">
        <f>VLOOKUP("reino unido",#REF!,7,FALSE)/VLOOKUP("reino unido",#REF!,7,FALSE)-1</f>
        <v>#REF!</v>
      </c>
      <c r="O208" s="105" t="e">
        <f>VLOOKUP("reino unido",#REF!,7,FALSE)</f>
        <v>#REF!</v>
      </c>
      <c r="P208" s="104" t="e">
        <f>VLOOKUP("reino unido",#REF!,8,FALSE)/VLOOKUP("reino unido",#REF!,8,FALSE)-1</f>
        <v>#REF!</v>
      </c>
      <c r="Q208" s="105" t="e">
        <f>VLOOKUP("reino unido",#REF!,8,FALSE)</f>
        <v>#REF!</v>
      </c>
    </row>
    <row r="209" spans="3:17" ht="24" hidden="1" customHeight="1" thickBot="1">
      <c r="C209" s="103" t="s">
        <v>46</v>
      </c>
      <c r="D209" s="104" t="e">
        <f>VLOOKUP("irlanda",#REF!,6,FALSE)/VLOOKUP("irlanda",#REF!,6,FALSE)-1</f>
        <v>#REF!</v>
      </c>
      <c r="E209" s="105" t="e">
        <f>VLOOKUP("irlanda",#REF!,6,FALSE)</f>
        <v>#REF!</v>
      </c>
      <c r="F209" s="104" t="e">
        <f>VLOOKUP("irlanda",#REF!,5,FALSE)/VLOOKUP("irlanda",#REF!,5,FALSE)-1</f>
        <v>#REF!</v>
      </c>
      <c r="G209" s="105" t="e">
        <f>VLOOKUP("irlanda",#REF!,5,FALSE)</f>
        <v>#REF!</v>
      </c>
      <c r="H209" s="104" t="e">
        <f>VLOOKUP("irlanda",#REF!,4,FALSE)/VLOOKUP("irlanda",#REF!,4,FALSE)-1</f>
        <v>#REF!</v>
      </c>
      <c r="I209" s="105" t="e">
        <f>VLOOKUP("irlanda",#REF!,4,FALSE)</f>
        <v>#REF!</v>
      </c>
      <c r="J209" s="104" t="e">
        <f>VLOOKUP("irlanda",#REF!,3,FALSE)/VLOOKUP("irlanda",#REF!,3,FALSE)-1</f>
        <v>#REF!</v>
      </c>
      <c r="K209" s="105" t="e">
        <f>VLOOKUP("irlanda",#REF!,3,FALSE)</f>
        <v>#REF!</v>
      </c>
      <c r="L209" s="104" t="e">
        <f>VLOOKUP("irlanda",#REF!,2,FALSE)/VLOOKUP("irlanda",#REF!,2,FALSE)-1</f>
        <v>#REF!</v>
      </c>
      <c r="M209" s="105" t="e">
        <f>VLOOKUP("irlanda",#REF!,2,FALSE)</f>
        <v>#REF!</v>
      </c>
      <c r="N209" s="104" t="e">
        <f>VLOOKUP("irlanda",#REF!,7,FALSE)/VLOOKUP("irlanda",#REF!,7,FALSE)-1</f>
        <v>#REF!</v>
      </c>
      <c r="O209" s="105" t="e">
        <f>VLOOKUP("irlanda",#REF!,7,FALSE)</f>
        <v>#REF!</v>
      </c>
      <c r="P209" s="104" t="e">
        <f>VLOOKUP("irlanda",#REF!,8,FALSE)/VLOOKUP("irlanda",#REF!,8,FALSE)-1</f>
        <v>#REF!</v>
      </c>
      <c r="Q209" s="105" t="e">
        <f>VLOOKUP("irlanda",#REF!,8,FALSE)</f>
        <v>#REF!</v>
      </c>
    </row>
    <row r="210" spans="3:17" ht="24" hidden="1" customHeight="1" thickBot="1">
      <c r="C210" s="103" t="s">
        <v>47</v>
      </c>
      <c r="D210" s="104" t="e">
        <f>VLOOKUP("italia",#REF!,6,FALSE)/VLOOKUP("italia",#REF!,6,FALSE)-1</f>
        <v>#REF!</v>
      </c>
      <c r="E210" s="105" t="e">
        <f>VLOOKUP("italia",#REF!,6,FALSE)</f>
        <v>#REF!</v>
      </c>
      <c r="F210" s="104" t="e">
        <f>VLOOKUP("italia",#REF!,5,FALSE)/VLOOKUP("italia",#REF!,5,FALSE)-1</f>
        <v>#REF!</v>
      </c>
      <c r="G210" s="105" t="e">
        <f>VLOOKUP("italia",#REF!,5,FALSE)</f>
        <v>#REF!</v>
      </c>
      <c r="H210" s="104" t="e">
        <f>VLOOKUP("italia",#REF!,4,FALSE)/VLOOKUP("italia",#REF!,4,FALSE)-1</f>
        <v>#REF!</v>
      </c>
      <c r="I210" s="105" t="e">
        <f>VLOOKUP("italia",#REF!,4,FALSE)</f>
        <v>#REF!</v>
      </c>
      <c r="J210" s="104" t="e">
        <f>VLOOKUP("italia",#REF!,3,FALSE)/VLOOKUP("italia",#REF!,3,FALSE)-1</f>
        <v>#REF!</v>
      </c>
      <c r="K210" s="105" t="e">
        <f>VLOOKUP("italia",#REF!,3,FALSE)</f>
        <v>#REF!</v>
      </c>
      <c r="L210" s="104" t="e">
        <f>VLOOKUP("italia",#REF!,2,FALSE)/VLOOKUP("italia",#REF!,2,FALSE)-1</f>
        <v>#REF!</v>
      </c>
      <c r="M210" s="105" t="e">
        <f>VLOOKUP("italia",#REF!,2,FALSE)</f>
        <v>#REF!</v>
      </c>
      <c r="N210" s="104" t="e">
        <f>VLOOKUP("italia",#REF!,7,FALSE)/VLOOKUP("italia",#REF!,7,FALSE)-1</f>
        <v>#REF!</v>
      </c>
      <c r="O210" s="105" t="e">
        <f>VLOOKUP("italia",#REF!,7,FALSE)</f>
        <v>#REF!</v>
      </c>
      <c r="P210" s="104" t="e">
        <f>VLOOKUP("italia",#REF!,8,FALSE)/VLOOKUP("italia",#REF!,8,FALSE)-1</f>
        <v>#REF!</v>
      </c>
      <c r="Q210" s="105" t="e">
        <f>VLOOKUP("italia",#REF!,8,FALSE)</f>
        <v>#REF!</v>
      </c>
    </row>
    <row r="211" spans="3:17" ht="24" hidden="1" customHeight="1" thickBot="1">
      <c r="C211" s="103" t="s">
        <v>48</v>
      </c>
      <c r="D211" s="104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11" s="105" t="e">
        <f>(VLOOKUP("suecia",#REF!,6,FALSE)+VLOOKUP("noruega",#REF!,6,FALSE)+VLOOKUP("dinamarca",#REF!,6,FALSE)+VLOOKUP("finlandia",#REF!,6,FALSE))</f>
        <v>#REF!</v>
      </c>
      <c r="F211" s="104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11" s="105" t="e">
        <f>(VLOOKUP("suecia",#REF!,5,FALSE)+VLOOKUP("noruega",#REF!,5,FALSE)+VLOOKUP("dinamarca",#REF!,5,FALSE)+VLOOKUP("finlandia",#REF!,5,FALSE))</f>
        <v>#REF!</v>
      </c>
      <c r="H211" s="104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11" s="105" t="e">
        <f>(VLOOKUP("suecia",#REF!,4,FALSE)+VLOOKUP("noruega",#REF!,4,FALSE)+VLOOKUP("dinamarca",#REF!,4,FALSE)+VLOOKUP("finlandia",#REF!,4,FALSE))</f>
        <v>#REF!</v>
      </c>
      <c r="J211" s="104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11" s="105" t="e">
        <f>(VLOOKUP("suecia",#REF!,3,FALSE)+VLOOKUP("noruega",#REF!,3,FALSE)+VLOOKUP("dinamarca",#REF!,3,FALSE)+VLOOKUP("finlandia",#REF!,3,FALSE))</f>
        <v>#REF!</v>
      </c>
      <c r="L211" s="104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11" s="105" t="e">
        <f>(VLOOKUP("suecia",#REF!,2,FALSE)+VLOOKUP("noruega",#REF!,2,FALSE)+VLOOKUP("dinamarca",#REF!,2,FALSE)+VLOOKUP("finlandia",#REF!,2,FALSE))</f>
        <v>#REF!</v>
      </c>
      <c r="N211" s="104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11" s="105" t="e">
        <f>(VLOOKUP("suecia",#REF!,7,FALSE)+VLOOKUP("noruega",#REF!,7,FALSE)+VLOOKUP("dinamarca",#REF!,7,FALSE)+VLOOKUP("finlandia",#REF!,7,FALSE))</f>
        <v>#REF!</v>
      </c>
      <c r="P211" s="104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11" s="105" t="e">
        <f>(VLOOKUP("suecia",#REF!,8,FALSE)+VLOOKUP("noruega",#REF!,8,FALSE)+VLOOKUP("dinamarca",#REF!,8,FALSE)+VLOOKUP("finlandia",#REF!,8,FALSE))</f>
        <v>#REF!</v>
      </c>
    </row>
    <row r="212" spans="3:17" ht="24" hidden="1" customHeight="1" thickBot="1">
      <c r="C212" s="106" t="s">
        <v>49</v>
      </c>
      <c r="D212" s="104" t="e">
        <f>VLOOKUP("suecia",#REF!,6,FALSE)/VLOOKUP("suecia",#REF!,6,FALSE)-1</f>
        <v>#REF!</v>
      </c>
      <c r="E212" s="105" t="e">
        <f>VLOOKUP("suecia",#REF!,6,FALSE)</f>
        <v>#REF!</v>
      </c>
      <c r="F212" s="104" t="e">
        <f>VLOOKUP("suecia",#REF!,5,FALSE)/VLOOKUP("suecia",#REF!,5,FALSE)-1</f>
        <v>#REF!</v>
      </c>
      <c r="G212" s="105" t="e">
        <f>VLOOKUP("suecia",#REF!,5,FALSE)</f>
        <v>#REF!</v>
      </c>
      <c r="H212" s="104" t="e">
        <f>VLOOKUP("suecia",#REF!,4,FALSE)/VLOOKUP("suecia",#REF!,4,FALSE)-1</f>
        <v>#REF!</v>
      </c>
      <c r="I212" s="105" t="e">
        <f>VLOOKUP("suecia",#REF!,4,FALSE)</f>
        <v>#REF!</v>
      </c>
      <c r="J212" s="104" t="e">
        <f>VLOOKUP("suecia",#REF!,3,FALSE)/VLOOKUP("suecia",#REF!,3,FALSE)-1</f>
        <v>#REF!</v>
      </c>
      <c r="K212" s="105" t="e">
        <f>VLOOKUP("suecia",#REF!,3,FALSE)</f>
        <v>#REF!</v>
      </c>
      <c r="L212" s="104" t="e">
        <f>VLOOKUP("suecia",#REF!,2,FALSE)/VLOOKUP("suecia",#REF!,2,FALSE)-1</f>
        <v>#REF!</v>
      </c>
      <c r="M212" s="105" t="e">
        <f>VLOOKUP("suecia",#REF!,2,FALSE)</f>
        <v>#REF!</v>
      </c>
      <c r="N212" s="104" t="e">
        <f>VLOOKUP("suecia",#REF!,7,FALSE)/VLOOKUP("suecia",#REF!,7,FALSE)-1</f>
        <v>#REF!</v>
      </c>
      <c r="O212" s="105" t="e">
        <f>VLOOKUP("suecia",#REF!,7,FALSE)</f>
        <v>#REF!</v>
      </c>
      <c r="P212" s="104" t="e">
        <f>VLOOKUP("suecia",#REF!,8,FALSE)/VLOOKUP("suecia",#REF!,8,FALSE)-1</f>
        <v>#REF!</v>
      </c>
      <c r="Q212" s="105" t="e">
        <f>VLOOKUP("suecia",#REF!,8,FALSE)</f>
        <v>#REF!</v>
      </c>
    </row>
    <row r="213" spans="3:17" ht="24" hidden="1" customHeight="1" thickBot="1">
      <c r="C213" s="106" t="s">
        <v>50</v>
      </c>
      <c r="D213" s="104" t="e">
        <f>VLOOKUP("noruega",#REF!,6,FALSE)/VLOOKUP("noruega",#REF!,6,FALSE)-1</f>
        <v>#REF!</v>
      </c>
      <c r="E213" s="105" t="e">
        <f>VLOOKUP("noruega",#REF!,6,FALSE)</f>
        <v>#REF!</v>
      </c>
      <c r="F213" s="104" t="e">
        <f>VLOOKUP("noruega",#REF!,5,FALSE)/VLOOKUP("noruega",#REF!,5,FALSE)-1</f>
        <v>#REF!</v>
      </c>
      <c r="G213" s="105" t="e">
        <f>VLOOKUP("noruega",#REF!,5,FALSE)</f>
        <v>#REF!</v>
      </c>
      <c r="H213" s="104" t="e">
        <f>VLOOKUP("noruega",#REF!,4,FALSE)/VLOOKUP("noruega",#REF!,4,FALSE)-1</f>
        <v>#REF!</v>
      </c>
      <c r="I213" s="105" t="e">
        <f>VLOOKUP("noruega",#REF!,4,FALSE)</f>
        <v>#REF!</v>
      </c>
      <c r="J213" s="104" t="e">
        <f>VLOOKUP("noruega",#REF!,3,FALSE)/VLOOKUP("noruega",#REF!,3,FALSE)-1</f>
        <v>#REF!</v>
      </c>
      <c r="K213" s="105" t="e">
        <f>VLOOKUP("noruega",#REF!,3,FALSE)</f>
        <v>#REF!</v>
      </c>
      <c r="L213" s="104" t="e">
        <f>VLOOKUP("noruega",#REF!,2,FALSE)/VLOOKUP("noruega",#REF!,2,FALSE)-1</f>
        <v>#REF!</v>
      </c>
      <c r="M213" s="105" t="e">
        <f>VLOOKUP("noruega",#REF!,2,FALSE)</f>
        <v>#REF!</v>
      </c>
      <c r="N213" s="104" t="e">
        <f>VLOOKUP("noruega",#REF!,7,FALSE)/VLOOKUP("noruega",#REF!,7,FALSE)-1</f>
        <v>#REF!</v>
      </c>
      <c r="O213" s="105" t="e">
        <f>VLOOKUP("noruega",#REF!,7,FALSE)</f>
        <v>#REF!</v>
      </c>
      <c r="P213" s="104" t="e">
        <f>VLOOKUP("noruega",#REF!,8,FALSE)/VLOOKUP("noruega",#REF!,8,FALSE)-1</f>
        <v>#REF!</v>
      </c>
      <c r="Q213" s="105" t="e">
        <f>VLOOKUP("noruega",#REF!,8,FALSE)</f>
        <v>#REF!</v>
      </c>
    </row>
    <row r="214" spans="3:17" ht="24" hidden="1" customHeight="1" thickBot="1">
      <c r="C214" s="106" t="s">
        <v>51</v>
      </c>
      <c r="D214" s="104" t="e">
        <f>VLOOKUP("dinamarca",#REF!,6,FALSE)/VLOOKUP("dinamarca",#REF!,6,FALSE)-1</f>
        <v>#REF!</v>
      </c>
      <c r="E214" s="105" t="e">
        <f>VLOOKUP("dinamarca",#REF!,6,FALSE)</f>
        <v>#REF!</v>
      </c>
      <c r="F214" s="104" t="e">
        <f>VLOOKUP("dinamarca",#REF!,5,FALSE)/VLOOKUP("dinamarca",#REF!,5,FALSE)-1</f>
        <v>#REF!</v>
      </c>
      <c r="G214" s="105" t="e">
        <f>VLOOKUP("dinamarca",#REF!,5,FALSE)</f>
        <v>#REF!</v>
      </c>
      <c r="H214" s="104" t="e">
        <f>VLOOKUP("dinamarca",#REF!,4,FALSE)/VLOOKUP("dinamarca",#REF!,4,FALSE)-1</f>
        <v>#REF!</v>
      </c>
      <c r="I214" s="105" t="e">
        <f>VLOOKUP("dinamarca",#REF!,4,FALSE)</f>
        <v>#REF!</v>
      </c>
      <c r="J214" s="104" t="e">
        <f>VLOOKUP("dinamarca",#REF!,3,FALSE)/VLOOKUP("dinamarca",#REF!,3,FALSE)-1</f>
        <v>#REF!</v>
      </c>
      <c r="K214" s="105" t="e">
        <f>VLOOKUP("dinamarca",#REF!,3,FALSE)</f>
        <v>#REF!</v>
      </c>
      <c r="L214" s="104" t="e">
        <f>VLOOKUP("dinamarca",#REF!,2,FALSE)/VLOOKUP("dinamarca",#REF!,2,FALSE)-1</f>
        <v>#REF!</v>
      </c>
      <c r="M214" s="105" t="e">
        <f>VLOOKUP("dinamarca",#REF!,2,FALSE)</f>
        <v>#REF!</v>
      </c>
      <c r="N214" s="104" t="e">
        <f>VLOOKUP("dinamarca",#REF!,7,FALSE)/VLOOKUP("dinamarca",#REF!,7,FALSE)-1</f>
        <v>#REF!</v>
      </c>
      <c r="O214" s="105" t="e">
        <f>VLOOKUP("dinamarca",#REF!,7,FALSE)</f>
        <v>#REF!</v>
      </c>
      <c r="P214" s="104" t="e">
        <f>VLOOKUP("dinamarca",#REF!,8,FALSE)/VLOOKUP("dinamarca",#REF!,8,FALSE)-1</f>
        <v>#REF!</v>
      </c>
      <c r="Q214" s="105" t="e">
        <f>VLOOKUP("dinamarca",#REF!,8,FALSE)</f>
        <v>#REF!</v>
      </c>
    </row>
    <row r="215" spans="3:17" ht="24" hidden="1" customHeight="1" thickBot="1">
      <c r="C215" s="106" t="s">
        <v>52</v>
      </c>
      <c r="D215" s="104" t="s">
        <v>38</v>
      </c>
      <c r="E215" s="105" t="e">
        <f>VLOOKUP("finlandia",#REF!,6,FALSE)</f>
        <v>#REF!</v>
      </c>
      <c r="F215" s="104" t="e">
        <f>VLOOKUP("finlandia",#REF!,5,FALSE)/VLOOKUP("finlandia",#REF!,5,FALSE)-1</f>
        <v>#REF!</v>
      </c>
      <c r="G215" s="105" t="e">
        <f>VLOOKUP("finlandia",#REF!,5,FALSE)</f>
        <v>#REF!</v>
      </c>
      <c r="H215" s="104" t="e">
        <f>VLOOKUP("finlandia",#REF!,4,FALSE)/VLOOKUP("finlandia",#REF!,4,FALSE)-1</f>
        <v>#REF!</v>
      </c>
      <c r="I215" s="105" t="e">
        <f>VLOOKUP("finlandia",#REF!,4,FALSE)</f>
        <v>#REF!</v>
      </c>
      <c r="J215" s="104" t="e">
        <f>VLOOKUP("finlandia",#REF!,3,FALSE)/VLOOKUP("finlandia",#REF!,3,FALSE)-1</f>
        <v>#REF!</v>
      </c>
      <c r="K215" s="105" t="e">
        <f>VLOOKUP("finlandia",#REF!,3,FALSE)</f>
        <v>#REF!</v>
      </c>
      <c r="L215" s="104" t="s">
        <v>38</v>
      </c>
      <c r="M215" s="105" t="e">
        <f>VLOOKUP("finlandia",#REF!,2,FALSE)</f>
        <v>#REF!</v>
      </c>
      <c r="N215" s="104" t="e">
        <f>VLOOKUP("finlandia",#REF!,7,FALSE)/VLOOKUP("finlandia",#REF!,7,FALSE)-1</f>
        <v>#REF!</v>
      </c>
      <c r="O215" s="105" t="e">
        <f>VLOOKUP("finlandia",#REF!,7,FALSE)</f>
        <v>#REF!</v>
      </c>
      <c r="P215" s="104" t="e">
        <f>VLOOKUP("finlandia",#REF!,8,FALSE)/VLOOKUP("finlandia",#REF!,8,FALSE)-1</f>
        <v>#REF!</v>
      </c>
      <c r="Q215" s="105" t="e">
        <f>VLOOKUP("finlandia",#REF!,8,FALSE)</f>
        <v>#REF!</v>
      </c>
    </row>
    <row r="216" spans="3:17" ht="24" hidden="1" customHeight="1" thickBot="1">
      <c r="C216" s="103" t="s">
        <v>53</v>
      </c>
      <c r="D216" s="104" t="e">
        <f>VLOOKUP("suiza",#REF!,6,FALSE)/VLOOKUP("suiza",#REF!,6,FALSE)-1</f>
        <v>#REF!</v>
      </c>
      <c r="E216" s="105" t="e">
        <f>VLOOKUP("suiza",#REF!,6,FALSE)</f>
        <v>#REF!</v>
      </c>
      <c r="F216" s="104" t="e">
        <f>VLOOKUP("suiza",#REF!,5,FALSE)/VLOOKUP("suiza",#REF!,5,FALSE)-1</f>
        <v>#REF!</v>
      </c>
      <c r="G216" s="105" t="e">
        <f>VLOOKUP("suiza",#REF!,5,FALSE)</f>
        <v>#REF!</v>
      </c>
      <c r="H216" s="104" t="e">
        <f>VLOOKUP("suiza",#REF!,4,FALSE)/VLOOKUP("suiza",#REF!,4,FALSE)-1</f>
        <v>#REF!</v>
      </c>
      <c r="I216" s="105" t="e">
        <f>VLOOKUP("suiza",#REF!,4,FALSE)</f>
        <v>#REF!</v>
      </c>
      <c r="J216" s="104" t="e">
        <f>VLOOKUP("suiza",#REF!,3,FALSE)/VLOOKUP("suiza",#REF!,3,FALSE)-1</f>
        <v>#REF!</v>
      </c>
      <c r="K216" s="105" t="e">
        <f>VLOOKUP("suiza",#REF!,3,FALSE)</f>
        <v>#REF!</v>
      </c>
      <c r="L216" s="104" t="e">
        <f>VLOOKUP("suiza",#REF!,2,FALSE)/VLOOKUP("suiza",#REF!,2,FALSE)-1</f>
        <v>#REF!</v>
      </c>
      <c r="M216" s="105" t="e">
        <f>VLOOKUP("suiza",#REF!,2,FALSE)</f>
        <v>#REF!</v>
      </c>
      <c r="N216" s="104" t="e">
        <f>VLOOKUP("suiza",#REF!,7,FALSE)/VLOOKUP("suiza",#REF!,7,FALSE)-1</f>
        <v>#REF!</v>
      </c>
      <c r="O216" s="105" t="e">
        <f>VLOOKUP("suiza",#REF!,7,FALSE)</f>
        <v>#REF!</v>
      </c>
      <c r="P216" s="104" t="e">
        <f>VLOOKUP("suiza",#REF!,8,FALSE)/VLOOKUP("suiza",#REF!,8,FALSE)-1</f>
        <v>#REF!</v>
      </c>
      <c r="Q216" s="105" t="e">
        <f>VLOOKUP("suiza",#REF!,8,FALSE)</f>
        <v>#REF!</v>
      </c>
    </row>
    <row r="217" spans="3:17" ht="24" hidden="1" customHeight="1" thickBot="1">
      <c r="C217" s="103" t="s">
        <v>54</v>
      </c>
      <c r="D217" s="104" t="e">
        <f>VLOOKUP("austria",#REF!,6,FALSE)/VLOOKUP("austria",#REF!,6,FALSE)-1</f>
        <v>#REF!</v>
      </c>
      <c r="E217" s="105" t="e">
        <f>VLOOKUP("austria",#REF!,6,FALSE)</f>
        <v>#REF!</v>
      </c>
      <c r="F217" s="104" t="e">
        <f>VLOOKUP("austria",#REF!,5,FALSE)/VLOOKUP("austria",#REF!,5,FALSE)-1</f>
        <v>#REF!</v>
      </c>
      <c r="G217" s="105" t="e">
        <f>VLOOKUP("austria",#REF!,5,FALSE)</f>
        <v>#REF!</v>
      </c>
      <c r="H217" s="104" t="e">
        <f>VLOOKUP("austria",#REF!,4,FALSE)/VLOOKUP("austria",#REF!,4,FALSE)-1</f>
        <v>#REF!</v>
      </c>
      <c r="I217" s="105" t="e">
        <f>VLOOKUP("austria",#REF!,4,FALSE)</f>
        <v>#REF!</v>
      </c>
      <c r="J217" s="104" t="e">
        <f>VLOOKUP("austria",#REF!,3,FALSE)/VLOOKUP("austria",#REF!,3,FALSE)-1</f>
        <v>#REF!</v>
      </c>
      <c r="K217" s="105" t="e">
        <f>VLOOKUP("austria",#REF!,3,FALSE)</f>
        <v>#REF!</v>
      </c>
      <c r="L217" s="104" t="e">
        <f>VLOOKUP("austria",#REF!,2,FALSE)/VLOOKUP("austria",#REF!,2,FALSE)-1</f>
        <v>#REF!</v>
      </c>
      <c r="M217" s="105" t="e">
        <f>VLOOKUP("austria",#REF!,2,FALSE)</f>
        <v>#REF!</v>
      </c>
      <c r="N217" s="104" t="e">
        <f>VLOOKUP("austria",#REF!,7,FALSE)/VLOOKUP("austria",#REF!,7,FALSE)-1</f>
        <v>#REF!</v>
      </c>
      <c r="O217" s="105" t="e">
        <f>VLOOKUP("austria",#REF!,7,FALSE)</f>
        <v>#REF!</v>
      </c>
      <c r="P217" s="104" t="e">
        <f>VLOOKUP("austria",#REF!,8,FALSE)/VLOOKUP("austria",#REF!,8,FALSE)-1</f>
        <v>#REF!</v>
      </c>
      <c r="Q217" s="105" t="e">
        <f>VLOOKUP("austria",#REF!,8,FALSE)</f>
        <v>#REF!</v>
      </c>
    </row>
    <row r="218" spans="3:17" ht="24" hidden="1" customHeight="1" thickBot="1">
      <c r="C218" s="103" t="s">
        <v>55</v>
      </c>
      <c r="D218" s="104" t="e">
        <f>VLOOKUP("rusia",#REF!,6,FALSE)/VLOOKUP("rusia",#REF!,6,FALSE)-1</f>
        <v>#REF!</v>
      </c>
      <c r="E218" s="105" t="e">
        <f>VLOOKUP("rusia",#REF!,6,FALSE)</f>
        <v>#REF!</v>
      </c>
      <c r="F218" s="104" t="e">
        <f>VLOOKUP("rusia",#REF!,5,FALSE)/VLOOKUP("rusia",#REF!,5,FALSE)-1</f>
        <v>#REF!</v>
      </c>
      <c r="G218" s="105" t="e">
        <f>VLOOKUP("rusia",#REF!,5,FALSE)</f>
        <v>#REF!</v>
      </c>
      <c r="H218" s="104" t="e">
        <f>VLOOKUP("rusia",#REF!,4,FALSE)/VLOOKUP("rusia",#REF!,4,FALSE)-1</f>
        <v>#REF!</v>
      </c>
      <c r="I218" s="105" t="e">
        <f>VLOOKUP("rusia",#REF!,4,FALSE)</f>
        <v>#REF!</v>
      </c>
      <c r="J218" s="104" t="e">
        <f>VLOOKUP("rusia",#REF!,3,FALSE)/VLOOKUP("rusia",#REF!,3,FALSE)-1</f>
        <v>#REF!</v>
      </c>
      <c r="K218" s="105" t="e">
        <f>VLOOKUP("rusia",#REF!,3,FALSE)</f>
        <v>#REF!</v>
      </c>
      <c r="L218" s="104" t="e">
        <f>VLOOKUP("rusia",#REF!,2,FALSE)/VLOOKUP("rusia",#REF!,2,FALSE)-1</f>
        <v>#REF!</v>
      </c>
      <c r="M218" s="105" t="e">
        <f>VLOOKUP("rusia",#REF!,2,FALSE)</f>
        <v>#REF!</v>
      </c>
      <c r="N218" s="104" t="e">
        <f>VLOOKUP("rusia",#REF!,7,FALSE)/VLOOKUP("rusia",#REF!,7,FALSE)-1</f>
        <v>#REF!</v>
      </c>
      <c r="O218" s="105" t="e">
        <f>VLOOKUP("rusia",#REF!,7,FALSE)</f>
        <v>#REF!</v>
      </c>
      <c r="P218" s="104" t="e">
        <f>VLOOKUP("rusia",#REF!,8,FALSE)/VLOOKUP("rusia",#REF!,8,FALSE)-1</f>
        <v>#REF!</v>
      </c>
      <c r="Q218" s="105" t="e">
        <f>VLOOKUP("rusia",#REF!,8,FALSE)</f>
        <v>#REF!</v>
      </c>
    </row>
    <row r="219" spans="3:17" ht="24" hidden="1" customHeight="1" thickBot="1">
      <c r="C219" s="103" t="s">
        <v>56</v>
      </c>
      <c r="D219" s="104" t="e">
        <f>VLOOKUP("paises del este",#REF!,6,FALSE)/VLOOKUP("paises del este",#REF!,6,FALSE)-1</f>
        <v>#REF!</v>
      </c>
      <c r="E219" s="105" t="e">
        <f>VLOOKUP("paises del este",#REF!,6,FALSE)</f>
        <v>#REF!</v>
      </c>
      <c r="F219" s="104" t="e">
        <f>VLOOKUP("paises del este",#REF!,5,FALSE)/VLOOKUP("paises del este",#REF!,5,FALSE)-1</f>
        <v>#REF!</v>
      </c>
      <c r="G219" s="105" t="e">
        <f>VLOOKUP("paises del este",#REF!,5,FALSE)</f>
        <v>#REF!</v>
      </c>
      <c r="H219" s="104" t="e">
        <f>VLOOKUP("paises del este",#REF!,4,FALSE)/VLOOKUP("paises del este",#REF!,4,FALSE)-1</f>
        <v>#REF!</v>
      </c>
      <c r="I219" s="105" t="e">
        <f>VLOOKUP("paises del este",#REF!,4,FALSE)</f>
        <v>#REF!</v>
      </c>
      <c r="J219" s="104" t="e">
        <f>VLOOKUP("paises del este",#REF!,3,FALSE)/VLOOKUP("paises del este",#REF!,3,FALSE)-1</f>
        <v>#REF!</v>
      </c>
      <c r="K219" s="105" t="e">
        <f>VLOOKUP("paises del este",#REF!,3,FALSE)</f>
        <v>#REF!</v>
      </c>
      <c r="L219" s="104" t="e">
        <f>VLOOKUP("paises del este",#REF!,2,FALSE)/VLOOKUP("paises del este",#REF!,2,FALSE)-1</f>
        <v>#REF!</v>
      </c>
      <c r="M219" s="105" t="e">
        <f>VLOOKUP("paises del este",#REF!,2,FALSE)</f>
        <v>#REF!</v>
      </c>
      <c r="N219" s="104" t="e">
        <f>VLOOKUP("paises del este",#REF!,7,FALSE)/VLOOKUP("paises del este",#REF!,7,FALSE)-1</f>
        <v>#REF!</v>
      </c>
      <c r="O219" s="105" t="e">
        <f>VLOOKUP("paises del este",#REF!,7,FALSE)</f>
        <v>#REF!</v>
      </c>
      <c r="P219" s="104" t="e">
        <f>VLOOKUP("paises del este",#REF!,8,FALSE)/VLOOKUP("paises del este",#REF!,8,FALSE)-1</f>
        <v>#REF!</v>
      </c>
      <c r="Q219" s="105" t="e">
        <f>VLOOKUP("paises del este",#REF!,8,FALSE)</f>
        <v>#REF!</v>
      </c>
    </row>
    <row r="220" spans="3:17" ht="24" hidden="1" customHeight="1" thickBot="1">
      <c r="C220" s="103" t="s">
        <v>57</v>
      </c>
      <c r="D220" s="104" t="e">
        <f>VLOOKUP("resto de europa",#REF!,6,FALSE)/VLOOKUP("resto de europa",#REF!,6,FALSE)-1</f>
        <v>#REF!</v>
      </c>
      <c r="E220" s="105" t="e">
        <f>VLOOKUP("resto de europa",#REF!,6,FALSE)</f>
        <v>#REF!</v>
      </c>
      <c r="F220" s="104" t="e">
        <f>VLOOKUP("resto de europa",#REF!,5,FALSE)/VLOOKUP("resto de europa",#REF!,5,FALSE)-1</f>
        <v>#REF!</v>
      </c>
      <c r="G220" s="105" t="e">
        <f>VLOOKUP("resto de europa",#REF!,5,FALSE)</f>
        <v>#REF!</v>
      </c>
      <c r="H220" s="104" t="e">
        <f>VLOOKUP("resto de europa",#REF!,4,FALSE)/VLOOKUP("resto de europa",#REF!,4,FALSE)-1</f>
        <v>#REF!</v>
      </c>
      <c r="I220" s="105" t="e">
        <f>VLOOKUP("resto de europa",#REF!,4,FALSE)</f>
        <v>#REF!</v>
      </c>
      <c r="J220" s="104" t="e">
        <f>VLOOKUP("resto de europa",#REF!,3,FALSE)/VLOOKUP("resto de europa",#REF!,3,FALSE)-1</f>
        <v>#REF!</v>
      </c>
      <c r="K220" s="105" t="e">
        <f>VLOOKUP("resto de europa",#REF!,3,FALSE)</f>
        <v>#REF!</v>
      </c>
      <c r="L220" s="104" t="e">
        <f>VLOOKUP("resto de europa",#REF!,2,FALSE)/VLOOKUP("resto de europa",#REF!,2,FALSE)-1</f>
        <v>#REF!</v>
      </c>
      <c r="M220" s="105" t="e">
        <f>VLOOKUP("resto de europa",#REF!,2,FALSE)</f>
        <v>#REF!</v>
      </c>
      <c r="N220" s="104" t="e">
        <f>VLOOKUP("resto de europa",#REF!,7,FALSE)/VLOOKUP("resto de europa",#REF!,7,FALSE)-1</f>
        <v>#REF!</v>
      </c>
      <c r="O220" s="105" t="e">
        <f>VLOOKUP("resto de europa",#REF!,7,FALSE)</f>
        <v>#REF!</v>
      </c>
      <c r="P220" s="104" t="e">
        <f>VLOOKUP("resto de europa",#REF!,8,FALSE)/VLOOKUP("resto de europa",#REF!,8,FALSE)-1</f>
        <v>#REF!</v>
      </c>
      <c r="Q220" s="105" t="e">
        <f>VLOOKUP("resto de europa",#REF!,8,FALSE)</f>
        <v>#REF!</v>
      </c>
    </row>
    <row r="221" spans="3:17" ht="24" hidden="1" customHeight="1" thickBot="1">
      <c r="C221" s="103" t="s">
        <v>58</v>
      </c>
      <c r="D221" s="104" t="e">
        <f>VLOOKUP("usa",#REF!,6,FALSE)/VLOOKUP("usa",#REF!,6,FALSE)-1</f>
        <v>#REF!</v>
      </c>
      <c r="E221" s="105" t="e">
        <f>VLOOKUP("usa",#REF!,6,FALSE)</f>
        <v>#REF!</v>
      </c>
      <c r="F221" s="104" t="e">
        <f>VLOOKUP("usa",#REF!,5,FALSE)/VLOOKUP("usa",#REF!,5,FALSE)-1</f>
        <v>#REF!</v>
      </c>
      <c r="G221" s="105" t="e">
        <f>VLOOKUP("usa",#REF!,5,FALSE)</f>
        <v>#REF!</v>
      </c>
      <c r="H221" s="104" t="e">
        <f>VLOOKUP("usa",#REF!,4,FALSE)/VLOOKUP("usa",#REF!,4,FALSE)-1</f>
        <v>#REF!</v>
      </c>
      <c r="I221" s="105" t="e">
        <f>VLOOKUP("usa",#REF!,4,FALSE)</f>
        <v>#REF!</v>
      </c>
      <c r="J221" s="104" t="e">
        <f>VLOOKUP("usa",#REF!,3,FALSE)/VLOOKUP("usa",#REF!,3,FALSE)-1</f>
        <v>#REF!</v>
      </c>
      <c r="K221" s="105" t="e">
        <f>VLOOKUP("usa",#REF!,3,FALSE)</f>
        <v>#REF!</v>
      </c>
      <c r="L221" s="104" t="e">
        <f>VLOOKUP("usa",#REF!,2,FALSE)/VLOOKUP("usa",#REF!,2,FALSE)-1</f>
        <v>#REF!</v>
      </c>
      <c r="M221" s="105" t="e">
        <f>VLOOKUP("usa",#REF!,2,FALSE)</f>
        <v>#REF!</v>
      </c>
      <c r="N221" s="104" t="e">
        <f>VLOOKUP("usa",#REF!,7,FALSE)/VLOOKUP("usa",#REF!,7,FALSE)-1</f>
        <v>#REF!</v>
      </c>
      <c r="O221" s="105" t="e">
        <f>VLOOKUP("usa",#REF!,7,FALSE)</f>
        <v>#REF!</v>
      </c>
      <c r="P221" s="104" t="e">
        <f>VLOOKUP("usa",#REF!,8,FALSE)/VLOOKUP("usa",#REF!,8,FALSE)-1</f>
        <v>#REF!</v>
      </c>
      <c r="Q221" s="105" t="e">
        <f>VLOOKUP("usa",#REF!,8,FALSE)</f>
        <v>#REF!</v>
      </c>
    </row>
    <row r="222" spans="3:17" ht="24" hidden="1" customHeight="1" thickBot="1">
      <c r="C222" s="103" t="s">
        <v>59</v>
      </c>
      <c r="D222" s="104" t="e">
        <f>VLOOKUP("resto de america",#REF!,6,FALSE)/VLOOKUP("resto de america",#REF!,6,FALSE)-1</f>
        <v>#REF!</v>
      </c>
      <c r="E222" s="105" t="e">
        <f>VLOOKUP("resto de america",#REF!,6,FALSE)</f>
        <v>#REF!</v>
      </c>
      <c r="F222" s="104" t="e">
        <f>VLOOKUP("resto de america",#REF!,5,FALSE)/VLOOKUP("resto de america",#REF!,5,FALSE)-1</f>
        <v>#REF!</v>
      </c>
      <c r="G222" s="105" t="e">
        <f>VLOOKUP("resto de america",#REF!,5,FALSE)</f>
        <v>#REF!</v>
      </c>
      <c r="H222" s="104" t="e">
        <f>VLOOKUP("resto de america",#REF!,4,FALSE)/VLOOKUP("resto de america",#REF!,4,FALSE)-1</f>
        <v>#REF!</v>
      </c>
      <c r="I222" s="105" t="e">
        <f>VLOOKUP("resto de america",#REF!,4,FALSE)</f>
        <v>#REF!</v>
      </c>
      <c r="J222" s="104" t="e">
        <f>VLOOKUP("resto de america",#REF!,3,FALSE)/VLOOKUP("resto de america",#REF!,3,FALSE)-1</f>
        <v>#REF!</v>
      </c>
      <c r="K222" s="105" t="e">
        <f>VLOOKUP("resto de america",#REF!,3,FALSE)</f>
        <v>#REF!</v>
      </c>
      <c r="L222" s="104" t="e">
        <f>VLOOKUP("resto de america",#REF!,2,FALSE)/VLOOKUP("resto de america",#REF!,2,FALSE)-1</f>
        <v>#REF!</v>
      </c>
      <c r="M222" s="105" t="e">
        <f>VLOOKUP("resto de america",#REF!,2,FALSE)</f>
        <v>#REF!</v>
      </c>
      <c r="N222" s="104" t="e">
        <f>VLOOKUP("resto de america",#REF!,7,FALSE)/VLOOKUP("resto de america",#REF!,7,FALSE)-1</f>
        <v>#REF!</v>
      </c>
      <c r="O222" s="105" t="e">
        <f>VLOOKUP("resto de america",#REF!,7,FALSE)</f>
        <v>#REF!</v>
      </c>
      <c r="P222" s="104" t="e">
        <f>VLOOKUP("resto de america",#REF!,8,FALSE)/VLOOKUP("resto de america",#REF!,8,FALSE)-1</f>
        <v>#REF!</v>
      </c>
      <c r="Q222" s="105" t="e">
        <f>VLOOKUP("resto de america",#REF!,8,FALSE)</f>
        <v>#REF!</v>
      </c>
    </row>
    <row r="223" spans="3:17" ht="24" hidden="1" customHeight="1" thickBot="1">
      <c r="C223" s="103" t="s">
        <v>60</v>
      </c>
      <c r="D223" s="104" t="e">
        <f>VLOOKUP("resto del mundo",#REF!,6,FALSE)/VLOOKUP("resto del mundo",#REF!,6,FALSE)-1</f>
        <v>#REF!</v>
      </c>
      <c r="E223" s="105" t="e">
        <f>VLOOKUP("resto del mundo",#REF!,6,FALSE)</f>
        <v>#REF!</v>
      </c>
      <c r="F223" s="104" t="e">
        <f>VLOOKUP("resto del mundo",#REF!,5,FALSE)/VLOOKUP("resto del mundo",#REF!,5,FALSE)-1</f>
        <v>#REF!</v>
      </c>
      <c r="G223" s="105" t="e">
        <f>VLOOKUP("resto del mundo",#REF!,5,FALSE)</f>
        <v>#REF!</v>
      </c>
      <c r="H223" s="104" t="e">
        <f>VLOOKUP("resto del mundo",#REF!,4,FALSE)/VLOOKUP("resto del mundo",#REF!,4,FALSE)-1</f>
        <v>#REF!</v>
      </c>
      <c r="I223" s="105" t="e">
        <f>VLOOKUP("resto del mundo",#REF!,4,FALSE)</f>
        <v>#REF!</v>
      </c>
      <c r="J223" s="104" t="e">
        <f>VLOOKUP("resto del mundo",#REF!,3,FALSE)/VLOOKUP("resto del mundo",#REF!,3,FALSE)-1</f>
        <v>#REF!</v>
      </c>
      <c r="K223" s="105" t="e">
        <f>VLOOKUP("resto del mundo",#REF!,3,FALSE)</f>
        <v>#REF!</v>
      </c>
      <c r="L223" s="104" t="e">
        <f>VLOOKUP("resto del mundo",#REF!,2,FALSE)/VLOOKUP("resto del mundo",#REF!,2,FALSE)-1</f>
        <v>#REF!</v>
      </c>
      <c r="M223" s="105" t="e">
        <f>VLOOKUP("resto del mundo",#REF!,2,FALSE)</f>
        <v>#REF!</v>
      </c>
      <c r="N223" s="104" t="e">
        <f>VLOOKUP("resto del mundo",#REF!,7,FALSE)/VLOOKUP("resto del mundo",#REF!,7,FALSE)-1</f>
        <v>#REF!</v>
      </c>
      <c r="O223" s="105" t="e">
        <f>VLOOKUP("resto del mundo",#REF!,7,FALSE)</f>
        <v>#REF!</v>
      </c>
      <c r="P223" s="104" t="e">
        <f>VLOOKUP("resto del mundo",#REF!,8,FALSE)/VLOOKUP("resto del mundo",#REF!,8,FALSE)-1</f>
        <v>#REF!</v>
      </c>
      <c r="Q223" s="105" t="e">
        <f>VLOOKUP("resto del mundo",#REF!,8,FALSE)</f>
        <v>#REF!</v>
      </c>
    </row>
    <row r="224" spans="3:17" ht="24" hidden="1" customHeight="1" thickBot="1">
      <c r="C224" s="103" t="s">
        <v>61</v>
      </c>
      <c r="D224" s="104" t="e">
        <f>(VLOOKUP("total",#REF!,6,FALSE)-VLOOKUP("españa",#REF!,6,FALSE))/(VLOOKUP("total",#REF!,6,FALSE)-VLOOKUP("españa",#REF!,6,FALSE))-1</f>
        <v>#REF!</v>
      </c>
      <c r="E224" s="105" t="e">
        <f>VLOOKUP("total",#REF!,6,FALSE)-VLOOKUP("españa",#REF!,6,FALSE)</f>
        <v>#REF!</v>
      </c>
      <c r="F224" s="104" t="e">
        <f>(VLOOKUP("total",#REF!,5,FALSE)-VLOOKUP("españa",#REF!,5,FALSE))/(VLOOKUP("total",#REF!,5,FALSE)-VLOOKUP("españa",#REF!,5,FALSE))-1</f>
        <v>#REF!</v>
      </c>
      <c r="G224" s="105" t="e">
        <f>VLOOKUP("total",#REF!,5,FALSE)-VLOOKUP("españa",#REF!,5,FALSE)</f>
        <v>#REF!</v>
      </c>
      <c r="H224" s="104" t="e">
        <f>(VLOOKUP("total",#REF!,4,FALSE)-VLOOKUP("españa",#REF!,4,FALSE))/(VLOOKUP("total",#REF!,4,FALSE)-VLOOKUP("españa",#REF!,4,FALSE))-1</f>
        <v>#REF!</v>
      </c>
      <c r="I224" s="105" t="e">
        <f>VLOOKUP("total",#REF!,4,FALSE)-VLOOKUP("españa",#REF!,4,FALSE)</f>
        <v>#REF!</v>
      </c>
      <c r="J224" s="104" t="e">
        <f>(VLOOKUP("total",#REF!,3,FALSE)-VLOOKUP("españa",#REF!,3,FALSE))/(VLOOKUP("total",#REF!,3,FALSE)-VLOOKUP("españa",#REF!,3,FALSE))-1</f>
        <v>#REF!</v>
      </c>
      <c r="K224" s="105" t="e">
        <f>VLOOKUP("total",#REF!,3,FALSE)-VLOOKUP("españa",#REF!,3,FALSE)</f>
        <v>#REF!</v>
      </c>
      <c r="L224" s="104" t="e">
        <f>(VLOOKUP("total",#REF!,2,FALSE)-VLOOKUP("españa",#REF!,2,FALSE))/(VLOOKUP("total",#REF!,2,FALSE)-VLOOKUP("españa",#REF!,2,FALSE))-1</f>
        <v>#REF!</v>
      </c>
      <c r="M224" s="105" t="e">
        <f>VLOOKUP("total",#REF!,2,FALSE)-VLOOKUP("españa",#REF!,2,FALSE)</f>
        <v>#REF!</v>
      </c>
      <c r="N224" s="104" t="e">
        <f>(VLOOKUP("total",#REF!,7,FALSE)-VLOOKUP("españa",#REF!,7,FALSE))/(VLOOKUP("total",#REF!,7,FALSE)-VLOOKUP("españa",#REF!,7,FALSE))-1</f>
        <v>#REF!</v>
      </c>
      <c r="O224" s="105" t="e">
        <f>VLOOKUP("total",#REF!,7,FALSE)-VLOOKUP("españa",#REF!,7,FALSE)</f>
        <v>#REF!</v>
      </c>
      <c r="P224" s="104" t="e">
        <f>(VLOOKUP("total",#REF!,8,FALSE)-VLOOKUP("españa",#REF!,8,FALSE))/(VLOOKUP("total",#REF!,8,FALSE)-VLOOKUP("españa",#REF!,8,FALSE))-1</f>
        <v>#REF!</v>
      </c>
      <c r="Q224" s="105" t="e">
        <f>VLOOKUP("total",#REF!,8,FALSE)-VLOOKUP("españa",#REF!,8,FALSE)</f>
        <v>#REF!</v>
      </c>
    </row>
    <row r="225" spans="3:17" ht="24" hidden="1" customHeight="1" thickBot="1">
      <c r="C225" s="103" t="s">
        <v>9</v>
      </c>
      <c r="D225" s="104" t="e">
        <f>VLOOKUP("total",#REF!,6,FALSE)/VLOOKUP("total",#REF!,6,FALSE)-1</f>
        <v>#REF!</v>
      </c>
      <c r="E225" s="105" t="e">
        <f>VLOOKUP("total",#REF!,6,FALSE)</f>
        <v>#REF!</v>
      </c>
      <c r="F225" s="104" t="e">
        <f>VLOOKUP("total",#REF!,5,FALSE)/VLOOKUP("total",#REF!,5,FALSE)-1</f>
        <v>#REF!</v>
      </c>
      <c r="G225" s="105" t="e">
        <f>VLOOKUP("total",#REF!,5,FALSE)</f>
        <v>#REF!</v>
      </c>
      <c r="H225" s="104" t="e">
        <f>VLOOKUP("total",#REF!,4,FALSE)/VLOOKUP("total",#REF!,4,FALSE)-1</f>
        <v>#REF!</v>
      </c>
      <c r="I225" s="105" t="e">
        <f>VLOOKUP("total",#REF!,4,FALSE)</f>
        <v>#REF!</v>
      </c>
      <c r="J225" s="104" t="e">
        <f>VLOOKUP("total",#REF!,3,FALSE)/VLOOKUP("total",#REF!,3,FALSE)-1</f>
        <v>#REF!</v>
      </c>
      <c r="K225" s="105" t="e">
        <f>VLOOKUP("total",#REF!,3,FALSE)</f>
        <v>#REF!</v>
      </c>
      <c r="L225" s="104" t="e">
        <f>VLOOKUP("total",#REF!,2,FALSE)/VLOOKUP("total",#REF!,2,FALSE)-1</f>
        <v>#REF!</v>
      </c>
      <c r="M225" s="105" t="e">
        <f>VLOOKUP("total",#REF!,2,FALSE)</f>
        <v>#REF!</v>
      </c>
      <c r="N225" s="104" t="e">
        <f>VLOOKUP("total",#REF!,7,FALSE)/VLOOKUP("total",#REF!,7,FALSE)-1</f>
        <v>#REF!</v>
      </c>
      <c r="O225" s="105" t="e">
        <f>VLOOKUP("total",#REF!,7,FALSE)</f>
        <v>#REF!</v>
      </c>
      <c r="P225" s="104" t="e">
        <f>VLOOKUP("total",#REF!,8,FALSE)/VLOOKUP("total",#REF!,8,FALSE)-1</f>
        <v>#REF!</v>
      </c>
      <c r="Q225" s="105" t="e">
        <f>VLOOKUP("total",#REF!,8,FALSE)</f>
        <v>#REF!</v>
      </c>
    </row>
    <row r="226" spans="3:17" ht="18" customHeight="1" thickBot="1">
      <c r="C226" s="7"/>
    </row>
    <row r="227" spans="3:17" ht="22.5" customHeight="1" thickBot="1">
      <c r="C227" s="7"/>
      <c r="E227" s="3" t="str">
        <f>$E$1</f>
        <v>INDICADORES TURÍSTICOS DE TENERIFE (definitivo 73,9%)</v>
      </c>
      <c r="F227" s="4"/>
      <c r="G227" s="4"/>
      <c r="H227" s="4"/>
      <c r="I227" s="4"/>
      <c r="J227" s="4"/>
      <c r="K227" s="5"/>
    </row>
    <row r="228" spans="3:17" ht="18" customHeight="1">
      <c r="C228" s="7"/>
    </row>
    <row r="229" spans="3:17" ht="34.5" customHeight="1" thickBot="1">
      <c r="C229" s="109" t="s">
        <v>66</v>
      </c>
      <c r="D229" s="110"/>
      <c r="E229" s="110"/>
      <c r="F229" s="110"/>
      <c r="G229" s="110"/>
      <c r="H229" s="110"/>
      <c r="I229" s="110"/>
      <c r="J229" s="110"/>
      <c r="K229" s="110"/>
      <c r="L229" s="110"/>
      <c r="M229" s="111"/>
    </row>
    <row r="230" spans="3:17" ht="18" customHeight="1" thickBot="1">
      <c r="C230" s="112"/>
      <c r="D230" s="113" t="s">
        <v>8</v>
      </c>
      <c r="E230" s="114"/>
      <c r="F230" s="113" t="s">
        <v>30</v>
      </c>
      <c r="G230" s="114"/>
      <c r="H230" s="113" t="s">
        <v>31</v>
      </c>
      <c r="I230" s="114"/>
      <c r="J230" s="113" t="s">
        <v>32</v>
      </c>
      <c r="K230" s="114"/>
      <c r="L230" s="113" t="s">
        <v>33</v>
      </c>
      <c r="M230" s="114"/>
    </row>
    <row r="231" spans="3:17" ht="26.25" customHeight="1" thickBot="1">
      <c r="C231" s="115"/>
      <c r="D231" s="85" t="s">
        <v>109</v>
      </c>
      <c r="E231" s="85" t="s">
        <v>67</v>
      </c>
      <c r="F231" s="85" t="s">
        <v>109</v>
      </c>
      <c r="G231" s="85" t="s">
        <v>67</v>
      </c>
      <c r="H231" s="85" t="s">
        <v>109</v>
      </c>
      <c r="I231" s="85" t="s">
        <v>67</v>
      </c>
      <c r="J231" s="85" t="s">
        <v>109</v>
      </c>
      <c r="K231" s="85" t="s">
        <v>67</v>
      </c>
      <c r="L231" s="85" t="s">
        <v>109</v>
      </c>
      <c r="M231" s="85" t="s">
        <v>67</v>
      </c>
    </row>
    <row r="232" spans="3:17" ht="24" customHeight="1" thickBot="1">
      <c r="C232" s="69" t="s">
        <v>36</v>
      </c>
      <c r="D232" s="116">
        <v>0.32166612697667646</v>
      </c>
      <c r="E232" s="116">
        <v>0.26367859227482709</v>
      </c>
      <c r="F232" s="116">
        <v>0.77323146218770389</v>
      </c>
      <c r="G232" s="116">
        <v>0.76597116781766827</v>
      </c>
      <c r="H232" s="116">
        <v>0.64586806382472017</v>
      </c>
      <c r="I232" s="116">
        <v>0.53131943459556563</v>
      </c>
      <c r="J232" s="116">
        <v>0.63806524649042906</v>
      </c>
      <c r="K232" s="116">
        <v>0.54051742353169874</v>
      </c>
      <c r="L232" s="116">
        <v>0.24055785936109159</v>
      </c>
      <c r="M232" s="116">
        <v>0.18542757594483836</v>
      </c>
    </row>
    <row r="233" spans="3:17" ht="24" hidden="1" customHeight="1" thickBot="1">
      <c r="C233" s="69" t="s">
        <v>37</v>
      </c>
      <c r="D233" s="116" t="e">
        <v>#REF!</v>
      </c>
      <c r="E233" s="116" t="e">
        <v>#REF!</v>
      </c>
      <c r="F233" s="116" t="e">
        <v>#REF!</v>
      </c>
      <c r="G233" s="116" t="e">
        <v>#REF!</v>
      </c>
      <c r="H233" s="116" t="e">
        <v>#REF!</v>
      </c>
      <c r="I233" s="116" t="e">
        <v>#REF!</v>
      </c>
      <c r="J233" s="116" t="e">
        <v>#REF!</v>
      </c>
      <c r="K233" s="116" t="e">
        <v>#REF!</v>
      </c>
      <c r="L233" s="116" t="e">
        <v>#REF!</v>
      </c>
      <c r="M233" s="116" t="e">
        <v>#REF!</v>
      </c>
    </row>
    <row r="234" spans="3:17" ht="24" hidden="1" customHeight="1" thickBot="1">
      <c r="C234" s="69" t="s">
        <v>39</v>
      </c>
      <c r="D234" s="116" t="e">
        <v>#REF!</v>
      </c>
      <c r="E234" s="116" t="e">
        <v>#REF!</v>
      </c>
      <c r="F234" s="116" t="e">
        <v>#REF!</v>
      </c>
      <c r="G234" s="116" t="e">
        <v>#REF!</v>
      </c>
      <c r="H234" s="116" t="e">
        <v>#REF!</v>
      </c>
      <c r="I234" s="116" t="e">
        <v>#REF!</v>
      </c>
      <c r="J234" s="116" t="e">
        <v>#REF!</v>
      </c>
      <c r="K234" s="116" t="e">
        <v>#REF!</v>
      </c>
      <c r="L234" s="116" t="e">
        <v>#REF!</v>
      </c>
      <c r="M234" s="116" t="e">
        <v>#REF!</v>
      </c>
    </row>
    <row r="235" spans="3:17" ht="24" hidden="1" customHeight="1" thickBot="1">
      <c r="C235" s="69" t="s">
        <v>40</v>
      </c>
      <c r="D235" s="116" t="e">
        <v>#REF!</v>
      </c>
      <c r="E235" s="116" t="e">
        <v>#REF!</v>
      </c>
      <c r="F235" s="116" t="e">
        <v>#REF!</v>
      </c>
      <c r="G235" s="116" t="e">
        <v>#REF!</v>
      </c>
      <c r="H235" s="116" t="e">
        <v>#REF!</v>
      </c>
      <c r="I235" s="116" t="e">
        <v>#REF!</v>
      </c>
      <c r="J235" s="116" t="e">
        <v>#REF!</v>
      </c>
      <c r="K235" s="116" t="e">
        <v>#REF!</v>
      </c>
      <c r="L235" s="116" t="e">
        <v>#REF!</v>
      </c>
      <c r="M235" s="116" t="e">
        <v>#REF!</v>
      </c>
    </row>
    <row r="236" spans="3:17" ht="24" customHeight="1" thickBot="1">
      <c r="C236" s="69" t="s">
        <v>41</v>
      </c>
      <c r="D236" s="116">
        <v>3.0879377801808012E-2</v>
      </c>
      <c r="E236" s="116">
        <v>3.0330720809274896E-2</v>
      </c>
      <c r="F236" s="116">
        <v>5.240891583001831E-3</v>
      </c>
      <c r="G236" s="116">
        <v>5.6570504971347408E-3</v>
      </c>
      <c r="H236" s="116">
        <v>6.1919504643962852E-3</v>
      </c>
      <c r="I236" s="116">
        <v>1.1629556091334562E-2</v>
      </c>
      <c r="J236" s="116">
        <v>5.7008632419695638E-3</v>
      </c>
      <c r="K236" s="116">
        <v>5.9416651875892727E-3</v>
      </c>
      <c r="L236" s="116">
        <v>3.6966184330172742E-2</v>
      </c>
      <c r="M236" s="116">
        <v>3.6377021943233806E-2</v>
      </c>
    </row>
    <row r="237" spans="3:17" ht="24" customHeight="1" thickBot="1">
      <c r="C237" s="69" t="s">
        <v>42</v>
      </c>
      <c r="D237" s="116">
        <v>2.6255670458360195E-2</v>
      </c>
      <c r="E237" s="116">
        <v>2.7410888844044898E-2</v>
      </c>
      <c r="F237" s="116">
        <v>4.6936498916040495E-3</v>
      </c>
      <c r="G237" s="116">
        <v>5.2815464237318576E-3</v>
      </c>
      <c r="H237" s="116">
        <v>5.1202667301738511E-3</v>
      </c>
      <c r="I237" s="116">
        <v>6.9493688838462627E-3</v>
      </c>
      <c r="J237" s="116">
        <v>2.9758063623993775E-3</v>
      </c>
      <c r="K237" s="116">
        <v>3.2877777496048751E-3</v>
      </c>
      <c r="L237" s="116">
        <v>3.1797924583821607E-2</v>
      </c>
      <c r="M237" s="116">
        <v>3.3310904941564218E-2</v>
      </c>
    </row>
    <row r="238" spans="3:17" ht="24" customHeight="1" thickBot="1">
      <c r="C238" s="69" t="s">
        <v>43</v>
      </c>
      <c r="D238" s="116">
        <v>9.943644481942171E-2</v>
      </c>
      <c r="E238" s="116">
        <v>0.11385229040678561</v>
      </c>
      <c r="F238" s="116">
        <v>3.0813916777167393E-2</v>
      </c>
      <c r="G238" s="116">
        <v>3.3754550946107E-2</v>
      </c>
      <c r="H238" s="116">
        <v>0.15301262205286972</v>
      </c>
      <c r="I238" s="116">
        <v>0.25150096912967429</v>
      </c>
      <c r="J238" s="116">
        <v>0.18132875100945103</v>
      </c>
      <c r="K238" s="116">
        <v>0.22829686351073811</v>
      </c>
      <c r="L238" s="116">
        <v>8.5131002257426244E-2</v>
      </c>
      <c r="M238" s="116">
        <v>9.3252306533099155E-2</v>
      </c>
    </row>
    <row r="239" spans="3:17" ht="24" customHeight="1" thickBot="1">
      <c r="C239" s="69" t="s">
        <v>44</v>
      </c>
      <c r="D239" s="116">
        <v>2.6600874000707042E-2</v>
      </c>
      <c r="E239" s="116">
        <v>3.1541779771165457E-2</v>
      </c>
      <c r="F239" s="116">
        <v>2.2352718317863233E-2</v>
      </c>
      <c r="G239" s="116">
        <v>2.1566994824574293E-2</v>
      </c>
      <c r="H239" s="116">
        <v>3.2984043819957135E-2</v>
      </c>
      <c r="I239" s="116">
        <v>3.5503238311350639E-2</v>
      </c>
      <c r="J239" s="116">
        <v>2.449232448458075E-2</v>
      </c>
      <c r="K239" s="116">
        <v>2.8301934633231066E-2</v>
      </c>
      <c r="L239" s="116">
        <v>2.7131888708370178E-2</v>
      </c>
      <c r="M239" s="116">
        <v>3.2576730848457254E-2</v>
      </c>
    </row>
    <row r="240" spans="3:17" ht="24" customHeight="1" thickBot="1">
      <c r="C240" s="69" t="s">
        <v>45</v>
      </c>
      <c r="D240" s="116">
        <v>0.32689290074952543</v>
      </c>
      <c r="E240" s="116">
        <v>0.31712711318261411</v>
      </c>
      <c r="F240" s="116">
        <v>2.9824672181179096E-2</v>
      </c>
      <c r="G240" s="116">
        <v>3.1044391111981845E-2</v>
      </c>
      <c r="H240" s="116">
        <v>1.2145748987854251E-2</v>
      </c>
      <c r="I240" s="116">
        <v>2.1084479742826078E-2</v>
      </c>
      <c r="J240" s="116">
        <v>6.4733928986271463E-2</v>
      </c>
      <c r="K240" s="116">
        <v>7.4530287279089225E-2</v>
      </c>
      <c r="L240" s="116">
        <v>0.39168152074273083</v>
      </c>
      <c r="M240" s="116">
        <v>0.37974519720722477</v>
      </c>
    </row>
    <row r="241" spans="3:13" ht="24" customHeight="1" thickBot="1">
      <c r="C241" s="69" t="s">
        <v>46</v>
      </c>
      <c r="D241" s="116">
        <v>1.5353536553846702E-2</v>
      </c>
      <c r="E241" s="116">
        <v>1.4421501680564688E-2</v>
      </c>
      <c r="F241" s="116">
        <v>2.3783965818442044E-3</v>
      </c>
      <c r="G241" s="116">
        <v>2.8570962106741113E-3</v>
      </c>
      <c r="H241" s="116">
        <v>2.7387473207906646E-3</v>
      </c>
      <c r="I241" s="116">
        <v>3.2146740415071148E-3</v>
      </c>
      <c r="J241" s="116">
        <v>3.6543049629960138E-3</v>
      </c>
      <c r="K241" s="116">
        <v>3.3367986003701921E-3</v>
      </c>
      <c r="L241" s="116">
        <v>1.8226080389743424E-2</v>
      </c>
      <c r="M241" s="116">
        <v>1.7203457360307033E-2</v>
      </c>
    </row>
    <row r="242" spans="3:13" ht="24" customHeight="1" thickBot="1">
      <c r="C242" s="69" t="s">
        <v>47</v>
      </c>
      <c r="D242" s="116">
        <v>2.1871407224319916E-2</v>
      </c>
      <c r="E242" s="116">
        <v>2.0674254703736735E-2</v>
      </c>
      <c r="F242" s="116">
        <v>2.8414472437961736E-2</v>
      </c>
      <c r="G242" s="116">
        <v>2.4954694617230738E-2</v>
      </c>
      <c r="H242" s="116">
        <v>6.037151702786378E-2</v>
      </c>
      <c r="I242" s="116">
        <v>4.1318016357017914E-2</v>
      </c>
      <c r="J242" s="116">
        <v>9.6280426421620508E-3</v>
      </c>
      <c r="K242" s="116">
        <v>8.353829120075729E-3</v>
      </c>
      <c r="L242" s="116">
        <v>2.385231520779605E-2</v>
      </c>
      <c r="M242" s="116">
        <v>2.2818008846679241E-2</v>
      </c>
    </row>
    <row r="243" spans="3:13" ht="24" customHeight="1" thickBot="1">
      <c r="C243" s="69" t="s">
        <v>48</v>
      </c>
      <c r="D243" s="116">
        <v>1.3791505378580151E-2</v>
      </c>
      <c r="E243" s="116">
        <v>7.55774025348427E-2</v>
      </c>
      <c r="F243" s="116">
        <v>6.9457599292795354E-3</v>
      </c>
      <c r="G243" s="116">
        <v>1.4995673540023836E-2</v>
      </c>
      <c r="H243" s="116">
        <v>2.1433674684448677E-3</v>
      </c>
      <c r="I243" s="116">
        <v>1.1014986053987614E-2</v>
      </c>
      <c r="J243" s="116">
        <v>5.2583641546239315E-3</v>
      </c>
      <c r="K243" s="116">
        <v>5.190970021214196E-2</v>
      </c>
      <c r="L243" s="116">
        <v>1.581009595352106E-2</v>
      </c>
      <c r="M243" s="116">
        <v>8.3298098397623532E-2</v>
      </c>
    </row>
    <row r="244" spans="3:13" ht="24" customHeight="1" thickBot="1">
      <c r="C244" s="117" t="s">
        <v>49</v>
      </c>
      <c r="D244" s="116">
        <v>3.4805548211150491E-3</v>
      </c>
      <c r="E244" s="116">
        <v>2.674500984036263E-2</v>
      </c>
      <c r="F244" s="116">
        <v>1.2418176843257351E-3</v>
      </c>
      <c r="G244" s="116">
        <v>4.3591125042856445E-3</v>
      </c>
      <c r="H244" s="116">
        <v>8.3353179328411525E-4</v>
      </c>
      <c r="I244" s="116">
        <v>3.1201248049921998E-3</v>
      </c>
      <c r="J244" s="116">
        <v>1.4086220947169296E-3</v>
      </c>
      <c r="K244" s="116">
        <v>1.5106873906539213E-2</v>
      </c>
      <c r="L244" s="116">
        <v>3.9897667277054268E-3</v>
      </c>
      <c r="M244" s="116">
        <v>3.0176012055768774E-2</v>
      </c>
    </row>
    <row r="245" spans="3:13" ht="24" customHeight="1" thickBot="1">
      <c r="C245" s="117" t="s">
        <v>50</v>
      </c>
      <c r="D245" s="116">
        <v>3.9564722693419445E-3</v>
      </c>
      <c r="E245" s="116">
        <v>1.57934022918172E-2</v>
      </c>
      <c r="F245" s="116">
        <v>1.6627728315547978E-3</v>
      </c>
      <c r="G245" s="116">
        <v>3.1672952278330151E-3</v>
      </c>
      <c r="H245" s="116">
        <v>0</v>
      </c>
      <c r="I245" s="116">
        <v>1.4655131659811846E-3</v>
      </c>
      <c r="J245" s="116">
        <v>8.0018584961668519E-4</v>
      </c>
      <c r="K245" s="116">
        <v>5.7016320562556519E-3</v>
      </c>
      <c r="L245" s="116">
        <v>4.6925851549703568E-3</v>
      </c>
      <c r="M245" s="116">
        <v>1.8442778464407294E-2</v>
      </c>
    </row>
    <row r="246" spans="3:13" ht="24" customHeight="1" thickBot="1">
      <c r="C246" s="117" t="s">
        <v>51</v>
      </c>
      <c r="D246" s="116">
        <v>5.6278278022536266E-3</v>
      </c>
      <c r="E246" s="116">
        <v>1.686341967247975E-2</v>
      </c>
      <c r="F246" s="116">
        <v>1.3049609564100945E-3</v>
      </c>
      <c r="G246" s="116">
        <v>2.5632234575762029E-3</v>
      </c>
      <c r="H246" s="116">
        <v>4.7630388187663728E-4</v>
      </c>
      <c r="I246" s="116">
        <v>4.6801872074882997E-3</v>
      </c>
      <c r="J246" s="116">
        <v>2.2825577922245535E-3</v>
      </c>
      <c r="K246" s="116">
        <v>7.7114869376336452E-3</v>
      </c>
      <c r="L246" s="116">
        <v>6.4802366425781117E-3</v>
      </c>
      <c r="M246" s="116">
        <v>1.9378537045469331E-2</v>
      </c>
    </row>
    <row r="247" spans="3:13" ht="24" customHeight="1" thickBot="1">
      <c r="C247" s="117" t="s">
        <v>52</v>
      </c>
      <c r="D247" s="116">
        <v>7.2665048586952974E-4</v>
      </c>
      <c r="E247" s="116">
        <v>1.6175570730183116E-2</v>
      </c>
      <c r="F247" s="116">
        <v>2.736208456988908E-3</v>
      </c>
      <c r="G247" s="116">
        <v>4.9060423503289744E-3</v>
      </c>
      <c r="H247" s="116">
        <v>8.3353179328411525E-4</v>
      </c>
      <c r="I247" s="116">
        <v>1.7491608755259302E-3</v>
      </c>
      <c r="J247" s="116">
        <v>7.6699841806576274E-4</v>
      </c>
      <c r="K247" s="116">
        <v>2.3389707311713449E-2</v>
      </c>
      <c r="L247" s="116">
        <v>6.475074282671654E-4</v>
      </c>
      <c r="M247" s="116">
        <v>1.5300770831978144E-2</v>
      </c>
    </row>
    <row r="248" spans="3:13" ht="24" customHeight="1" thickBot="1">
      <c r="C248" s="69" t="s">
        <v>53</v>
      </c>
      <c r="D248" s="116">
        <v>8.7198058304343556E-3</v>
      </c>
      <c r="E248" s="116">
        <v>8.052389352879526E-3</v>
      </c>
      <c r="F248" s="116">
        <v>3.8938351118688302E-3</v>
      </c>
      <c r="G248" s="116">
        <v>4.7999216339325076E-3</v>
      </c>
      <c r="H248" s="116">
        <v>1.393188854489164E-2</v>
      </c>
      <c r="I248" s="116">
        <v>2.3400936037441498E-2</v>
      </c>
      <c r="J248" s="116">
        <v>3.9677418165325034E-3</v>
      </c>
      <c r="K248" s="116">
        <v>4.9443444306397225E-3</v>
      </c>
      <c r="L248" s="116">
        <v>9.8070088622970002E-3</v>
      </c>
      <c r="M248" s="116">
        <v>8.7003187406491898E-3</v>
      </c>
    </row>
    <row r="249" spans="3:13" ht="24" customHeight="1" thickBot="1">
      <c r="C249" s="69" t="s">
        <v>54</v>
      </c>
      <c r="D249" s="116">
        <v>6.4037930798869916E-3</v>
      </c>
      <c r="E249" s="116">
        <v>6.6981189392805148E-3</v>
      </c>
      <c r="F249" s="116">
        <v>1.4522952579402665E-3</v>
      </c>
      <c r="G249" s="116">
        <v>2.2938401005697866E-3</v>
      </c>
      <c r="H249" s="116">
        <v>2.2624434389140274E-3</v>
      </c>
      <c r="I249" s="116">
        <v>1.0258592161868293E-2</v>
      </c>
      <c r="J249" s="116">
        <v>5.6934882571804696E-3</v>
      </c>
      <c r="K249" s="116">
        <v>7.1435212184216973E-3</v>
      </c>
      <c r="L249" s="116">
        <v>6.7449919577807459E-3</v>
      </c>
      <c r="M249" s="116">
        <v>6.7661240486567359E-3</v>
      </c>
    </row>
    <row r="250" spans="3:13" ht="24" customHeight="1" thickBot="1">
      <c r="C250" s="69" t="s">
        <v>55</v>
      </c>
      <c r="D250" s="116">
        <v>3.4150790373514983E-2</v>
      </c>
      <c r="E250" s="116">
        <v>2.8291042557669732E-2</v>
      </c>
      <c r="F250" s="116">
        <v>6.0828018774599568E-3</v>
      </c>
      <c r="G250" s="116">
        <v>7.7386491649115933E-3</v>
      </c>
      <c r="H250" s="116">
        <v>5.8347225529888072E-3</v>
      </c>
      <c r="I250" s="116">
        <v>4.5383633527159269E-3</v>
      </c>
      <c r="J250" s="116">
        <v>8.4591075530906709E-3</v>
      </c>
      <c r="K250" s="116">
        <v>7.0420987685624213E-3</v>
      </c>
      <c r="L250" s="116">
        <v>4.0447827347085366E-2</v>
      </c>
      <c r="M250" s="116">
        <v>3.3573134174635186E-2</v>
      </c>
    </row>
    <row r="251" spans="3:13" ht="24" customHeight="1" thickBot="1">
      <c r="C251" s="69" t="s">
        <v>56</v>
      </c>
      <c r="D251" s="116">
        <v>2.4751272232504389E-2</v>
      </c>
      <c r="E251" s="116">
        <v>2.3031005279294879E-2</v>
      </c>
      <c r="F251" s="116">
        <v>1.3659994527583087E-2</v>
      </c>
      <c r="G251" s="116">
        <v>1.1485526766909927E-2</v>
      </c>
      <c r="H251" s="116">
        <v>8.5734698737794709E-3</v>
      </c>
      <c r="I251" s="116">
        <v>8.9349028506594801E-3</v>
      </c>
      <c r="J251" s="116">
        <v>9.5727302562438471E-3</v>
      </c>
      <c r="K251" s="116">
        <v>7.1080233609709508E-3</v>
      </c>
      <c r="L251" s="116">
        <v>2.8275720167643952E-2</v>
      </c>
      <c r="M251" s="116">
        <v>2.6802605759014723E-2</v>
      </c>
    </row>
    <row r="252" spans="3:13" ht="24" customHeight="1" thickBot="1">
      <c r="C252" s="69" t="s">
        <v>57</v>
      </c>
      <c r="D252" s="116">
        <v>2.5478516872491554E-2</v>
      </c>
      <c r="E252" s="116">
        <v>2.1647170380399993E-2</v>
      </c>
      <c r="F252" s="116">
        <v>1.1050072614762896E-2</v>
      </c>
      <c r="G252" s="116">
        <v>1.2146740461380222E-2</v>
      </c>
      <c r="H252" s="116">
        <v>1.0002381519409383E-2</v>
      </c>
      <c r="I252" s="116">
        <v>9.4076490332340567E-3</v>
      </c>
      <c r="J252" s="116">
        <v>1.9444147396445996E-2</v>
      </c>
      <c r="K252" s="116">
        <v>1.4464531724097129E-2</v>
      </c>
      <c r="L252" s="116">
        <v>2.7286759505563918E-2</v>
      </c>
      <c r="M252" s="116">
        <v>2.3568784015264858E-2</v>
      </c>
    </row>
    <row r="253" spans="3:13" ht="24" customHeight="1" thickBot="1">
      <c r="C253" s="69" t="s">
        <v>58</v>
      </c>
      <c r="D253" s="116">
        <v>2.651115672894392E-3</v>
      </c>
      <c r="E253" s="116">
        <v>2.836563185543455E-3</v>
      </c>
      <c r="F253" s="116">
        <v>7.1983330176169733E-3</v>
      </c>
      <c r="G253" s="116">
        <v>7.0202935462278168E-3</v>
      </c>
      <c r="H253" s="116">
        <v>5.0011907597046915E-3</v>
      </c>
      <c r="I253" s="116">
        <v>6.4293480830142297E-3</v>
      </c>
      <c r="J253" s="116">
        <v>1.976495923477158E-3</v>
      </c>
      <c r="K253" s="116">
        <v>2.1636789303312288E-3</v>
      </c>
      <c r="L253" s="116">
        <v>2.6121541126677677E-3</v>
      </c>
      <c r="M253" s="116">
        <v>2.7720408074763114E-3</v>
      </c>
    </row>
    <row r="254" spans="3:13" ht="24" customHeight="1" thickBot="1">
      <c r="C254" s="69" t="s">
        <v>59</v>
      </c>
      <c r="D254" s="116">
        <v>3.9683553516946758E-3</v>
      </c>
      <c r="E254" s="116">
        <v>3.5325491421417054E-3</v>
      </c>
      <c r="F254" s="116">
        <v>2.8877523099913704E-2</v>
      </c>
      <c r="G254" s="116">
        <v>2.5681213367945013E-2</v>
      </c>
      <c r="H254" s="116">
        <v>2.3100738271016909E-2</v>
      </c>
      <c r="I254" s="116">
        <v>1.5033328605871508E-2</v>
      </c>
      <c r="J254" s="116">
        <v>6.1507373141042893E-3</v>
      </c>
      <c r="K254" s="116">
        <v>4.810804871658342E-3</v>
      </c>
      <c r="L254" s="116">
        <v>2.540618553963992E-3</v>
      </c>
      <c r="M254" s="116">
        <v>2.2746861380342157E-3</v>
      </c>
    </row>
    <row r="255" spans="3:13" ht="24" customHeight="1" thickBot="1">
      <c r="C255" s="69" t="s">
        <v>60</v>
      </c>
      <c r="D255" s="116">
        <v>1.1128506623333026E-2</v>
      </c>
      <c r="E255" s="116">
        <v>1.1296616954933961E-2</v>
      </c>
      <c r="F255" s="116">
        <v>2.388920460524931E-2</v>
      </c>
      <c r="G255" s="116">
        <v>2.2750648968996423E-2</v>
      </c>
      <c r="H255" s="116">
        <v>1.0716837342224339E-2</v>
      </c>
      <c r="I255" s="116">
        <v>8.4621566680849053E-3</v>
      </c>
      <c r="J255" s="116">
        <v>8.8979191480417566E-3</v>
      </c>
      <c r="K255" s="116">
        <v>7.8467168707793463E-3</v>
      </c>
      <c r="L255" s="116">
        <v>1.113004795832353E-2</v>
      </c>
      <c r="M255" s="116">
        <v>1.1533004293241398E-2</v>
      </c>
    </row>
    <row r="256" spans="3:13" ht="24" customHeight="1" thickBot="1">
      <c r="C256" s="69" t="s">
        <v>9</v>
      </c>
      <c r="D256" s="116">
        <v>1</v>
      </c>
      <c r="E256" s="116">
        <v>1</v>
      </c>
      <c r="F256" s="116">
        <v>1</v>
      </c>
      <c r="G256" s="116">
        <v>1</v>
      </c>
      <c r="H256" s="116">
        <v>1</v>
      </c>
      <c r="I256" s="116">
        <v>1</v>
      </c>
      <c r="J256" s="116">
        <v>1</v>
      </c>
      <c r="K256" s="116">
        <v>1</v>
      </c>
      <c r="L256" s="116">
        <v>1</v>
      </c>
      <c r="M256" s="116">
        <v>1</v>
      </c>
    </row>
    <row r="257" spans="3:18" ht="18" customHeight="1">
      <c r="C257" s="118"/>
      <c r="D257" s="119"/>
      <c r="E257" s="120"/>
      <c r="F257" s="119"/>
      <c r="G257" s="120"/>
      <c r="H257" s="119"/>
      <c r="I257" s="120"/>
      <c r="J257" s="119"/>
      <c r="K257" s="120"/>
      <c r="L257" s="119"/>
      <c r="M257" s="120"/>
      <c r="N257" s="121"/>
    </row>
    <row r="258" spans="3:18" ht="13.5" customHeight="1" thickBot="1">
      <c r="C258" s="7"/>
      <c r="N258" s="121"/>
    </row>
    <row r="259" spans="3:18" ht="30" customHeight="1" thickBot="1">
      <c r="C259" s="3" t="s">
        <v>68</v>
      </c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121"/>
      <c r="Q259" s="70"/>
      <c r="R259" s="70"/>
    </row>
    <row r="260" spans="3:18" ht="45.75" customHeight="1" thickBot="1">
      <c r="C260" s="122" t="s">
        <v>8</v>
      </c>
      <c r="D260" s="123"/>
      <c r="E260" s="124">
        <v>1.4662741664348777E-2</v>
      </c>
      <c r="F260" s="40" t="s">
        <v>69</v>
      </c>
      <c r="G260" s="66">
        <v>1027.1232727808592</v>
      </c>
      <c r="H260" s="125" t="s">
        <v>91</v>
      </c>
      <c r="I260" s="126"/>
      <c r="J260" s="126"/>
      <c r="K260" s="126"/>
      <c r="L260" s="127"/>
      <c r="M260" s="122" t="s">
        <v>100</v>
      </c>
      <c r="N260" s="121"/>
      <c r="O260" s="70"/>
      <c r="P260"/>
      <c r="R260" s="70"/>
    </row>
    <row r="261" spans="3:18" ht="45.75" customHeight="1" thickBot="1">
      <c r="C261" s="128"/>
      <c r="D261" s="129"/>
      <c r="E261" s="124">
        <v>2.4947453282980758E-2</v>
      </c>
      <c r="F261" s="40" t="s">
        <v>70</v>
      </c>
      <c r="G261" s="66">
        <v>682.76246747071957</v>
      </c>
      <c r="H261" s="125" t="s">
        <v>92</v>
      </c>
      <c r="I261" s="126"/>
      <c r="J261" s="126"/>
      <c r="K261" s="126"/>
      <c r="L261" s="127"/>
      <c r="M261" s="128"/>
      <c r="N261" s="121"/>
      <c r="O261" s="70"/>
      <c r="P261"/>
      <c r="R261" s="70"/>
    </row>
    <row r="262" spans="3:18" ht="45.75" customHeight="1" thickBot="1">
      <c r="C262" s="128"/>
      <c r="D262" s="129"/>
      <c r="E262" s="124">
        <v>-6.3397531131836882E-4</v>
      </c>
      <c r="F262" s="40" t="s">
        <v>71</v>
      </c>
      <c r="G262" s="66">
        <v>349.36311995488035</v>
      </c>
      <c r="H262" s="125" t="str">
        <f>CONCATENATE("El gasto medio por turista en destino ascendió a ",FIXED(G262,1),"€. Experimenta un ",IF(E262&gt;0,"incremento del ","descenso del "),FIXED(E262*100,1),"% respecto al miso periodo del año anterior.")</f>
        <v>El gasto medio por turista en destino ascendió a 349,4€. Experimenta un descenso del -0,1% respecto al miso periodo del año anterior.</v>
      </c>
      <c r="I262" s="126"/>
      <c r="J262" s="126"/>
      <c r="K262" s="126"/>
      <c r="L262" s="127"/>
      <c r="M262" s="128"/>
      <c r="N262" s="121"/>
      <c r="O262" s="70"/>
      <c r="R262" s="70"/>
    </row>
    <row r="263" spans="3:18" ht="45.75" customHeight="1" thickBot="1">
      <c r="C263" s="128"/>
      <c r="D263" s="129"/>
      <c r="E263" s="124">
        <v>2.3363195711185059E-2</v>
      </c>
      <c r="F263" s="40" t="s">
        <v>72</v>
      </c>
      <c r="G263" s="66">
        <v>109.48480640975582</v>
      </c>
      <c r="H263" s="125" t="s">
        <v>93</v>
      </c>
      <c r="I263" s="126"/>
      <c r="J263" s="126"/>
      <c r="K263" s="126"/>
      <c r="L263" s="127"/>
      <c r="M263" s="128"/>
      <c r="N263" s="121"/>
      <c r="O263" s="70"/>
      <c r="R263" s="70"/>
    </row>
    <row r="264" spans="3:18" ht="45.75" customHeight="1" thickBot="1">
      <c r="C264" s="128"/>
      <c r="D264" s="129"/>
      <c r="E264" s="124">
        <v>3.5768252462863304E-2</v>
      </c>
      <c r="F264" s="40" t="s">
        <v>73</v>
      </c>
      <c r="G264" s="66">
        <v>72.731123670081047</v>
      </c>
      <c r="H264" s="125" t="str">
        <f>CONCATENATE("La media del gasto diario por turista en origen fue de ",FIXED(G264,1),"€, ",IF(E264&gt;0,"aumentando un ","disminuyendo un "),FIXED(E264*100,1),"% respecto al mismo período del año anterior.")</f>
        <v>La media del gasto diario por turista en origen fue de 72,7€, aumentando un 3,6% respecto al mismo período del año anterior.</v>
      </c>
      <c r="I264" s="126"/>
      <c r="J264" s="126"/>
      <c r="K264" s="126"/>
      <c r="L264" s="127"/>
      <c r="M264" s="128"/>
      <c r="N264" s="121"/>
      <c r="O264" s="70"/>
      <c r="R264" s="70"/>
    </row>
    <row r="265" spans="3:18" ht="45.75" customHeight="1" thickBot="1">
      <c r="C265" s="130"/>
      <c r="D265" s="131"/>
      <c r="E265" s="124">
        <v>7.9525675607123869E-3</v>
      </c>
      <c r="F265" s="40" t="s">
        <v>74</v>
      </c>
      <c r="G265" s="66">
        <v>37.32423569546242</v>
      </c>
      <c r="H265" s="125" t="s">
        <v>94</v>
      </c>
      <c r="I265" s="126"/>
      <c r="J265" s="126"/>
      <c r="K265" s="126"/>
      <c r="L265" s="127"/>
      <c r="M265" s="130"/>
      <c r="N265" s="121"/>
      <c r="O265" s="70"/>
      <c r="R265" s="70"/>
    </row>
    <row r="266" spans="3:18" ht="13.5" thickBot="1"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121"/>
      <c r="O266" s="70"/>
      <c r="R266" s="70"/>
    </row>
    <row r="267" spans="3:18" ht="30" customHeight="1" thickBot="1">
      <c r="C267" s="3" t="s">
        <v>75</v>
      </c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121"/>
      <c r="O267" s="70"/>
      <c r="P267" s="70"/>
      <c r="Q267" s="70"/>
    </row>
    <row r="268" spans="3:18" s="70" customFormat="1" ht="47.25" customHeight="1" thickBot="1">
      <c r="C268" s="122" t="s">
        <v>8</v>
      </c>
      <c r="D268" s="123"/>
      <c r="E268" s="33">
        <v>-7.429276853972655E-3</v>
      </c>
      <c r="F268" s="40" t="s">
        <v>9</v>
      </c>
      <c r="G268" s="41">
        <v>133469</v>
      </c>
      <c r="H268" s="125" t="s">
        <v>95</v>
      </c>
      <c r="I268" s="126"/>
      <c r="J268" s="126"/>
      <c r="K268" s="126"/>
      <c r="L268" s="127"/>
      <c r="M268" s="122" t="s">
        <v>76</v>
      </c>
    </row>
    <row r="269" spans="3:18" s="70" customFormat="1" ht="47.25" customHeight="1" thickBot="1">
      <c r="C269" s="128"/>
      <c r="D269" s="129"/>
      <c r="E269" s="33">
        <v>-1.8153684954371752E-3</v>
      </c>
      <c r="F269" s="40" t="s">
        <v>77</v>
      </c>
      <c r="G269" s="41">
        <v>81928</v>
      </c>
      <c r="H269" s="125" t="s">
        <v>96</v>
      </c>
      <c r="I269" s="126"/>
      <c r="J269" s="126"/>
      <c r="K269" s="126"/>
      <c r="L269" s="127"/>
      <c r="M269" s="128"/>
      <c r="N269" s="132"/>
      <c r="O269" s="132"/>
    </row>
    <row r="270" spans="3:18" s="70" customFormat="1" ht="47.25" customHeight="1" thickBot="1">
      <c r="C270" s="128"/>
      <c r="D270" s="129"/>
      <c r="E270" s="33">
        <v>-1.7774645681622459E-2</v>
      </c>
      <c r="F270" s="40" t="s">
        <v>78</v>
      </c>
      <c r="G270" s="41">
        <v>50176</v>
      </c>
      <c r="H270" s="125" t="s">
        <v>97</v>
      </c>
      <c r="I270" s="126"/>
      <c r="J270" s="126"/>
      <c r="K270" s="126"/>
      <c r="L270" s="127"/>
      <c r="M270" s="128"/>
      <c r="N270" s="132"/>
      <c r="O270" s="132"/>
    </row>
    <row r="271" spans="3:18" s="70" customFormat="1" ht="47.25" customHeight="1" thickBot="1">
      <c r="C271" s="128"/>
      <c r="D271" s="129"/>
      <c r="E271" s="33">
        <v>5.8708414872798542E-2</v>
      </c>
      <c r="F271" s="40" t="s">
        <v>79</v>
      </c>
      <c r="G271" s="41">
        <v>541</v>
      </c>
      <c r="H271" s="125" t="s">
        <v>98</v>
      </c>
      <c r="I271" s="126"/>
      <c r="J271" s="126"/>
      <c r="K271" s="126"/>
      <c r="L271" s="127"/>
      <c r="M271" s="128"/>
      <c r="N271" s="132"/>
      <c r="O271" s="132"/>
    </row>
    <row r="272" spans="3:18" s="70" customFormat="1" ht="47.25" customHeight="1" thickBot="1">
      <c r="C272" s="130"/>
      <c r="D272" s="131"/>
      <c r="E272" s="33">
        <v>3.5175879396984966E-2</v>
      </c>
      <c r="F272" s="40" t="s">
        <v>80</v>
      </c>
      <c r="G272" s="41">
        <v>824</v>
      </c>
      <c r="H272" s="125" t="s">
        <v>99</v>
      </c>
      <c r="I272" s="126"/>
      <c r="J272" s="126"/>
      <c r="K272" s="126"/>
      <c r="L272" s="127"/>
      <c r="M272" s="130"/>
      <c r="N272" s="132"/>
      <c r="O272" s="132"/>
    </row>
    <row r="273" spans="3:18" ht="13.5" thickBot="1">
      <c r="C273" s="48"/>
      <c r="D273" s="29"/>
      <c r="E273" s="29"/>
      <c r="F273" s="29"/>
      <c r="G273" s="29"/>
      <c r="H273" s="29"/>
      <c r="I273" s="29"/>
      <c r="J273" s="29"/>
      <c r="K273" s="29"/>
      <c r="L273" s="29"/>
      <c r="M273" s="133"/>
      <c r="N273" s="134"/>
      <c r="P273" s="70"/>
      <c r="Q273" s="70"/>
      <c r="R273" s="70"/>
    </row>
    <row r="274" spans="3:18" ht="21.75" customHeight="1" thickBot="1">
      <c r="C274" s="57"/>
      <c r="D274" s="58"/>
      <c r="E274" s="3" t="str">
        <f>$E$1</f>
        <v>INDICADORES TURÍSTICOS DE TENERIFE (definitivo 73,9%)</v>
      </c>
      <c r="F274" s="4"/>
      <c r="G274" s="4"/>
      <c r="H274" s="4"/>
      <c r="I274" s="4"/>
      <c r="J274" s="4"/>
      <c r="K274" s="5"/>
      <c r="L274" s="58"/>
      <c r="M274" s="59"/>
      <c r="P274" s="70"/>
      <c r="Q274" s="70"/>
      <c r="R274" s="70"/>
    </row>
    <row r="275" spans="3:18" ht="13.5" thickBot="1"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135"/>
      <c r="Q275" s="70"/>
      <c r="R275" s="70"/>
    </row>
    <row r="276" spans="3:18" ht="30" customHeight="1" thickBot="1">
      <c r="C276" s="3" t="s">
        <v>81</v>
      </c>
      <c r="D276" s="4"/>
      <c r="E276" s="4"/>
      <c r="F276" s="4"/>
      <c r="G276" s="4"/>
      <c r="H276" s="4"/>
      <c r="I276" s="4"/>
      <c r="J276" s="4"/>
      <c r="K276" s="4"/>
      <c r="L276" s="4"/>
      <c r="M276" s="5"/>
      <c r="Q276" s="70"/>
      <c r="R276" s="70"/>
    </row>
    <row r="277" spans="3:18" ht="27.75" customHeight="1" thickBot="1">
      <c r="C277" s="122" t="s">
        <v>8</v>
      </c>
      <c r="D277" s="123"/>
      <c r="E277" s="33">
        <v>-4.4533704640325245E-2</v>
      </c>
      <c r="F277" s="40" t="s">
        <v>9</v>
      </c>
      <c r="G277" s="41">
        <v>660811</v>
      </c>
      <c r="H277" s="125" t="s">
        <v>101</v>
      </c>
      <c r="I277" s="126"/>
      <c r="J277" s="126"/>
      <c r="K277" s="126"/>
      <c r="L277" s="127"/>
      <c r="M277" s="136" t="s">
        <v>10</v>
      </c>
      <c r="N277" s="137"/>
      <c r="Q277" s="70"/>
      <c r="R277" s="70"/>
    </row>
    <row r="278" spans="3:18" ht="34.5" customHeight="1" thickBot="1">
      <c r="C278" s="128"/>
      <c r="D278" s="129"/>
      <c r="E278" s="33">
        <v>8.2428588882794696E-3</v>
      </c>
      <c r="F278" s="40" t="s">
        <v>82</v>
      </c>
      <c r="G278" s="41">
        <v>354842</v>
      </c>
      <c r="H278" s="125" t="str">
        <f>CONCATENATE("La oferta hotelera estimada por el STDE del Cabildo de Tenerife se sitúa en ",FIXED(G278,0)," plazas, un ",FIXED(G278/G277*100,1),"% del total de plazas. ",IF(E278&gt;0,"Aumentan un ","Disminuyen un"),FIXED(E278*100,1),"% respecto al mismo periodo del año anterior.")</f>
        <v>La oferta hotelera estimada por el STDE del Cabildo de Tenerife se sitúa en 354.842 plazas, un 53,7% del total de plazas. Aumentan un 0,8% respecto al mismo periodo del año anterior.</v>
      </c>
      <c r="I278" s="126"/>
      <c r="J278" s="126"/>
      <c r="K278" s="126"/>
      <c r="L278" s="127"/>
      <c r="M278" s="138"/>
      <c r="N278" s="137"/>
      <c r="O278"/>
      <c r="Q278" s="139"/>
    </row>
    <row r="279" spans="3:18" ht="41.25" customHeight="1" thickBot="1">
      <c r="C279" s="130"/>
      <c r="D279" s="131"/>
      <c r="E279" s="33">
        <v>-9.9216886978538033E-2</v>
      </c>
      <c r="F279" s="40" t="s">
        <v>83</v>
      </c>
      <c r="G279" s="41">
        <v>305969</v>
      </c>
      <c r="H279" s="125" t="s">
        <v>102</v>
      </c>
      <c r="I279" s="126"/>
      <c r="J279" s="126"/>
      <c r="K279" s="126"/>
      <c r="L279" s="127"/>
      <c r="M279" s="140"/>
      <c r="N279" s="137"/>
      <c r="Q279" s="139"/>
    </row>
    <row r="280" spans="3:18" ht="34.5" customHeight="1" thickBot="1">
      <c r="C280" s="128" t="s">
        <v>13</v>
      </c>
      <c r="D280" s="129"/>
      <c r="E280" s="33">
        <v>0.32071298464741083</v>
      </c>
      <c r="F280" s="40" t="s">
        <v>9</v>
      </c>
      <c r="G280" s="41">
        <v>10151</v>
      </c>
      <c r="H280" s="141" t="str">
        <f>CONCATENATE("Las plazas estimadas por el STDE  del Cabildo de Tenerife en la zona de Santa Cruz, ascienden a ",FIXED(G280,0),", todas ellas pertenecientes a la tipología hotelera. Se registra un ",IF(E280&gt;0,"incremento ","descenso "),"con respecto al año anterior del ",FIXED(E280*100,1),"%.")</f>
        <v>Las plazas estimadas por el STDE  del Cabildo de Tenerife en la zona de Santa Cruz, ascienden a 10.151, todas ellas pertenecientes a la tipología hotelera. Se registra un incremento con respecto al año anterior del 32,1%.</v>
      </c>
      <c r="I280" s="142"/>
      <c r="J280" s="142"/>
      <c r="K280" s="142"/>
      <c r="L280" s="143"/>
      <c r="M280" s="136" t="s">
        <v>10</v>
      </c>
      <c r="Q280" s="139"/>
    </row>
    <row r="281" spans="3:18" ht="34.5" customHeight="1" thickBot="1">
      <c r="C281" s="128"/>
      <c r="D281" s="129"/>
      <c r="E281" s="33">
        <v>0.32071298464741083</v>
      </c>
      <c r="F281" s="40" t="s">
        <v>82</v>
      </c>
      <c r="G281" s="41">
        <v>10151</v>
      </c>
      <c r="H281" s="144"/>
      <c r="I281" s="145"/>
      <c r="J281" s="145"/>
      <c r="K281" s="145"/>
      <c r="L281" s="146"/>
      <c r="M281" s="138"/>
    </row>
    <row r="282" spans="3:18" ht="42" customHeight="1" thickBot="1">
      <c r="C282" s="122" t="s">
        <v>14</v>
      </c>
      <c r="D282" s="123"/>
      <c r="E282" s="33">
        <v>-0.1816860465116279</v>
      </c>
      <c r="F282" s="40" t="s">
        <v>9</v>
      </c>
      <c r="G282" s="41">
        <v>3941</v>
      </c>
      <c r="H282" s="125" t="s">
        <v>103</v>
      </c>
      <c r="I282" s="126"/>
      <c r="J282" s="126"/>
      <c r="K282" s="126"/>
      <c r="L282" s="127"/>
      <c r="M282" s="136" t="s">
        <v>10</v>
      </c>
    </row>
    <row r="283" spans="3:18" ht="34.5" customHeight="1" thickBot="1">
      <c r="C283" s="128"/>
      <c r="D283" s="129"/>
      <c r="E283" s="33">
        <v>0.36604774535809015</v>
      </c>
      <c r="F283" s="40" t="s">
        <v>82</v>
      </c>
      <c r="G283" s="41">
        <v>2060</v>
      </c>
      <c r="H283" s="125" t="str">
        <f>CONCATENATE("Las plazas hoteleras estimadas se sitúan en ",FIXED(G283,0)," plazas, registrando un ",IF(E283&gt;0,"incremento del ","descenso del "),FIXED(E283*100,1),"%.")</f>
        <v>Las plazas hoteleras estimadas se sitúan en 2.060 plazas, registrando un incremento del 36,6%.</v>
      </c>
      <c r="I283" s="126"/>
      <c r="J283" s="126"/>
      <c r="K283" s="126"/>
      <c r="L283" s="127"/>
      <c r="M283" s="138"/>
    </row>
    <row r="284" spans="3:18" ht="34.5" customHeight="1" thickBot="1">
      <c r="C284" s="130"/>
      <c r="D284" s="131"/>
      <c r="E284" s="33">
        <v>-0.43137847642079807</v>
      </c>
      <c r="F284" s="40" t="s">
        <v>83</v>
      </c>
      <c r="G284" s="41">
        <v>1881</v>
      </c>
      <c r="H284" s="125" t="s">
        <v>104</v>
      </c>
      <c r="I284" s="126"/>
      <c r="J284" s="126"/>
      <c r="K284" s="126"/>
      <c r="L284" s="127"/>
      <c r="M284" s="140"/>
    </row>
    <row r="285" spans="3:18" ht="39.75" customHeight="1" thickBot="1">
      <c r="C285" s="122" t="s">
        <v>15</v>
      </c>
      <c r="D285" s="123"/>
      <c r="E285" s="33">
        <v>-2.1049601339916624E-2</v>
      </c>
      <c r="F285" s="40" t="s">
        <v>9</v>
      </c>
      <c r="G285" s="41">
        <v>112221</v>
      </c>
      <c r="H285" s="125" t="s">
        <v>105</v>
      </c>
      <c r="I285" s="126"/>
      <c r="J285" s="126"/>
      <c r="K285" s="126"/>
      <c r="L285" s="127"/>
      <c r="M285" s="136" t="s">
        <v>10</v>
      </c>
    </row>
    <row r="286" spans="3:18" ht="34.5" customHeight="1" thickBot="1">
      <c r="C286" s="128"/>
      <c r="D286" s="129"/>
      <c r="E286" s="33">
        <v>-4.7826549048779476E-4</v>
      </c>
      <c r="F286" s="40" t="s">
        <v>82</v>
      </c>
      <c r="G286" s="41">
        <v>75236</v>
      </c>
      <c r="H286" s="125" t="str">
        <f>CONCATENATE("La oferta hotelera asciende a ",FIXED(G286,0),", cifra que se ",IF(E286&gt;0,"incrementa un ","reduce un "),FIXED(E286*100,1),"% respecto al año anterior.")</f>
        <v>La oferta hotelera asciende a 75.236, cifra que se reduce un 0,0% respecto al año anterior.</v>
      </c>
      <c r="I286" s="126"/>
      <c r="J286" s="126"/>
      <c r="K286" s="126"/>
      <c r="L286" s="127"/>
      <c r="M286" s="138"/>
    </row>
    <row r="287" spans="3:18" ht="34.5" customHeight="1" thickBot="1">
      <c r="C287" s="130"/>
      <c r="D287" s="131"/>
      <c r="E287" s="33">
        <v>-6.0388191656927992E-2</v>
      </c>
      <c r="F287" s="40" t="s">
        <v>83</v>
      </c>
      <c r="G287" s="41">
        <v>36985</v>
      </c>
      <c r="H287" s="125" t="str">
        <f>CONCATENATE("Las plazas extrahoteras estimadas ascienden a ",FIXED(G287,0),", las cuales ",IF(E287&gt;0,"se incrementan un ","descienden un "),FIXED(E287*100,1),"%.")</f>
        <v>Las plazas extrahoteras estimadas ascienden a 36.985, las cuales descienden un -6,0%.</v>
      </c>
      <c r="I287" s="126"/>
      <c r="J287" s="126"/>
      <c r="K287" s="126"/>
      <c r="L287" s="127"/>
      <c r="M287" s="140"/>
    </row>
    <row r="288" spans="3:18" ht="34.5" customHeight="1" thickBot="1">
      <c r="C288" s="122" t="s">
        <v>16</v>
      </c>
      <c r="D288" s="123"/>
      <c r="E288" s="33">
        <v>-5.3105983435936088E-2</v>
      </c>
      <c r="F288" s="40" t="s">
        <v>9</v>
      </c>
      <c r="G288" s="41">
        <v>534498</v>
      </c>
      <c r="H288" s="125" t="str">
        <f>CONCATENATE("Las plazas estimadas para la zona Sur por el STDE del Cabildo ascienden a ",FIXED(G288,0)," experimentando un ",IF(E288&gt;0,"incremento interanual del ","descenso interanual del "),FIXED(E288*100,1),"%.")</f>
        <v>Las plazas estimadas para la zona Sur por el STDE del Cabildo ascienden a 534.498 experimentando un descenso interanual del -5,3%.</v>
      </c>
      <c r="I288" s="126"/>
      <c r="J288" s="126"/>
      <c r="K288" s="126"/>
      <c r="L288" s="127"/>
      <c r="M288" s="136" t="s">
        <v>10</v>
      </c>
    </row>
    <row r="289" spans="3:13" ht="34.5" customHeight="1" thickBot="1">
      <c r="C289" s="128"/>
      <c r="D289" s="129"/>
      <c r="E289" s="33">
        <v>-2.9909337321243346E-4</v>
      </c>
      <c r="F289" s="40" t="s">
        <v>82</v>
      </c>
      <c r="G289" s="41">
        <v>267395</v>
      </c>
      <c r="H289" s="125" t="str">
        <f>CONCATENATE("Las plazas hoteleras, con un oferta de ",FIXED(G289,0)," plazas, se ",IF(E289&gt;0,"incrementan un ","reducen un "),FIXED(E289*100,1),"% respecto al mismo período del año anterior.")</f>
        <v>Las plazas hoteleras, con un oferta de 267.395 plazas, se reducen un 0,0% respecto al mismo período del año anterior.</v>
      </c>
      <c r="I289" s="126"/>
      <c r="J289" s="126"/>
      <c r="K289" s="126"/>
      <c r="L289" s="127"/>
      <c r="M289" s="138"/>
    </row>
    <row r="290" spans="3:13" ht="34.5" customHeight="1" thickBot="1">
      <c r="C290" s="130"/>
      <c r="D290" s="131"/>
      <c r="E290" s="33">
        <v>-0.10066329966329968</v>
      </c>
      <c r="F290" s="40" t="s">
        <v>83</v>
      </c>
      <c r="G290" s="41">
        <v>267103</v>
      </c>
      <c r="H290" s="125" t="s">
        <v>106</v>
      </c>
      <c r="I290" s="126"/>
      <c r="J290" s="126"/>
      <c r="K290" s="126"/>
      <c r="L290" s="127"/>
      <c r="M290" s="140"/>
    </row>
    <row r="291" spans="3:13" ht="13.5" thickBot="1"/>
    <row r="292" spans="3:13" ht="16.5" thickBot="1">
      <c r="C292" s="3" t="s">
        <v>84</v>
      </c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 spans="3:13" ht="48" customHeight="1" thickBot="1">
      <c r="C293" s="122" t="s">
        <v>85</v>
      </c>
      <c r="D293" s="123"/>
      <c r="E293" s="33">
        <v>8.758982146825689E-2</v>
      </c>
      <c r="F293" s="40" t="s">
        <v>86</v>
      </c>
      <c r="G293" s="41">
        <v>374785</v>
      </c>
      <c r="H293" s="149" t="s">
        <v>111</v>
      </c>
      <c r="I293" s="126"/>
      <c r="J293" s="126"/>
      <c r="K293" s="126"/>
      <c r="L293" s="127"/>
      <c r="M293" s="122" t="s">
        <v>110</v>
      </c>
    </row>
    <row r="294" spans="3:13" ht="45.75" customHeight="1" thickBot="1">
      <c r="C294" s="128"/>
      <c r="D294" s="129"/>
      <c r="E294" s="33">
        <v>0.10390000000000001</v>
      </c>
      <c r="F294" s="40" t="s">
        <v>87</v>
      </c>
      <c r="G294" s="41">
        <v>170</v>
      </c>
      <c r="H294" s="149" t="s">
        <v>112</v>
      </c>
      <c r="I294" s="126"/>
      <c r="J294" s="126"/>
      <c r="K294" s="126"/>
      <c r="L294" s="127"/>
      <c r="M294" s="130"/>
    </row>
    <row r="304" spans="3:13">
      <c r="E304"/>
      <c r="F304"/>
    </row>
    <row r="305" spans="5:6">
      <c r="E305"/>
      <c r="F305"/>
    </row>
  </sheetData>
  <mergeCells count="184">
    <mergeCell ref="C292:M292"/>
    <mergeCell ref="C293:D294"/>
    <mergeCell ref="H293:L293"/>
    <mergeCell ref="M293:M294"/>
    <mergeCell ref="H294:L294"/>
    <mergeCell ref="C285:D287"/>
    <mergeCell ref="H285:L285"/>
    <mergeCell ref="M285:M287"/>
    <mergeCell ref="H286:L286"/>
    <mergeCell ref="H287:L287"/>
    <mergeCell ref="C288:D290"/>
    <mergeCell ref="H288:L288"/>
    <mergeCell ref="M288:M290"/>
    <mergeCell ref="H289:L289"/>
    <mergeCell ref="H290:L290"/>
    <mergeCell ref="C280:D281"/>
    <mergeCell ref="H280:L281"/>
    <mergeCell ref="M280:M281"/>
    <mergeCell ref="C282:D284"/>
    <mergeCell ref="H282:L282"/>
    <mergeCell ref="M282:M284"/>
    <mergeCell ref="H283:L283"/>
    <mergeCell ref="H284:L284"/>
    <mergeCell ref="C273:M273"/>
    <mergeCell ref="E274:K274"/>
    <mergeCell ref="C276:M276"/>
    <mergeCell ref="C277:D279"/>
    <mergeCell ref="H277:L277"/>
    <mergeCell ref="M277:M279"/>
    <mergeCell ref="H278:L278"/>
    <mergeCell ref="H279:L279"/>
    <mergeCell ref="C267:M267"/>
    <mergeCell ref="C268:D272"/>
    <mergeCell ref="H268:L268"/>
    <mergeCell ref="M268:M272"/>
    <mergeCell ref="H269:L269"/>
    <mergeCell ref="H270:L270"/>
    <mergeCell ref="H271:L271"/>
    <mergeCell ref="H272:L272"/>
    <mergeCell ref="C259:M259"/>
    <mergeCell ref="C260:D265"/>
    <mergeCell ref="H260:L260"/>
    <mergeCell ref="M260:M265"/>
    <mergeCell ref="H261:L261"/>
    <mergeCell ref="H262:L262"/>
    <mergeCell ref="H263:L263"/>
    <mergeCell ref="H264:L264"/>
    <mergeCell ref="H265:L265"/>
    <mergeCell ref="E227:K227"/>
    <mergeCell ref="C229:M229"/>
    <mergeCell ref="D230:E230"/>
    <mergeCell ref="F230:G230"/>
    <mergeCell ref="H230:I230"/>
    <mergeCell ref="J230:K230"/>
    <mergeCell ref="L230:M230"/>
    <mergeCell ref="P173:Q173"/>
    <mergeCell ref="C199:Q199"/>
    <mergeCell ref="C200:Q200"/>
    <mergeCell ref="D201:E201"/>
    <mergeCell ref="F201:G201"/>
    <mergeCell ref="H201:I201"/>
    <mergeCell ref="J201:K201"/>
    <mergeCell ref="L201:M201"/>
    <mergeCell ref="N201:O201"/>
    <mergeCell ref="P201:Q201"/>
    <mergeCell ref="C168:M168"/>
    <mergeCell ref="E169:K169"/>
    <mergeCell ref="C171:Q171"/>
    <mergeCell ref="C172:Q172"/>
    <mergeCell ref="D173:E173"/>
    <mergeCell ref="F173:G173"/>
    <mergeCell ref="H173:I173"/>
    <mergeCell ref="J173:K173"/>
    <mergeCell ref="L173:M173"/>
    <mergeCell ref="N173:O173"/>
    <mergeCell ref="C137:M137"/>
    <mergeCell ref="G138:I138"/>
    <mergeCell ref="D139:E139"/>
    <mergeCell ref="F139:G139"/>
    <mergeCell ref="H139:I139"/>
    <mergeCell ref="J139:K139"/>
    <mergeCell ref="L139:M139"/>
    <mergeCell ref="C103:M103"/>
    <mergeCell ref="E104:K104"/>
    <mergeCell ref="C106:M106"/>
    <mergeCell ref="G107:I107"/>
    <mergeCell ref="D108:E108"/>
    <mergeCell ref="F108:G108"/>
    <mergeCell ref="H108:I108"/>
    <mergeCell ref="J108:K108"/>
    <mergeCell ref="L108:M108"/>
    <mergeCell ref="C91:D95"/>
    <mergeCell ref="L91:L95"/>
    <mergeCell ref="C96:M96"/>
    <mergeCell ref="C97:M97"/>
    <mergeCell ref="C98:D102"/>
    <mergeCell ref="L98:L102"/>
    <mergeCell ref="C82:M82"/>
    <mergeCell ref="C83:M83"/>
    <mergeCell ref="C84:D88"/>
    <mergeCell ref="L84:L88"/>
    <mergeCell ref="C89:M89"/>
    <mergeCell ref="C90:M90"/>
    <mergeCell ref="C72:D74"/>
    <mergeCell ref="L72:L74"/>
    <mergeCell ref="M72:M74"/>
    <mergeCell ref="C75:M75"/>
    <mergeCell ref="C76:M76"/>
    <mergeCell ref="C77:D81"/>
    <mergeCell ref="L77:L81"/>
    <mergeCell ref="C66:D68"/>
    <mergeCell ref="L66:L68"/>
    <mergeCell ref="M66:M68"/>
    <mergeCell ref="C69:D71"/>
    <mergeCell ref="L69:L71"/>
    <mergeCell ref="M69:M71"/>
    <mergeCell ref="C58:D58"/>
    <mergeCell ref="C60:M60"/>
    <mergeCell ref="C61:D63"/>
    <mergeCell ref="L61:L63"/>
    <mergeCell ref="M61:M63"/>
    <mergeCell ref="C64:D65"/>
    <mergeCell ref="L64:L65"/>
    <mergeCell ref="M64:M65"/>
    <mergeCell ref="C50:D52"/>
    <mergeCell ref="L50:L52"/>
    <mergeCell ref="M50:M52"/>
    <mergeCell ref="C53:M53"/>
    <mergeCell ref="E55:K55"/>
    <mergeCell ref="E56:G56"/>
    <mergeCell ref="I56:K57"/>
    <mergeCell ref="E57:G57"/>
    <mergeCell ref="C44:D46"/>
    <mergeCell ref="L44:L46"/>
    <mergeCell ref="M44:M46"/>
    <mergeCell ref="C47:D49"/>
    <mergeCell ref="L47:L49"/>
    <mergeCell ref="M47:M49"/>
    <mergeCell ref="C37:M37"/>
    <mergeCell ref="C38:M38"/>
    <mergeCell ref="C39:D41"/>
    <mergeCell ref="L39:L41"/>
    <mergeCell ref="M39:M41"/>
    <mergeCell ref="C42:D43"/>
    <mergeCell ref="L42:L43"/>
    <mergeCell ref="M42:M43"/>
    <mergeCell ref="C31:D33"/>
    <mergeCell ref="L31:L33"/>
    <mergeCell ref="M31:M33"/>
    <mergeCell ref="C34:D36"/>
    <mergeCell ref="L34:L36"/>
    <mergeCell ref="M34:M36"/>
    <mergeCell ref="C26:D27"/>
    <mergeCell ref="L26:L27"/>
    <mergeCell ref="M26:M27"/>
    <mergeCell ref="C28:D30"/>
    <mergeCell ref="L28:L30"/>
    <mergeCell ref="M28:M30"/>
    <mergeCell ref="C18:D20"/>
    <mergeCell ref="L18:L20"/>
    <mergeCell ref="M18:M20"/>
    <mergeCell ref="C21:M21"/>
    <mergeCell ref="C22:M22"/>
    <mergeCell ref="C23:D25"/>
    <mergeCell ref="L23:L25"/>
    <mergeCell ref="M23:M25"/>
    <mergeCell ref="C12:D14"/>
    <mergeCell ref="L12:L14"/>
    <mergeCell ref="M12:M14"/>
    <mergeCell ref="C15:D17"/>
    <mergeCell ref="L15:L17"/>
    <mergeCell ref="M15:M17"/>
    <mergeCell ref="C6:M6"/>
    <mergeCell ref="C7:D9"/>
    <mergeCell ref="L7:L9"/>
    <mergeCell ref="M7:M9"/>
    <mergeCell ref="C10:D11"/>
    <mergeCell ref="L10:L11"/>
    <mergeCell ref="M10:M11"/>
    <mergeCell ref="E1:K1"/>
    <mergeCell ref="E2:G2"/>
    <mergeCell ref="I2:K3"/>
    <mergeCell ref="C4:D4"/>
    <mergeCell ref="C5:M5"/>
  </mergeCells>
  <conditionalFormatting sqref="E39:E52 E77:E81 E268:E272 D175:D197 F175:F197 H175:H197 J175:J197 L175:L197 N175:N197 D203:D225 F203:F225 H203:H225 J203:J225 L203:L225 N203:N225 P175:P197 P203:P225 E260:E265 E293:E294 E7:E20 K7:K20 E23:E36 K23:K36 K39:K52 E61:E74 K61:K74 K77:K81 E84:E88 K84:K88 E91:E95 K91:K95 E98:E102 K98:K102 D110:D135 F110:F135 E277:E290 H110:H135 J110:J135 L110:L135 D141:D166 F141:F166 H141:H166 J141:J166 L141:L166">
    <cfRule type="cellIs" dxfId="5" priority="4" stopIfTrue="1" operator="greaterThan">
      <formula>0</formula>
    </cfRule>
    <cfRule type="cellIs" dxfId="4" priority="5" stopIfTrue="1" operator="lessThan">
      <formula>0</formula>
    </cfRule>
    <cfRule type="cellIs" dxfId="3" priority="6" stopIfTrue="1" operator="equal">
      <formula>0</formula>
    </cfRule>
  </conditionalFormatting>
  <conditionalFormatting sqref="E293:E294">
    <cfRule type="cellIs" dxfId="2" priority="1" stopIfTrue="1" operator="greaterThan">
      <formula>0</formula>
    </cfRule>
    <cfRule type="cellIs" dxfId="1" priority="2" stopIfTrue="1" operator="lessThan">
      <formula>0</formula>
    </cfRule>
    <cfRule type="cellIs" dxfId="0" priority="3" stopIfTrue="1" operator="equal">
      <formula>0</formula>
    </cfRule>
  </conditionalFormatting>
  <pageMargins left="0.6" right="0.19685039370078741" top="0.39370078740157483" bottom="0" header="0.39370078740157483" footer="0"/>
  <pageSetup paperSize="9" scale="53" fitToHeight="5" orientation="portrait" r:id="rId1"/>
  <headerFooter alignWithMargins="0">
    <oddFooter>&amp;R&amp;P</oddFooter>
  </headerFooter>
  <rowBreaks count="4" manualBreakCount="4">
    <brk id="53" min="2" max="12" man="1"/>
    <brk id="102" min="2" max="12" man="1"/>
    <brk id="166" min="2" max="12" man="1"/>
    <brk id="27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septiembre</mes>
    <year xmlns="36c86fb7-c3ab-4219-b2b9-06651c03637a">2012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2012-11-06T00:00:00+00:00</PublishingStartDate>
    <_dlc_DocId xmlns="8b099203-c902-4a5b-992f-1f849b15ff82">Q5F7QW3RQ55V-2035-258</_dlc_DocId>
    <_dlc_DocIdUrl xmlns="8b099203-c902-4a5b-992f-1f849b15ff82">
      <Url>http://cd102671/es/investigacion/Situacion-turistica/indicadores-turisticos/_layouts/DocIdRedir.aspx?ID=Q5F7QW3RQ55V-2035-258</Url>
      <Description>Q5F7QW3RQ55V-2035-258</Description>
    </_dlc_DocIdUrl>
    <Pagina xmlns="36c86fb7-c3ab-4219-b2b9-06651c03637a" xsi:nil="true"/>
  </documentManagement>
</p:properties>
</file>

<file path=customXml/itemProps1.xml><?xml version="1.0" encoding="utf-8"?>
<ds:datastoreItem xmlns:ds="http://schemas.openxmlformats.org/officeDocument/2006/customXml" ds:itemID="{D018C1A1-5083-47C2-A3CD-DEAC5A182540}"/>
</file>

<file path=customXml/itemProps2.xml><?xml version="1.0" encoding="utf-8"?>
<ds:datastoreItem xmlns:ds="http://schemas.openxmlformats.org/officeDocument/2006/customXml" ds:itemID="{A6F606DE-5C23-41FA-B8AC-5A5B6AB9F3C0}"/>
</file>

<file path=customXml/itemProps3.xml><?xml version="1.0" encoding="utf-8"?>
<ds:datastoreItem xmlns:ds="http://schemas.openxmlformats.org/officeDocument/2006/customXml" ds:itemID="{FC1FA1FD-4735-4DD3-B6F8-25F1878C5A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 turísticos</vt:lpstr>
      <vt:lpstr>'Ind turísticos'!Área_de_impresión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(verano y acumulado septiembre 2012)</dc:title>
  <dc:creator>manuela</dc:creator>
  <cp:lastModifiedBy>manuela</cp:lastModifiedBy>
  <dcterms:created xsi:type="dcterms:W3CDTF">2012-11-07T09:49:35Z</dcterms:created>
  <dcterms:modified xsi:type="dcterms:W3CDTF">2012-11-07T10:23:27Z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1d1b0bba-8bd4-4a57-9e90-03536eecd412</vt:lpwstr>
  </property>
</Properties>
</file>