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Ind turísticos (vinculo)" sheetId="1" r:id="rId1"/>
  </sheets>
  <definedNames>
    <definedName name="_xlnm.Print_Area" localSheetId="0">'Ind turísticos (vinculo)'!$C$1:$M$299</definedName>
    <definedName name="Z_B161D6A3_44F3_469D_B50D_76D907B3525C_.wvu.Cols" localSheetId="0" hidden="1">'Ind turísticos (vinculo)'!#REF!</definedName>
  </definedNames>
  <calcPr calcId="145621" calcMode="manual"/>
</workbook>
</file>

<file path=xl/calcChain.xml><?xml version="1.0" encoding="utf-8"?>
<calcChain xmlns="http://schemas.openxmlformats.org/spreadsheetml/2006/main">
  <c r="Q225" i="1" l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Q215" i="1"/>
  <c r="P215" i="1"/>
  <c r="O215" i="1"/>
  <c r="N215" i="1"/>
  <c r="M215" i="1"/>
  <c r="K215" i="1"/>
  <c r="J215" i="1"/>
  <c r="I215" i="1"/>
  <c r="H215" i="1"/>
  <c r="G215" i="1"/>
  <c r="F215" i="1"/>
  <c r="E215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Q187" i="1"/>
  <c r="P187" i="1"/>
  <c r="O187" i="1"/>
  <c r="N187" i="1"/>
  <c r="M187" i="1"/>
  <c r="K187" i="1"/>
  <c r="J187" i="1"/>
  <c r="I187" i="1"/>
  <c r="H187" i="1"/>
  <c r="G187" i="1"/>
  <c r="F187" i="1"/>
  <c r="E187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I56" i="1"/>
  <c r="H278" i="1" l="1"/>
  <c r="H289" i="1"/>
  <c r="H262" i="1"/>
  <c r="H288" i="1"/>
  <c r="H280" i="1"/>
  <c r="H283" i="1"/>
  <c r="H287" i="1"/>
  <c r="H264" i="1"/>
  <c r="H286" i="1"/>
  <c r="C172" i="1"/>
  <c r="G107" i="1"/>
  <c r="E274" i="1"/>
  <c r="E169" i="1"/>
  <c r="E227" i="1"/>
  <c r="E104" i="1"/>
  <c r="E55" i="1"/>
  <c r="E57" i="1"/>
  <c r="C200" i="1"/>
  <c r="G138" i="1"/>
</calcChain>
</file>

<file path=xl/sharedStrings.xml><?xml version="1.0" encoding="utf-8"?>
<sst xmlns="http://schemas.openxmlformats.org/spreadsheetml/2006/main" count="605" uniqueCount="114">
  <si>
    <t>Ámbito</t>
  </si>
  <si>
    <t>Variación respecto al período anterior</t>
  </si>
  <si>
    <t>Variable</t>
  </si>
  <si>
    <t>Valor absoluto
mensual</t>
  </si>
  <si>
    <t>Valor absoluto
acumulado</t>
  </si>
  <si>
    <t xml:space="preserve">Variación respecto al período acumulado anterior </t>
  </si>
  <si>
    <t>Fuente</t>
  </si>
  <si>
    <t>TURISTAS ALOJADOS</t>
  </si>
  <si>
    <t>TENERIFE</t>
  </si>
  <si>
    <t>Total</t>
  </si>
  <si>
    <t>STDE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</si>
  <si>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</si>
  <si>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</si>
  <si>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</si>
  <si>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</si>
  <si>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</si>
  <si>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</si>
  <si>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</si>
  <si>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</si>
  <si>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</si>
  <si>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</si>
  <si>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</si>
  <si>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</si>
  <si>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</si>
  <si>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</si>
  <si>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</si>
  <si>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</si>
  <si>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</si>
  <si>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</si>
  <si>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</si>
  <si>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</si>
  <si>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</si>
  <si>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</si>
  <si>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</si>
  <si>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var
interanual</t>
  </si>
  <si>
    <t>Alojados
mes</t>
  </si>
  <si>
    <t>España</t>
  </si>
  <si>
    <t>Res. 
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</si>
  <si>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</si>
  <si>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</si>
  <si>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</si>
  <si>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</si>
  <si>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</si>
  <si>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</si>
  <si>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</si>
  <si>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</si>
  <si>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</si>
  <si>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</si>
  <si>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</si>
  <si>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</si>
  <si>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</si>
  <si>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</si>
  <si>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</si>
  <si>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</si>
  <si>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</si>
  <si>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</si>
  <si>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</si>
  <si>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</si>
  <si>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</si>
  <si>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</si>
  <si>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</si>
  <si>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</si>
  <si>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var
periodo acumulado</t>
  </si>
  <si>
    <t>Alojados
periodo acumulado</t>
  </si>
  <si>
    <t>total hotelero</t>
  </si>
  <si>
    <t>extrahotelero</t>
  </si>
  <si>
    <t>CUOTAS DE NACIONALIDAD TOTAL Y POR ZONAS, PARA EL MES ACTUAL Y ACUMULADO ANUAL</t>
  </si>
  <si>
    <t>cuota
periodo acumulado</t>
  </si>
  <si>
    <t xml:space="preserve">GASTO TURÍSTICO </t>
  </si>
  <si>
    <t>Gasto total por turista</t>
  </si>
  <si>
    <t>Gasto en origen por turista</t>
  </si>
  <si>
    <t>Gasto en destino por turista</t>
  </si>
  <si>
    <t>Gasto total por turista y día</t>
  </si>
  <si>
    <t>Gasto en origen por turista y día</t>
  </si>
  <si>
    <t>Gasto en destino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</si>
  <si>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</si>
  <si>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</si>
  <si>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</si>
  <si>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</si>
  <si>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</si>
  <si>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</si>
  <si>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</si>
  <si>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</si>
  <si>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</si>
  <si>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</si>
  <si>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</si>
  <si>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</si>
  <si>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</si>
  <si>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</si>
  <si>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INDICADORES TURÍSTICOS DE TENERIFE definitivo</t>
  </si>
  <si>
    <t>acumulado septiembre 2013</t>
  </si>
  <si>
    <t>Muestra hotelera= 92,9%;   Muestra extrahotelera= 62,5%;   Muestra total= 79,1%</t>
  </si>
  <si>
    <t>El gasto medio total por turista en los nueve primeros meses de 2013 ha ascendido a 1.078,9€ . Se incrementa  un 5,0% respecto al mismo periodo del año anterior.</t>
  </si>
  <si>
    <t>El gasto medio por turista en origen se situó en 708,7€, un 3,8% más que en los nueve primeros meses de 2012.</t>
  </si>
  <si>
    <t>El gasto total diario por turista se situó en 112,1€, un 2,4% más que en los nueve primeros meses de 2012.</t>
  </si>
  <si>
    <t>El gasto medio en Tenerife, por turista y día  fue de 38,9€, experimentando un incremento del 4,3% respecto a los nueve primeros meses de 2012.</t>
  </si>
  <si>
    <t>El número de plazas autorizadas por Policía Turística a fecha de agosto 2013 asciendían a 119.400 plazas, registrando un descenso del -10,8% respecto al cierre del año 2012.</t>
  </si>
  <si>
    <t>Las plazas hoteleras autorizadas ascienden a 68.590 y representan el 57% del total. Con respecto al año 2012, las plazas hoteleras se reducen un -16,6%.</t>
  </si>
  <si>
    <t>Las plazas extrahoteleras autorizadas, el 42% del total, ascienden a  49.904 (no incluye oferta rural). Disminuye un -0,8% respecto al cierre de 2012.</t>
  </si>
  <si>
    <t>Las plazas de hoteles rurales autorizadas por Policía Turística ascienden a 509, con un descenso del -3,8% respecto a 2012.</t>
  </si>
  <si>
    <t>Las plazas de casas rurales autorizadas por Policía Turística ascienden a 397, registrando un descenso del -49,4% respecto a 2012.</t>
  </si>
  <si>
    <t>enero-septiembre 2013 
Encuesta al Turismo Receptivo del Cabildo de Tenerife</t>
  </si>
  <si>
    <t>Las plazas estimadas por el STDE del Cabildo de Tenerife en el II semestre de 2013 ascienden a 490.935. Se reducen un -0,7% respecto al mismo período del año anterior.</t>
  </si>
  <si>
    <t>La oferta extrahotelera estimada por el STDE del Cabildo de Tenerife en el II semestre de 2013, asciende a 222.741 plazas, incluyendo oferta rural. Supone el 45,4% del total de las plazas turísticas, registrando un descenso del -2,5%.</t>
  </si>
  <si>
    <t>Las plazas estimadas para la zona de La Laguna, Bajamar, La Punta ascienden a 2.910 en el II semestre de 2013, registrando un incremento respecto al mismo periodo del año anterior del 2,0%.</t>
  </si>
  <si>
    <t>Las plazas extrahoteleras se estiman en 1.227, registrándose un incremento del 4,9% respecto al II semestre del año anterior.</t>
  </si>
  <si>
    <t>Las plazas totales estimadas para la zona Norte se sitúan en las 83.988 plazas,  registrándose un descenso del -0,4% con respecto al incremento del 4,9% respecto al II semestre del año anterior.</t>
  </si>
  <si>
    <t>Las plazas extrahoteleras estimadas se sitúan en las 194.718 en el II semestre del  2013, con un descenso del -2,4%  respecto al II semestre del año anterior.</t>
  </si>
  <si>
    <t>Por el Puerto de Santa Cruz de Tenerife han pasado en los primeros nueve meses del año 2013, 321.992 cruceristas, un -14,1% menos en comparación al mismo período del año 2012</t>
  </si>
  <si>
    <t>El número de buques de crucero en el Puerto de Santa Cruz de Tenerife hasta septiembre 2013 ascienden a un total de 163 cruceros, cifra que se reduce un -4,1% respecto al mismo período del año anterior.</t>
  </si>
  <si>
    <t>Acumulado septiembre 2013
FUENTE: Autoridad Portuaria de S/C de Tenerife</t>
  </si>
  <si>
    <t>Verano</t>
  </si>
  <si>
    <t>Julio - septiembre 2013</t>
  </si>
  <si>
    <t>cuota
verano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</si>
</sst>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theme="3" tint="-0.249977111117893"/>
      <name val="Arial"/>
      <family val="2"/>
    </font>
    <font>
      <b/>
      <sz val="9"/>
      <name val="Arial"/>
      <family val="2"/>
    </font>
    <font>
      <sz val="8"/>
      <color indexed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 style="thin">
        <color indexed="64"/>
      </top>
      <bottom style="medium">
        <color indexed="9"/>
      </bottom>
      <diagonal/>
    </border>
    <border>
      <left/>
      <right/>
      <top style="thin">
        <color indexed="64"/>
      </top>
      <bottom style="medium">
        <color indexed="9"/>
      </bottom>
      <diagonal/>
    </border>
    <border>
      <left/>
      <right style="thin">
        <color indexed="64"/>
      </right>
      <top style="thin">
        <color indexed="64"/>
      </top>
      <bottom style="medium">
        <color indexed="9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1" xfId="0" applyFill="1" applyBorder="1" applyAlignment="1" applyProtection="1">
      <alignment vertical="center" wrapText="1"/>
      <protection hidden="1"/>
    </xf>
    <xf numFmtId="0" fontId="0" fillId="0" borderId="2" xfId="0" applyFill="1" applyBorder="1" applyAlignment="1" applyProtection="1">
      <alignment vertical="center" wrapText="1"/>
      <protection hidden="1"/>
    </xf>
    <xf numFmtId="0" fontId="0" fillId="0" borderId="6" xfId="0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7" xfId="0" applyFill="1" applyBorder="1" applyAlignment="1" applyProtection="1">
      <alignment vertical="center" wrapText="1"/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0" fontId="3" fillId="0" borderId="0" xfId="0" applyFont="1" applyFill="1" applyAlignment="1" applyProtection="1">
      <alignment vertical="center" wrapText="1"/>
      <protection hidden="1"/>
    </xf>
    <xf numFmtId="0" fontId="0" fillId="0" borderId="8" xfId="0" applyFill="1" applyBorder="1" applyAlignment="1" applyProtection="1">
      <alignment vertical="center" wrapText="1"/>
      <protection hidden="1"/>
    </xf>
    <xf numFmtId="0" fontId="0" fillId="0" borderId="9" xfId="0" applyFill="1" applyBorder="1" applyAlignment="1" applyProtection="1">
      <alignment vertical="center" wrapText="1"/>
      <protection hidden="1"/>
    </xf>
    <xf numFmtId="0" fontId="0" fillId="0" borderId="10" xfId="0" applyFill="1" applyBorder="1" applyAlignment="1" applyProtection="1">
      <alignment vertical="center" wrapText="1"/>
      <protection hidden="1"/>
    </xf>
    <xf numFmtId="0" fontId="0" fillId="0" borderId="11" xfId="0" applyFill="1" applyBorder="1" applyAlignment="1" applyProtection="1">
      <alignment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4" xfId="0" applyFont="1" applyFill="1" applyBorder="1" applyAlignment="1" applyProtection="1">
      <alignment horizontal="center" vertical="center" wrapText="1"/>
      <protection hidden="1"/>
    </xf>
    <xf numFmtId="164" fontId="6" fillId="0" borderId="15" xfId="1" applyNumberFormat="1" applyFont="1" applyBorder="1" applyAlignment="1" applyProtection="1">
      <alignment horizontal="center" vertical="center" wrapText="1"/>
      <protection hidden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3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1" fillId="3" borderId="15" xfId="0" applyFont="1" applyFill="1" applyBorder="1" applyAlignment="1" applyProtection="1">
      <alignment horizontal="center" vertical="center" wrapText="1"/>
      <protection hidden="1"/>
    </xf>
    <xf numFmtId="3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164" fontId="6" fillId="4" borderId="15" xfId="1" applyNumberFormat="1" applyFont="1" applyFill="1" applyBorder="1" applyAlignment="1" applyProtection="1">
      <alignment horizontal="center" vertical="center" wrapText="1"/>
      <protection hidden="1"/>
    </xf>
    <xf numFmtId="0" fontId="1" fillId="3" borderId="14" xfId="0" applyFont="1" applyFill="1" applyBorder="1" applyAlignment="1" applyProtection="1">
      <alignment horizontal="center" vertical="center" wrapText="1"/>
      <protection hidden="1"/>
    </xf>
    <xf numFmtId="2" fontId="6" fillId="0" borderId="12" xfId="1" applyNumberFormat="1" applyFont="1" applyBorder="1" applyAlignment="1" applyProtection="1">
      <alignment horizontal="center" vertical="center" wrapText="1"/>
      <protection hidden="1"/>
    </xf>
    <xf numFmtId="4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0" xfId="0" applyFont="1" applyFill="1" applyAlignment="1" applyProtection="1">
      <alignment vertical="center" wrapText="1"/>
      <protection hidden="1"/>
    </xf>
    <xf numFmtId="2" fontId="6" fillId="0" borderId="15" xfId="1" applyNumberFormat="1" applyFont="1" applyBorder="1" applyAlignment="1" applyProtection="1">
      <alignment horizontal="center" vertical="center" wrapText="1"/>
      <protection hidden="1"/>
    </xf>
    <xf numFmtId="4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vertical="center" wrapText="1"/>
      <protection hidden="1"/>
    </xf>
    <xf numFmtId="0" fontId="0" fillId="0" borderId="4" xfId="0" applyFill="1" applyBorder="1" applyAlignment="1" applyProtection="1">
      <alignment vertical="center" wrapText="1"/>
      <protection hidden="1"/>
    </xf>
    <xf numFmtId="0" fontId="0" fillId="0" borderId="5" xfId="0" applyFill="1" applyBorder="1" applyAlignment="1" applyProtection="1">
      <alignment vertical="center" wrapText="1"/>
      <protection hidden="1"/>
    </xf>
    <xf numFmtId="0" fontId="0" fillId="0" borderId="0" xfId="0" applyFill="1" applyAlignment="1" applyProtection="1">
      <alignment vertical="center" wrapText="1"/>
      <protection hidden="1"/>
    </xf>
    <xf numFmtId="165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165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164" fontId="6" fillId="0" borderId="12" xfId="1" applyNumberFormat="1" applyFont="1" applyBorder="1" applyAlignment="1" applyProtection="1">
      <alignment horizontal="center" vertical="center" wrapText="1"/>
      <protection hidden="1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0" fontId="5" fillId="3" borderId="15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7" fillId="2" borderId="9" xfId="0" applyFont="1" applyFill="1" applyBorder="1" applyAlignment="1" applyProtection="1">
      <alignment horizontal="center" vertical="center" wrapText="1"/>
      <protection hidden="1"/>
    </xf>
    <xf numFmtId="0" fontId="7" fillId="2" borderId="10" xfId="0" applyFont="1" applyFill="1" applyBorder="1" applyAlignment="1" applyProtection="1">
      <alignment horizontal="center" vertical="center" wrapText="1"/>
      <protection hidden="1"/>
    </xf>
    <xf numFmtId="0" fontId="7" fillId="2" borderId="11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11" xfId="0" applyFont="1" applyFill="1" applyBorder="1" applyAlignment="1" applyProtection="1">
      <alignment horizontal="center" vertical="center" wrapText="1"/>
      <protection hidden="1"/>
    </xf>
    <xf numFmtId="0" fontId="0" fillId="3" borderId="13" xfId="0" applyFill="1" applyBorder="1" applyAlignment="1" applyProtection="1">
      <alignment vertical="center" wrapText="1"/>
      <protection hidden="1"/>
    </xf>
    <xf numFmtId="0" fontId="10" fillId="2" borderId="12" xfId="0" applyFont="1" applyFill="1" applyBorder="1" applyAlignment="1" applyProtection="1">
      <alignment horizontal="center" vertical="center" wrapText="1"/>
      <protection hidden="1"/>
    </xf>
    <xf numFmtId="0" fontId="9" fillId="3" borderId="15" xfId="0" applyFont="1" applyFill="1" applyBorder="1" applyAlignment="1" applyProtection="1">
      <alignment horizontal="left" vertical="center" wrapText="1"/>
      <protection hidden="1"/>
    </xf>
    <xf numFmtId="0" fontId="11" fillId="3" borderId="15" xfId="0" applyFont="1" applyFill="1" applyBorder="1" applyAlignment="1" applyProtection="1">
      <alignment horizontal="center" vertical="center" wrapText="1"/>
      <protection hidden="1"/>
    </xf>
    <xf numFmtId="9" fontId="0" fillId="0" borderId="0" xfId="1" applyFont="1" applyAlignment="1" applyProtection="1">
      <alignment vertical="center" wrapText="1"/>
      <protection hidden="1"/>
    </xf>
    <xf numFmtId="0" fontId="5" fillId="3" borderId="15" xfId="0" applyFont="1" applyFill="1" applyBorder="1" applyAlignment="1" applyProtection="1">
      <alignment horizontal="left" vertical="center" wrapText="1"/>
      <protection hidden="1"/>
    </xf>
    <xf numFmtId="0" fontId="11" fillId="3" borderId="15" xfId="0" applyFont="1" applyFill="1" applyBorder="1" applyAlignment="1" applyProtection="1">
      <alignment horizontal="left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" xfId="0" applyFont="1" applyFill="1" applyBorder="1" applyAlignment="1" applyProtection="1">
      <alignment horizontal="center" vertical="center" wrapText="1"/>
      <protection hidden="1"/>
    </xf>
    <xf numFmtId="0" fontId="12" fillId="0" borderId="11" xfId="0" applyFont="1" applyFill="1" applyBorder="1" applyAlignment="1" applyProtection="1">
      <alignment horizontal="center" vertical="center" wrapText="1"/>
      <protection hidden="1"/>
    </xf>
    <xf numFmtId="0" fontId="0" fillId="6" borderId="13" xfId="0" applyFill="1" applyBorder="1" applyAlignment="1" applyProtection="1">
      <alignment vertical="center" wrapText="1"/>
      <protection hidden="1"/>
    </xf>
    <xf numFmtId="0" fontId="5" fillId="6" borderId="15" xfId="0" applyFont="1" applyFill="1" applyBorder="1" applyAlignment="1" applyProtection="1">
      <alignment horizontal="center" vertical="center" wrapText="1"/>
      <protection hidden="1"/>
    </xf>
    <xf numFmtId="10" fontId="6" fillId="0" borderId="15" xfId="1" applyNumberFormat="1" applyFont="1" applyBorder="1" applyAlignment="1" applyProtection="1">
      <alignment horizontal="center" vertical="center" wrapText="1"/>
      <protection hidden="1"/>
    </xf>
    <xf numFmtId="3" fontId="6" fillId="6" borderId="15" xfId="0" applyNumberFormat="1" applyFont="1" applyFill="1" applyBorder="1" applyAlignment="1" applyProtection="1">
      <alignment horizontal="center" vertical="center" wrapText="1"/>
      <protection hidden="1"/>
    </xf>
    <xf numFmtId="0" fontId="11" fillId="6" borderId="15" xfId="0" applyFont="1" applyFill="1" applyBorder="1" applyAlignment="1" applyProtection="1">
      <alignment horizontal="right" vertical="center" wrapText="1"/>
      <protection hidden="1"/>
    </xf>
    <xf numFmtId="0" fontId="0" fillId="3" borderId="14" xfId="0" applyFill="1" applyBorder="1" applyAlignment="1" applyProtection="1">
      <alignment vertical="center" wrapText="1"/>
      <protection hidden="1"/>
    </xf>
    <xf numFmtId="0" fontId="0" fillId="3" borderId="12" xfId="0" applyFill="1" applyBorder="1" applyAlignment="1" applyProtection="1">
      <alignment vertical="center" wrapText="1"/>
      <protection hidden="1"/>
    </xf>
    <xf numFmtId="164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11" fillId="3" borderId="15" xfId="0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10" fontId="14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 wrapText="1"/>
      <protection hidden="1"/>
    </xf>
    <xf numFmtId="164" fontId="6" fillId="0" borderId="15" xfId="1" quotePrefix="1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left" indent="1"/>
    </xf>
    <xf numFmtId="164" fontId="0" fillId="0" borderId="0" xfId="1" applyNumberFormat="1" applyFont="1"/>
    <xf numFmtId="164" fontId="5" fillId="0" borderId="0" xfId="1" applyNumberFormat="1" applyFont="1" applyAlignment="1" applyProtection="1">
      <alignment vertical="center" wrapText="1"/>
      <protection hidden="1"/>
    </xf>
    <xf numFmtId="0" fontId="0" fillId="0" borderId="0" xfId="0" applyFill="1" applyBorder="1" applyProtection="1">
      <protection hidden="1"/>
    </xf>
    <xf numFmtId="0" fontId="13" fillId="0" borderId="15" xfId="0" applyFont="1" applyFill="1" applyBorder="1" applyAlignment="1" applyProtection="1">
      <alignment horizontal="center" vertical="center" wrapText="1"/>
      <protection hidden="1"/>
    </xf>
    <xf numFmtId="164" fontId="0" fillId="0" borderId="0" xfId="1" applyNumberFormat="1" applyFont="1" applyAlignment="1" applyProtection="1">
      <alignment vertical="center" wrapText="1"/>
      <protection hidden="1"/>
    </xf>
    <xf numFmtId="0" fontId="1" fillId="0" borderId="0" xfId="2"/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5" fillId="3" borderId="11" xfId="0" applyFont="1" applyFill="1" applyBorder="1" applyAlignment="1" applyProtection="1">
      <alignment horizontal="center" vertical="center" wrapText="1"/>
      <protection hidden="1"/>
    </xf>
    <xf numFmtId="0" fontId="5" fillId="3" borderId="13" xfId="0" applyFont="1" applyFill="1" applyBorder="1" applyAlignment="1" applyProtection="1">
      <alignment horizontal="center" vertical="center" wrapText="1"/>
      <protection hidden="1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17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17" fontId="2" fillId="2" borderId="6" xfId="0" applyNumberFormat="1" applyFont="1" applyFill="1" applyBorder="1" applyAlignment="1" applyProtection="1">
      <alignment horizontal="center" vertical="center" wrapText="1"/>
      <protection hidden="1"/>
    </xf>
    <xf numFmtId="17" fontId="2" fillId="2" borderId="10" xfId="0" applyNumberFormat="1" applyFont="1" applyFill="1" applyBorder="1" applyAlignment="1" applyProtection="1">
      <alignment horizontal="center" vertical="center" wrapText="1"/>
      <protection hidden="1"/>
    </xf>
    <xf numFmtId="17" fontId="2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0" fillId="0" borderId="9" xfId="0" applyFill="1" applyBorder="1" applyAlignment="1" applyProtection="1">
      <alignment vertical="center" wrapText="1"/>
      <protection hidden="1"/>
    </xf>
    <xf numFmtId="0" fontId="0" fillId="0" borderId="4" xfId="0" applyFill="1" applyBorder="1" applyAlignment="1" applyProtection="1">
      <alignment vertical="center" wrapText="1"/>
      <protection hidden="1"/>
    </xf>
    <xf numFmtId="0" fontId="0" fillId="0" borderId="5" xfId="0" applyFill="1" applyBorder="1" applyAlignment="1" applyProtection="1">
      <alignment vertical="center" wrapText="1"/>
      <protection hidden="1"/>
    </xf>
    <xf numFmtId="0" fontId="0" fillId="0" borderId="3" xfId="0" applyFill="1" applyBorder="1" applyAlignment="1" applyProtection="1">
      <alignment vertical="center" wrapText="1"/>
      <protection hidden="1"/>
    </xf>
    <xf numFmtId="0" fontId="8" fillId="5" borderId="3" xfId="0" applyFont="1" applyFill="1" applyBorder="1" applyAlignment="1" applyProtection="1">
      <alignment horizontal="center" vertical="center" wrapText="1"/>
      <protection hidden="1"/>
    </xf>
    <xf numFmtId="0" fontId="8" fillId="5" borderId="4" xfId="0" applyFont="1" applyFill="1" applyBorder="1" applyAlignment="1" applyProtection="1">
      <alignment horizontal="center" vertical="center" wrapText="1"/>
      <protection hidden="1"/>
    </xf>
    <xf numFmtId="0" fontId="8" fillId="5" borderId="5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3" fontId="2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9" xfId="0" applyFont="1" applyFill="1" applyBorder="1" applyAlignment="1" applyProtection="1">
      <alignment horizontal="center" vertical="center"/>
      <protection hidden="1"/>
    </xf>
    <xf numFmtId="0" fontId="9" fillId="3" borderId="11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vertical="center" wrapText="1"/>
      <protection hidden="1"/>
    </xf>
    <xf numFmtId="0" fontId="0" fillId="0" borderId="2" xfId="0" applyFill="1" applyBorder="1" applyAlignment="1" applyProtection="1">
      <alignment vertical="center" wrapText="1"/>
      <protection hidden="1"/>
    </xf>
    <xf numFmtId="0" fontId="0" fillId="0" borderId="6" xfId="0" applyFill="1" applyBorder="1" applyAlignment="1" applyProtection="1">
      <alignment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17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17" fontId="2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0" fontId="0" fillId="0" borderId="17" xfId="0" applyBorder="1" applyProtection="1">
      <protection hidden="1"/>
    </xf>
    <xf numFmtId="0" fontId="0" fillId="0" borderId="18" xfId="0" applyBorder="1" applyProtection="1"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3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3" fontId="2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horizontal="center" vertical="center" wrapText="1"/>
      <protection hidden="1"/>
    </xf>
    <xf numFmtId="0" fontId="13" fillId="3" borderId="7" xfId="0" applyFont="1" applyFill="1" applyBorder="1" applyAlignment="1" applyProtection="1">
      <alignment horizontal="center" vertical="center" wrapText="1"/>
      <protection hidden="1"/>
    </xf>
    <xf numFmtId="0" fontId="13" fillId="3" borderId="8" xfId="0" applyFont="1" applyFill="1" applyBorder="1" applyAlignment="1" applyProtection="1">
      <alignment horizontal="center" vertical="center" wrapText="1"/>
      <protection hidden="1"/>
    </xf>
    <xf numFmtId="0" fontId="13" fillId="3" borderId="9" xfId="0" applyFont="1" applyFill="1" applyBorder="1" applyAlignment="1" applyProtection="1">
      <alignment horizontal="center" vertical="center" wrapText="1"/>
      <protection hidden="1"/>
    </xf>
    <xf numFmtId="0" fontId="13" fillId="3" borderId="11" xfId="0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justify" vertical="center" wrapText="1"/>
      <protection hidden="1"/>
    </xf>
    <xf numFmtId="0" fontId="1" fillId="3" borderId="4" xfId="0" applyFont="1" applyFill="1" applyBorder="1" applyAlignment="1" applyProtection="1">
      <alignment horizontal="justify" vertical="center" wrapText="1"/>
      <protection hidden="1"/>
    </xf>
    <xf numFmtId="0" fontId="1" fillId="3" borderId="5" xfId="0" applyFont="1" applyFill="1" applyBorder="1" applyAlignment="1" applyProtection="1">
      <alignment horizontal="justify" vertical="center" wrapText="1"/>
      <protection hidden="1"/>
    </xf>
    <xf numFmtId="0" fontId="1" fillId="3" borderId="1" xfId="0" applyFont="1" applyFill="1" applyBorder="1" applyAlignment="1" applyProtection="1">
      <alignment horizontal="justify" vertical="center" wrapText="1"/>
      <protection hidden="1"/>
    </xf>
    <xf numFmtId="0" fontId="1" fillId="3" borderId="2" xfId="0" applyFont="1" applyFill="1" applyBorder="1" applyAlignment="1" applyProtection="1">
      <alignment horizontal="justify" vertical="center" wrapText="1"/>
      <protection hidden="1"/>
    </xf>
    <xf numFmtId="0" fontId="1" fillId="3" borderId="6" xfId="0" applyFont="1" applyFill="1" applyBorder="1" applyAlignment="1" applyProtection="1">
      <alignment horizontal="justify" vertical="center" wrapText="1"/>
      <protection hidden="1"/>
    </xf>
    <xf numFmtId="0" fontId="1" fillId="3" borderId="9" xfId="0" applyFont="1" applyFill="1" applyBorder="1" applyAlignment="1" applyProtection="1">
      <alignment horizontal="justify" vertical="center" wrapText="1"/>
      <protection hidden="1"/>
    </xf>
    <xf numFmtId="0" fontId="1" fillId="3" borderId="10" xfId="0" applyFont="1" applyFill="1" applyBorder="1" applyAlignment="1" applyProtection="1">
      <alignment horizontal="justify" vertical="center" wrapText="1"/>
      <protection hidden="1"/>
    </xf>
    <xf numFmtId="0" fontId="1" fillId="3" borderId="11" xfId="0" applyFont="1" applyFill="1" applyBorder="1" applyAlignment="1" applyProtection="1">
      <alignment horizontal="justify" vertical="center" wrapText="1"/>
      <protection hidden="1"/>
    </xf>
    <xf numFmtId="0" fontId="13" fillId="3" borderId="14" xfId="0" applyFont="1" applyFill="1" applyBorder="1" applyAlignment="1" applyProtection="1">
      <alignment horizontal="center" vertical="center" wrapText="1"/>
      <protection hidden="1"/>
    </xf>
    <xf numFmtId="0" fontId="13" fillId="3" borderId="13" xfId="0" applyFont="1" applyFill="1" applyBorder="1" applyAlignment="1" applyProtection="1">
      <alignment horizontal="center" vertical="center" wrapText="1"/>
      <protection hidden="1"/>
    </xf>
    <xf numFmtId="0" fontId="13" fillId="3" borderId="12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vertical="center" wrapText="1"/>
      <protection hidden="1"/>
    </xf>
    <xf numFmtId="0" fontId="0" fillId="0" borderId="10" xfId="0" applyFill="1" applyBorder="1" applyAlignment="1" applyProtection="1">
      <alignment vertical="center" wrapText="1"/>
      <protection hidden="1"/>
    </xf>
  </cellXfs>
  <cellStyles count="6">
    <cellStyle name="Normal" xfId="0" builtinId="0"/>
    <cellStyle name="Normal 2" xfId="2"/>
    <cellStyle name="Normal 7" xfId="3"/>
    <cellStyle name="Porcentaje" xfId="1" builtinId="5"/>
    <cellStyle name="Porcentual 2" xfId="4"/>
    <cellStyle name="Porcentual 4" xfId="5"/>
  </cellStyles>
  <dxfs count="6"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38</xdr:row>
      <xdr:rowOff>0</xdr:rowOff>
    </xdr:from>
    <xdr:to>
      <xdr:col>10</xdr:col>
      <xdr:colOff>647700</xdr:colOff>
      <xdr:row>39</xdr:row>
      <xdr:rowOff>9525</xdr:rowOff>
    </xdr:to>
    <xdr:sp macro="" textlink="">
      <xdr:nvSpPr>
        <xdr:cNvPr id="2" name="AutoShape 55"/>
        <xdr:cNvSpPr>
          <a:spLocks noRot="1" noChangeAspect="1" noMove="1" noResize="1" noChangeArrowheads="1"/>
        </xdr:cNvSpPr>
      </xdr:nvSpPr>
      <xdr:spPr bwMode="auto">
        <a:xfrm>
          <a:off x="8639175" y="11668125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60</xdr:row>
      <xdr:rowOff>0</xdr:rowOff>
    </xdr:from>
    <xdr:to>
      <xdr:col>10</xdr:col>
      <xdr:colOff>647700</xdr:colOff>
      <xdr:row>61</xdr:row>
      <xdr:rowOff>9525</xdr:rowOff>
    </xdr:to>
    <xdr:sp macro="" textlink="">
      <xdr:nvSpPr>
        <xdr:cNvPr id="3" name="AutoShape 49"/>
        <xdr:cNvSpPr>
          <a:spLocks noRot="1" noChangeAspect="1" noMove="1" noResize="1" noChangeArrowheads="1"/>
        </xdr:cNvSpPr>
      </xdr:nvSpPr>
      <xdr:spPr bwMode="auto">
        <a:xfrm>
          <a:off x="8639175" y="18430875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61</xdr:row>
      <xdr:rowOff>0</xdr:rowOff>
    </xdr:from>
    <xdr:to>
      <xdr:col>10</xdr:col>
      <xdr:colOff>647700</xdr:colOff>
      <xdr:row>62</xdr:row>
      <xdr:rowOff>9525</xdr:rowOff>
    </xdr:to>
    <xdr:sp macro="" textlink="">
      <xdr:nvSpPr>
        <xdr:cNvPr id="4" name="AutoShape 47"/>
        <xdr:cNvSpPr>
          <a:spLocks noRot="1" noChangeAspect="1" noMove="1" noResize="1" noChangeArrowheads="1"/>
        </xdr:cNvSpPr>
      </xdr:nvSpPr>
      <xdr:spPr bwMode="auto">
        <a:xfrm>
          <a:off x="8639175" y="18745200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62</xdr:row>
      <xdr:rowOff>0</xdr:rowOff>
    </xdr:from>
    <xdr:to>
      <xdr:col>10</xdr:col>
      <xdr:colOff>647700</xdr:colOff>
      <xdr:row>74</xdr:row>
      <xdr:rowOff>9525</xdr:rowOff>
    </xdr:to>
    <xdr:sp macro="" textlink="">
      <xdr:nvSpPr>
        <xdr:cNvPr id="5" name="AutoShape 45"/>
        <xdr:cNvSpPr>
          <a:spLocks noRot="1" noChangeAspect="1" noMove="1" noResize="1" noChangeArrowheads="1"/>
        </xdr:cNvSpPr>
      </xdr:nvSpPr>
      <xdr:spPr bwMode="auto">
        <a:xfrm>
          <a:off x="8639175" y="19059525"/>
          <a:ext cx="647700" cy="378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271</xdr:row>
      <xdr:rowOff>0</xdr:rowOff>
    </xdr:from>
    <xdr:to>
      <xdr:col>10</xdr:col>
      <xdr:colOff>647700</xdr:colOff>
      <xdr:row>272</xdr:row>
      <xdr:rowOff>0</xdr:rowOff>
    </xdr:to>
    <xdr:sp macro="" textlink="">
      <xdr:nvSpPr>
        <xdr:cNvPr id="6" name="AutoShape 35"/>
        <xdr:cNvSpPr>
          <a:spLocks noRot="1" noChangeAspect="1" noMove="1" noResize="1" noChangeArrowheads="1"/>
        </xdr:cNvSpPr>
      </xdr:nvSpPr>
      <xdr:spPr bwMode="auto">
        <a:xfrm>
          <a:off x="863917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7</xdr:row>
      <xdr:rowOff>19050</xdr:rowOff>
    </xdr:to>
    <xdr:sp macro="" textlink="">
      <xdr:nvSpPr>
        <xdr:cNvPr id="7" name="AutoShape 62"/>
        <xdr:cNvSpPr>
          <a:spLocks noRot="1" noChangeAspect="1" noMove="1" noResize="1" noChangeArrowheads="1"/>
        </xdr:cNvSpPr>
      </xdr:nvSpPr>
      <xdr:spPr bwMode="auto">
        <a:xfrm>
          <a:off x="9715500" y="20288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20</xdr:row>
      <xdr:rowOff>19050</xdr:rowOff>
    </xdr:to>
    <xdr:sp macro="" textlink="">
      <xdr:nvSpPr>
        <xdr:cNvPr id="8" name="AutoShape 60"/>
        <xdr:cNvSpPr>
          <a:spLocks noRot="1" noChangeAspect="1" noMove="1" noResize="1" noChangeArrowheads="1"/>
        </xdr:cNvSpPr>
      </xdr:nvSpPr>
      <xdr:spPr bwMode="auto">
        <a:xfrm>
          <a:off x="9715500" y="2657475"/>
          <a:ext cx="0" cy="3790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22</xdr:row>
      <xdr:rowOff>114300</xdr:rowOff>
    </xdr:to>
    <xdr:sp macro="" textlink="">
      <xdr:nvSpPr>
        <xdr:cNvPr id="9" name="AutoShape 58"/>
        <xdr:cNvSpPr>
          <a:spLocks noRot="1" noChangeAspect="1" noMove="1" noResize="1" noChangeArrowheads="1"/>
        </xdr:cNvSpPr>
      </xdr:nvSpPr>
      <xdr:spPr bwMode="auto">
        <a:xfrm>
          <a:off x="9715500" y="66008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77</xdr:row>
      <xdr:rowOff>0</xdr:rowOff>
    </xdr:from>
    <xdr:to>
      <xdr:col>10</xdr:col>
      <xdr:colOff>647700</xdr:colOff>
      <xdr:row>78</xdr:row>
      <xdr:rowOff>9525</xdr:rowOff>
    </xdr:to>
    <xdr:sp macro="" textlink="">
      <xdr:nvSpPr>
        <xdr:cNvPr id="10" name="AutoShape 80"/>
        <xdr:cNvSpPr>
          <a:spLocks noRot="1" noChangeAspect="1" noMove="1" noResize="1" noChangeArrowheads="1"/>
        </xdr:cNvSpPr>
      </xdr:nvSpPr>
      <xdr:spPr bwMode="auto">
        <a:xfrm>
          <a:off x="8639175" y="236791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78</xdr:row>
      <xdr:rowOff>0</xdr:rowOff>
    </xdr:from>
    <xdr:to>
      <xdr:col>10</xdr:col>
      <xdr:colOff>647700</xdr:colOff>
      <xdr:row>79</xdr:row>
      <xdr:rowOff>9525</xdr:rowOff>
    </xdr:to>
    <xdr:sp macro="" textlink="">
      <xdr:nvSpPr>
        <xdr:cNvPr id="11" name="AutoShape 78"/>
        <xdr:cNvSpPr>
          <a:spLocks noRot="1" noChangeAspect="1" noMove="1" noResize="1" noChangeArrowheads="1"/>
        </xdr:cNvSpPr>
      </xdr:nvSpPr>
      <xdr:spPr bwMode="auto">
        <a:xfrm>
          <a:off x="8639175" y="241077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12" name="AutoShape 76"/>
        <xdr:cNvSpPr>
          <a:spLocks noRot="1" noMove="1" noResize="1" noChangeArrowheads="1"/>
        </xdr:cNvSpPr>
      </xdr:nvSpPr>
      <xdr:spPr bwMode="auto">
        <a:xfrm>
          <a:off x="863917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647700</xdr:colOff>
      <xdr:row>81</xdr:row>
      <xdr:rowOff>9525</xdr:rowOff>
    </xdr:to>
    <xdr:sp macro="" textlink="">
      <xdr:nvSpPr>
        <xdr:cNvPr id="13" name="AutoShape 74"/>
        <xdr:cNvSpPr>
          <a:spLocks noRot="1" noChangeAspect="1" noMove="1" noResize="1" noChangeArrowheads="1"/>
        </xdr:cNvSpPr>
      </xdr:nvSpPr>
      <xdr:spPr bwMode="auto">
        <a:xfrm>
          <a:off x="863917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619125</xdr:colOff>
      <xdr:row>82</xdr:row>
      <xdr:rowOff>0</xdr:rowOff>
    </xdr:to>
    <xdr:sp macro="" textlink="">
      <xdr:nvSpPr>
        <xdr:cNvPr id="14" name="AutoShape 95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15" name="AutoShape 91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271</xdr:row>
      <xdr:rowOff>0</xdr:rowOff>
    </xdr:from>
    <xdr:to>
      <xdr:col>10</xdr:col>
      <xdr:colOff>647700</xdr:colOff>
      <xdr:row>272</xdr:row>
      <xdr:rowOff>9525</xdr:rowOff>
    </xdr:to>
    <xdr:sp macro="" textlink="">
      <xdr:nvSpPr>
        <xdr:cNvPr id="16" name="AutoShape 144"/>
        <xdr:cNvSpPr>
          <a:spLocks noRot="1" noChangeAspect="1" noMove="1" noResize="1" noChangeArrowheads="1"/>
        </xdr:cNvSpPr>
      </xdr:nvSpPr>
      <xdr:spPr bwMode="auto">
        <a:xfrm>
          <a:off x="863917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277</xdr:row>
      <xdr:rowOff>0</xdr:rowOff>
    </xdr:from>
    <xdr:to>
      <xdr:col>10</xdr:col>
      <xdr:colOff>647700</xdr:colOff>
      <xdr:row>278</xdr:row>
      <xdr:rowOff>0</xdr:rowOff>
    </xdr:to>
    <xdr:sp macro="" textlink="">
      <xdr:nvSpPr>
        <xdr:cNvPr id="17" name="AutoShape 145"/>
        <xdr:cNvSpPr>
          <a:spLocks noRot="1" noChangeAspect="1" noMove="1" noResize="1" noChangeArrowheads="1"/>
        </xdr:cNvSpPr>
      </xdr:nvSpPr>
      <xdr:spPr bwMode="auto">
        <a:xfrm>
          <a:off x="8639175" y="703421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18" name="AutoShape 205"/>
        <xdr:cNvSpPr>
          <a:spLocks noRot="1" noChangeAspect="1" noMove="1" noResize="1" noChangeArrowheads="1"/>
        </xdr:cNvSpPr>
      </xdr:nvSpPr>
      <xdr:spPr bwMode="auto">
        <a:xfrm>
          <a:off x="86391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19" name="AutoShape 206"/>
        <xdr:cNvSpPr>
          <a:spLocks noRot="1" noChangeAspect="1" noMove="1" noResize="1" noChangeArrowheads="1"/>
        </xdr:cNvSpPr>
      </xdr:nvSpPr>
      <xdr:spPr bwMode="auto">
        <a:xfrm>
          <a:off x="86391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20" name="AutoShape 207"/>
        <xdr:cNvSpPr>
          <a:spLocks noRot="1" noMove="1" noResize="1" noChangeArrowheads="1"/>
        </xdr:cNvSpPr>
      </xdr:nvSpPr>
      <xdr:spPr bwMode="auto">
        <a:xfrm>
          <a:off x="86391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258</xdr:row>
      <xdr:rowOff>0</xdr:rowOff>
    </xdr:from>
    <xdr:to>
      <xdr:col>10</xdr:col>
      <xdr:colOff>647700</xdr:colOff>
      <xdr:row>258</xdr:row>
      <xdr:rowOff>9525</xdr:rowOff>
    </xdr:to>
    <xdr:sp macro="" textlink="">
      <xdr:nvSpPr>
        <xdr:cNvPr id="21" name="AutoShape 208"/>
        <xdr:cNvSpPr>
          <a:spLocks noRot="1" noChangeAspect="1" noMove="1" noResize="1" noChangeArrowheads="1"/>
        </xdr:cNvSpPr>
      </xdr:nvSpPr>
      <xdr:spPr bwMode="auto">
        <a:xfrm>
          <a:off x="8639175" y="615696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22" name="AutoShape 209"/>
        <xdr:cNvSpPr>
          <a:spLocks noRot="1" noChangeAspect="1" noMove="1" noResize="1" noChangeArrowheads="1"/>
        </xdr:cNvSpPr>
      </xdr:nvSpPr>
      <xdr:spPr bwMode="auto">
        <a:xfrm>
          <a:off x="86391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23" name="AutoShape 210"/>
        <xdr:cNvSpPr>
          <a:spLocks noRot="1" noChangeAspect="1" noMove="1" noResize="1" noChangeArrowheads="1"/>
        </xdr:cNvSpPr>
      </xdr:nvSpPr>
      <xdr:spPr bwMode="auto">
        <a:xfrm>
          <a:off x="86391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39</xdr:row>
      <xdr:rowOff>9525</xdr:rowOff>
    </xdr:to>
    <xdr:sp macro="" textlink="">
      <xdr:nvSpPr>
        <xdr:cNvPr id="24" name="AutoShape 214"/>
        <xdr:cNvSpPr>
          <a:spLocks noRot="1" noChangeAspect="1" noMove="1" noResize="1" noChangeArrowheads="1"/>
        </xdr:cNvSpPr>
      </xdr:nvSpPr>
      <xdr:spPr bwMode="auto">
        <a:xfrm>
          <a:off x="9715500" y="116681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0</xdr:colOff>
      <xdr:row>61</xdr:row>
      <xdr:rowOff>9525</xdr:rowOff>
    </xdr:to>
    <xdr:sp macro="" textlink="">
      <xdr:nvSpPr>
        <xdr:cNvPr id="25" name="AutoShape 215"/>
        <xdr:cNvSpPr>
          <a:spLocks noRot="1" noChangeAspect="1" noMove="1" noResize="1" noChangeArrowheads="1"/>
        </xdr:cNvSpPr>
      </xdr:nvSpPr>
      <xdr:spPr bwMode="auto">
        <a:xfrm>
          <a:off x="9715500" y="184308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0</xdr:colOff>
      <xdr:row>62</xdr:row>
      <xdr:rowOff>9525</xdr:rowOff>
    </xdr:to>
    <xdr:sp macro="" textlink="">
      <xdr:nvSpPr>
        <xdr:cNvPr id="26" name="AutoShape 216"/>
        <xdr:cNvSpPr>
          <a:spLocks noRot="1" noChangeAspect="1" noMove="1" noResize="1" noChangeArrowheads="1"/>
        </xdr:cNvSpPr>
      </xdr:nvSpPr>
      <xdr:spPr bwMode="auto">
        <a:xfrm>
          <a:off x="9715500" y="1874520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0</xdr:colOff>
      <xdr:row>74</xdr:row>
      <xdr:rowOff>9525</xdr:rowOff>
    </xdr:to>
    <xdr:sp macro="" textlink="">
      <xdr:nvSpPr>
        <xdr:cNvPr id="27" name="AutoShape 217"/>
        <xdr:cNvSpPr>
          <a:spLocks noRot="1" noChangeAspect="1" noMove="1" noResize="1" noChangeArrowheads="1"/>
        </xdr:cNvSpPr>
      </xdr:nvSpPr>
      <xdr:spPr bwMode="auto">
        <a:xfrm>
          <a:off x="9715500" y="19059525"/>
          <a:ext cx="0" cy="378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268</xdr:row>
      <xdr:rowOff>0</xdr:rowOff>
    </xdr:from>
    <xdr:to>
      <xdr:col>11</xdr:col>
      <xdr:colOff>0</xdr:colOff>
      <xdr:row>269</xdr:row>
      <xdr:rowOff>0</xdr:rowOff>
    </xdr:to>
    <xdr:sp macro="" textlink="">
      <xdr:nvSpPr>
        <xdr:cNvPr id="28" name="AutoShape 218"/>
        <xdr:cNvSpPr>
          <a:spLocks noRot="1" noChangeAspect="1" noMove="1" noResize="1" noChangeArrowheads="1"/>
        </xdr:cNvSpPr>
      </xdr:nvSpPr>
      <xdr:spPr bwMode="auto">
        <a:xfrm>
          <a:off x="9715500" y="66589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271</xdr:row>
      <xdr:rowOff>0</xdr:rowOff>
    </xdr:from>
    <xdr:to>
      <xdr:col>11</xdr:col>
      <xdr:colOff>0</xdr:colOff>
      <xdr:row>272</xdr:row>
      <xdr:rowOff>0</xdr:rowOff>
    </xdr:to>
    <xdr:sp macro="" textlink="">
      <xdr:nvSpPr>
        <xdr:cNvPr id="29" name="AutoShape 219"/>
        <xdr:cNvSpPr>
          <a:spLocks noRot="1" noChangeAspect="1" noMove="1" noResize="1" noChangeArrowheads="1"/>
        </xdr:cNvSpPr>
      </xdr:nvSpPr>
      <xdr:spPr bwMode="auto">
        <a:xfrm>
          <a:off x="9715500" y="683895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0</xdr:colOff>
      <xdr:row>78</xdr:row>
      <xdr:rowOff>9525</xdr:rowOff>
    </xdr:to>
    <xdr:sp macro="" textlink="">
      <xdr:nvSpPr>
        <xdr:cNvPr id="30" name="AutoShape 220"/>
        <xdr:cNvSpPr>
          <a:spLocks noRot="1" noChangeAspect="1" noMove="1" noResize="1" noChangeArrowheads="1"/>
        </xdr:cNvSpPr>
      </xdr:nvSpPr>
      <xdr:spPr bwMode="auto">
        <a:xfrm>
          <a:off x="9715500" y="236791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0</xdr:colOff>
      <xdr:row>79</xdr:row>
      <xdr:rowOff>9525</xdr:rowOff>
    </xdr:to>
    <xdr:sp macro="" textlink="">
      <xdr:nvSpPr>
        <xdr:cNvPr id="31" name="AutoShape 221"/>
        <xdr:cNvSpPr>
          <a:spLocks noRot="1" noChangeAspect="1" noMove="1" noResize="1" noChangeArrowheads="1"/>
        </xdr:cNvSpPr>
      </xdr:nvSpPr>
      <xdr:spPr bwMode="auto">
        <a:xfrm>
          <a:off x="9715500" y="24107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0</xdr:colOff>
      <xdr:row>80</xdr:row>
      <xdr:rowOff>9525</xdr:rowOff>
    </xdr:to>
    <xdr:sp macro="" textlink="">
      <xdr:nvSpPr>
        <xdr:cNvPr id="32" name="AutoShape 222"/>
        <xdr:cNvSpPr>
          <a:spLocks noRot="1" noMove="1" noResize="1" noChangeArrowheads="1"/>
        </xdr:cNvSpPr>
      </xdr:nvSpPr>
      <xdr:spPr bwMode="auto">
        <a:xfrm>
          <a:off x="9715500" y="245364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0</xdr:colOff>
      <xdr:row>81</xdr:row>
      <xdr:rowOff>9525</xdr:rowOff>
    </xdr:to>
    <xdr:sp macro="" textlink="">
      <xdr:nvSpPr>
        <xdr:cNvPr id="33" name="AutoShape 223"/>
        <xdr:cNvSpPr>
          <a:spLocks noRot="1" noChangeAspect="1" noMove="1" noResize="1" noChangeArrowheads="1"/>
        </xdr:cNvSpPr>
      </xdr:nvSpPr>
      <xdr:spPr bwMode="auto">
        <a:xfrm>
          <a:off x="9715500" y="249650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34" name="AutoShape 224"/>
        <xdr:cNvSpPr>
          <a:spLocks noRot="1" noChangeAspect="1" noMove="1" noResize="1" noChangeArrowheads="1"/>
        </xdr:cNvSpPr>
      </xdr:nvSpPr>
      <xdr:spPr bwMode="auto">
        <a:xfrm>
          <a:off x="971550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35" name="AutoShape 225"/>
        <xdr:cNvSpPr>
          <a:spLocks noRot="1" noChangeAspect="1" noMove="1" noResize="1" noChangeArrowheads="1"/>
        </xdr:cNvSpPr>
      </xdr:nvSpPr>
      <xdr:spPr bwMode="auto">
        <a:xfrm>
          <a:off x="971550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271</xdr:row>
      <xdr:rowOff>0</xdr:rowOff>
    </xdr:from>
    <xdr:to>
      <xdr:col>11</xdr:col>
      <xdr:colOff>0</xdr:colOff>
      <xdr:row>272</xdr:row>
      <xdr:rowOff>9525</xdr:rowOff>
    </xdr:to>
    <xdr:sp macro="" textlink="">
      <xdr:nvSpPr>
        <xdr:cNvPr id="36" name="AutoShape 227"/>
        <xdr:cNvSpPr>
          <a:spLocks noRot="1" noChangeAspect="1" noMove="1" noResize="1" noChangeArrowheads="1"/>
        </xdr:cNvSpPr>
      </xdr:nvSpPr>
      <xdr:spPr bwMode="auto">
        <a:xfrm>
          <a:off x="9715500" y="683895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277</xdr:row>
      <xdr:rowOff>0</xdr:rowOff>
    </xdr:from>
    <xdr:to>
      <xdr:col>11</xdr:col>
      <xdr:colOff>0</xdr:colOff>
      <xdr:row>278</xdr:row>
      <xdr:rowOff>0</xdr:rowOff>
    </xdr:to>
    <xdr:sp macro="" textlink="">
      <xdr:nvSpPr>
        <xdr:cNvPr id="37" name="AutoShape 228"/>
        <xdr:cNvSpPr>
          <a:spLocks noRot="1" noChangeAspect="1" noMove="1" noResize="1" noChangeArrowheads="1"/>
        </xdr:cNvSpPr>
      </xdr:nvSpPr>
      <xdr:spPr bwMode="auto">
        <a:xfrm>
          <a:off x="9715500" y="703421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38" name="AutoShape 229"/>
        <xdr:cNvSpPr>
          <a:spLocks noRot="1" noChangeAspect="1" noMove="1" noResize="1" noChangeArrowheads="1"/>
        </xdr:cNvSpPr>
      </xdr:nvSpPr>
      <xdr:spPr bwMode="auto">
        <a:xfrm>
          <a:off x="971550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39" name="AutoShape 230"/>
        <xdr:cNvSpPr>
          <a:spLocks noRot="1" noChangeAspect="1" noMove="1" noResize="1" noChangeArrowheads="1"/>
        </xdr:cNvSpPr>
      </xdr:nvSpPr>
      <xdr:spPr bwMode="auto">
        <a:xfrm>
          <a:off x="971550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40" name="AutoShape 231"/>
        <xdr:cNvSpPr>
          <a:spLocks noRot="1" noMove="1" noResize="1" noChangeArrowheads="1"/>
        </xdr:cNvSpPr>
      </xdr:nvSpPr>
      <xdr:spPr bwMode="auto">
        <a:xfrm>
          <a:off x="971550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258</xdr:row>
      <xdr:rowOff>0</xdr:rowOff>
    </xdr:from>
    <xdr:to>
      <xdr:col>11</xdr:col>
      <xdr:colOff>0</xdr:colOff>
      <xdr:row>258</xdr:row>
      <xdr:rowOff>9525</xdr:rowOff>
    </xdr:to>
    <xdr:sp macro="" textlink="">
      <xdr:nvSpPr>
        <xdr:cNvPr id="41" name="AutoShape 232"/>
        <xdr:cNvSpPr>
          <a:spLocks noRot="1" noChangeAspect="1" noMove="1" noResize="1" noChangeArrowheads="1"/>
        </xdr:cNvSpPr>
      </xdr:nvSpPr>
      <xdr:spPr bwMode="auto">
        <a:xfrm>
          <a:off x="9715500" y="6156960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42" name="AutoShape 233"/>
        <xdr:cNvSpPr>
          <a:spLocks noRot="1" noChangeAspect="1" noMove="1" noResize="1" noChangeArrowheads="1"/>
        </xdr:cNvSpPr>
      </xdr:nvSpPr>
      <xdr:spPr bwMode="auto">
        <a:xfrm>
          <a:off x="971550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43" name="AutoShape 234"/>
        <xdr:cNvSpPr>
          <a:spLocks noRot="1" noChangeAspect="1" noMove="1" noResize="1" noChangeArrowheads="1"/>
        </xdr:cNvSpPr>
      </xdr:nvSpPr>
      <xdr:spPr bwMode="auto">
        <a:xfrm>
          <a:off x="971550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268</xdr:row>
      <xdr:rowOff>0</xdr:rowOff>
    </xdr:from>
    <xdr:to>
      <xdr:col>11</xdr:col>
      <xdr:colOff>0</xdr:colOff>
      <xdr:row>269</xdr:row>
      <xdr:rowOff>0</xdr:rowOff>
    </xdr:to>
    <xdr:sp macro="" textlink="">
      <xdr:nvSpPr>
        <xdr:cNvPr id="44" name="AutoShape 235"/>
        <xdr:cNvSpPr>
          <a:spLocks noRot="1" noChangeAspect="1" noMove="1" noResize="1" noChangeArrowheads="1"/>
        </xdr:cNvSpPr>
      </xdr:nvSpPr>
      <xdr:spPr bwMode="auto">
        <a:xfrm>
          <a:off x="9715500" y="66589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271</xdr:row>
      <xdr:rowOff>0</xdr:rowOff>
    </xdr:from>
    <xdr:to>
      <xdr:col>11</xdr:col>
      <xdr:colOff>0</xdr:colOff>
      <xdr:row>272</xdr:row>
      <xdr:rowOff>0</xdr:rowOff>
    </xdr:to>
    <xdr:sp macro="" textlink="">
      <xdr:nvSpPr>
        <xdr:cNvPr id="45" name="AutoShape 236"/>
        <xdr:cNvSpPr>
          <a:spLocks noRot="1" noChangeAspect="1" noMove="1" noResize="1" noChangeArrowheads="1"/>
        </xdr:cNvSpPr>
      </xdr:nvSpPr>
      <xdr:spPr bwMode="auto">
        <a:xfrm>
          <a:off x="9715500" y="683895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271</xdr:row>
      <xdr:rowOff>0</xdr:rowOff>
    </xdr:from>
    <xdr:to>
      <xdr:col>11</xdr:col>
      <xdr:colOff>0</xdr:colOff>
      <xdr:row>272</xdr:row>
      <xdr:rowOff>9525</xdr:rowOff>
    </xdr:to>
    <xdr:sp macro="" textlink="">
      <xdr:nvSpPr>
        <xdr:cNvPr id="46" name="AutoShape 237"/>
        <xdr:cNvSpPr>
          <a:spLocks noRot="1" noChangeAspect="1" noMove="1" noResize="1" noChangeArrowheads="1"/>
        </xdr:cNvSpPr>
      </xdr:nvSpPr>
      <xdr:spPr bwMode="auto">
        <a:xfrm>
          <a:off x="9715500" y="683895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647700</xdr:colOff>
      <xdr:row>62</xdr:row>
      <xdr:rowOff>9525</xdr:rowOff>
    </xdr:to>
    <xdr:sp macro="" textlink="">
      <xdr:nvSpPr>
        <xdr:cNvPr id="47" name="AutoShape 264"/>
        <xdr:cNvSpPr>
          <a:spLocks noRot="1" noChangeAspect="1" noMove="1" noResize="1" noChangeArrowheads="1"/>
        </xdr:cNvSpPr>
      </xdr:nvSpPr>
      <xdr:spPr bwMode="auto">
        <a:xfrm>
          <a:off x="2238375" y="18745200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48" name="AutoShape 266"/>
        <xdr:cNvSpPr>
          <a:spLocks noRot="1" noChangeAspect="1" noMove="1" noResize="1" noChangeArrowheads="1"/>
        </xdr:cNvSpPr>
      </xdr:nvSpPr>
      <xdr:spPr bwMode="auto">
        <a:xfrm>
          <a:off x="2238375" y="665892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49" name="AutoShape 267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77</xdr:row>
      <xdr:rowOff>0</xdr:rowOff>
    </xdr:from>
    <xdr:to>
      <xdr:col>4</xdr:col>
      <xdr:colOff>647700</xdr:colOff>
      <xdr:row>78</xdr:row>
      <xdr:rowOff>9525</xdr:rowOff>
    </xdr:to>
    <xdr:sp macro="" textlink="">
      <xdr:nvSpPr>
        <xdr:cNvPr id="50" name="AutoShape 268"/>
        <xdr:cNvSpPr>
          <a:spLocks noRot="1" noChangeAspect="1" noMove="1" noResize="1" noChangeArrowheads="1"/>
        </xdr:cNvSpPr>
      </xdr:nvSpPr>
      <xdr:spPr bwMode="auto">
        <a:xfrm>
          <a:off x="2238375" y="236791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647700</xdr:colOff>
      <xdr:row>80</xdr:row>
      <xdr:rowOff>9525</xdr:rowOff>
    </xdr:to>
    <xdr:sp macro="" textlink="">
      <xdr:nvSpPr>
        <xdr:cNvPr id="51" name="AutoShape 270"/>
        <xdr:cNvSpPr>
          <a:spLocks noRot="1" noMove="1" noResize="1" noChangeArrowheads="1"/>
        </xdr:cNvSpPr>
      </xdr:nvSpPr>
      <xdr:spPr bwMode="auto">
        <a:xfrm>
          <a:off x="223837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647700</xdr:colOff>
      <xdr:row>81</xdr:row>
      <xdr:rowOff>9525</xdr:rowOff>
    </xdr:to>
    <xdr:sp macro="" textlink="">
      <xdr:nvSpPr>
        <xdr:cNvPr id="52" name="AutoShape 271"/>
        <xdr:cNvSpPr>
          <a:spLocks noRot="1" noChangeAspect="1" noMove="1" noResize="1" noChangeArrowheads="1"/>
        </xdr:cNvSpPr>
      </xdr:nvSpPr>
      <xdr:spPr bwMode="auto">
        <a:xfrm>
          <a:off x="223837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619125</xdr:colOff>
      <xdr:row>82</xdr:row>
      <xdr:rowOff>0</xdr:rowOff>
    </xdr:to>
    <xdr:sp macro="" textlink="">
      <xdr:nvSpPr>
        <xdr:cNvPr id="53" name="AutoShape 272"/>
        <xdr:cNvSpPr>
          <a:spLocks noRot="1" noChangeAspect="1" noMove="1" noResize="1" noChangeArrowheads="1"/>
        </xdr:cNvSpPr>
      </xdr:nvSpPr>
      <xdr:spPr bwMode="auto">
        <a:xfrm>
          <a:off x="2238375" y="25565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54" name="AutoShape 273"/>
        <xdr:cNvSpPr>
          <a:spLocks noRot="1" noChangeAspect="1" noMove="1" noResize="1" noChangeArrowheads="1"/>
        </xdr:cNvSpPr>
      </xdr:nvSpPr>
      <xdr:spPr bwMode="auto">
        <a:xfrm>
          <a:off x="22383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0</xdr:row>
      <xdr:rowOff>47625</xdr:rowOff>
    </xdr:from>
    <xdr:to>
      <xdr:col>3</xdr:col>
      <xdr:colOff>895350</xdr:colOff>
      <xdr:row>2</xdr:row>
      <xdr:rowOff>142875</xdr:rowOff>
    </xdr:to>
    <xdr:pic>
      <xdr:nvPicPr>
        <xdr:cNvPr id="55" name="Picture 274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7625"/>
          <a:ext cx="8191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56" name="AutoShape 275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57" name="AutoShape 277"/>
        <xdr:cNvSpPr>
          <a:spLocks noRot="1" noChangeAspect="1" noMove="1" noResize="1" noChangeArrowheads="1"/>
        </xdr:cNvSpPr>
      </xdr:nvSpPr>
      <xdr:spPr bwMode="auto">
        <a:xfrm>
          <a:off x="22383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58" name="AutoShape 278"/>
        <xdr:cNvSpPr>
          <a:spLocks noRot="1" noChangeAspect="1" noMove="1" noResize="1" noChangeArrowheads="1"/>
        </xdr:cNvSpPr>
      </xdr:nvSpPr>
      <xdr:spPr bwMode="auto">
        <a:xfrm>
          <a:off x="22383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59" name="AutoShape 279"/>
        <xdr:cNvSpPr>
          <a:spLocks noRot="1" noMove="1" noResize="1" noChangeArrowheads="1"/>
        </xdr:cNvSpPr>
      </xdr:nvSpPr>
      <xdr:spPr bwMode="auto">
        <a:xfrm>
          <a:off x="22383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258</xdr:row>
      <xdr:rowOff>0</xdr:rowOff>
    </xdr:from>
    <xdr:to>
      <xdr:col>2</xdr:col>
      <xdr:colOff>647700</xdr:colOff>
      <xdr:row>258</xdr:row>
      <xdr:rowOff>9525</xdr:rowOff>
    </xdr:to>
    <xdr:sp macro="" textlink="">
      <xdr:nvSpPr>
        <xdr:cNvPr id="60" name="AutoShape 280"/>
        <xdr:cNvSpPr>
          <a:spLocks noRot="1" noChangeAspect="1" noMove="1" noResize="1" noChangeArrowheads="1"/>
        </xdr:cNvSpPr>
      </xdr:nvSpPr>
      <xdr:spPr bwMode="auto">
        <a:xfrm>
          <a:off x="381000" y="615696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61" name="AutoShape 281"/>
        <xdr:cNvSpPr>
          <a:spLocks noRot="1" noChangeAspect="1" noMove="1" noResize="1" noChangeArrowheads="1"/>
        </xdr:cNvSpPr>
      </xdr:nvSpPr>
      <xdr:spPr bwMode="auto">
        <a:xfrm>
          <a:off x="22383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62" name="AutoShape 282"/>
        <xdr:cNvSpPr>
          <a:spLocks noRot="1" noChangeAspect="1" noMove="1" noResize="1" noChangeArrowheads="1"/>
        </xdr:cNvSpPr>
      </xdr:nvSpPr>
      <xdr:spPr bwMode="auto">
        <a:xfrm>
          <a:off x="22383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63" name="AutoShape 283"/>
        <xdr:cNvSpPr>
          <a:spLocks noRot="1" noChangeAspect="1" noMove="1" noResize="1" noChangeArrowheads="1"/>
        </xdr:cNvSpPr>
      </xdr:nvSpPr>
      <xdr:spPr bwMode="auto">
        <a:xfrm>
          <a:off x="2238375" y="665892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64" name="AutoShape 284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65" name="AutoShape 285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6" name="AutoShape 287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7" name="AutoShape 288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8" name="AutoShape 289"/>
        <xdr:cNvSpPr>
          <a:spLocks noRo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9" name="AutoShape 290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70" name="AutoShape 291"/>
        <xdr:cNvSpPr>
          <a:spLocks noRot="1" noChangeAspect="1" noMove="1" noResize="1" noChangeArrowheads="1"/>
        </xdr:cNvSpPr>
      </xdr:nvSpPr>
      <xdr:spPr bwMode="auto">
        <a:xfrm>
          <a:off x="756285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71" name="AutoShape 292"/>
        <xdr:cNvSpPr>
          <a:spLocks noRot="1" noChangeAspect="1" noMove="1" noResize="1" noChangeArrowheads="1"/>
        </xdr:cNvSpPr>
      </xdr:nvSpPr>
      <xdr:spPr bwMode="auto">
        <a:xfrm>
          <a:off x="756285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72" name="AutoShape 293"/>
        <xdr:cNvSpPr>
          <a:spLocks noRot="1" noMove="1" noResize="1" noChangeArrowheads="1"/>
        </xdr:cNvSpPr>
      </xdr:nvSpPr>
      <xdr:spPr bwMode="auto">
        <a:xfrm>
          <a:off x="756285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73" name="AutoShape 294"/>
        <xdr:cNvSpPr>
          <a:spLocks noRot="1" noChangeAspect="1" noMove="1" noResize="1" noChangeArrowheads="1"/>
        </xdr:cNvSpPr>
      </xdr:nvSpPr>
      <xdr:spPr bwMode="auto">
        <a:xfrm>
          <a:off x="971550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4" name="AutoShape 295"/>
        <xdr:cNvSpPr>
          <a:spLocks noRot="1" noChangeAspect="1" noMove="1" noResize="1" noChangeArrowheads="1"/>
        </xdr:cNvSpPr>
      </xdr:nvSpPr>
      <xdr:spPr bwMode="auto">
        <a:xfrm>
          <a:off x="22383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5" name="AutoShape 296"/>
        <xdr:cNvSpPr>
          <a:spLocks noRot="1" noChangeAspect="1" noMove="1" noResize="1" noChangeArrowheads="1"/>
        </xdr:cNvSpPr>
      </xdr:nvSpPr>
      <xdr:spPr bwMode="auto">
        <a:xfrm>
          <a:off x="22383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6" name="AutoShape 297"/>
        <xdr:cNvSpPr>
          <a:spLocks noRot="1" noMove="1" noResize="1" noChangeArrowheads="1"/>
        </xdr:cNvSpPr>
      </xdr:nvSpPr>
      <xdr:spPr bwMode="auto">
        <a:xfrm>
          <a:off x="22383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7" name="AutoShape 298"/>
        <xdr:cNvSpPr>
          <a:spLocks noRot="1" noChangeAspect="1" noMove="1" noResize="1" noChangeArrowheads="1"/>
        </xdr:cNvSpPr>
      </xdr:nvSpPr>
      <xdr:spPr bwMode="auto">
        <a:xfrm>
          <a:off x="22383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78" name="AutoShape 299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79" name="AutoShape 300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80" name="AutoShape 301"/>
        <xdr:cNvSpPr>
          <a:spLocks noRo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81" name="AutoShape 302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82" name="AutoShape 305"/>
        <xdr:cNvSpPr>
          <a:spLocks noRot="1" noChangeAspect="1" noMove="1" noResize="1" noChangeArrowheads="1"/>
        </xdr:cNvSpPr>
      </xdr:nvSpPr>
      <xdr:spPr bwMode="auto">
        <a:xfrm>
          <a:off x="2238375" y="665892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83" name="AutoShape 306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84" name="AutoShape 307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85" name="AutoShape 309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86" name="AutoShape 310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91</xdr:row>
      <xdr:rowOff>0</xdr:rowOff>
    </xdr:from>
    <xdr:to>
      <xdr:col>10</xdr:col>
      <xdr:colOff>647700</xdr:colOff>
      <xdr:row>92</xdr:row>
      <xdr:rowOff>9525</xdr:rowOff>
    </xdr:to>
    <xdr:sp macro="" textlink="">
      <xdr:nvSpPr>
        <xdr:cNvPr id="87" name="AutoShape 311"/>
        <xdr:cNvSpPr>
          <a:spLocks noRot="1" noChangeAspect="1" noMove="1" noResize="1" noChangeArrowheads="1"/>
        </xdr:cNvSpPr>
      </xdr:nvSpPr>
      <xdr:spPr bwMode="auto">
        <a:xfrm>
          <a:off x="8639175" y="288036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647700</xdr:colOff>
      <xdr:row>93</xdr:row>
      <xdr:rowOff>9525</xdr:rowOff>
    </xdr:to>
    <xdr:sp macro="" textlink="">
      <xdr:nvSpPr>
        <xdr:cNvPr id="88" name="AutoShape 312"/>
        <xdr:cNvSpPr>
          <a:spLocks noRot="1" noChangeAspect="1" noMove="1" noResize="1" noChangeArrowheads="1"/>
        </xdr:cNvSpPr>
      </xdr:nvSpPr>
      <xdr:spPr bwMode="auto">
        <a:xfrm>
          <a:off x="8639175" y="292322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647700</xdr:colOff>
      <xdr:row>94</xdr:row>
      <xdr:rowOff>9525</xdr:rowOff>
    </xdr:to>
    <xdr:sp macro="" textlink="">
      <xdr:nvSpPr>
        <xdr:cNvPr id="89" name="AutoShape 313"/>
        <xdr:cNvSpPr>
          <a:spLocks noRot="1" noMove="1" noResize="1" noChangeArrowheads="1"/>
        </xdr:cNvSpPr>
      </xdr:nvSpPr>
      <xdr:spPr bwMode="auto">
        <a:xfrm>
          <a:off x="8639175" y="296608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94</xdr:row>
      <xdr:rowOff>0</xdr:rowOff>
    </xdr:from>
    <xdr:to>
      <xdr:col>10</xdr:col>
      <xdr:colOff>647700</xdr:colOff>
      <xdr:row>95</xdr:row>
      <xdr:rowOff>9525</xdr:rowOff>
    </xdr:to>
    <xdr:sp macro="" textlink="">
      <xdr:nvSpPr>
        <xdr:cNvPr id="90" name="AutoShape 314"/>
        <xdr:cNvSpPr>
          <a:spLocks noRot="1" noChangeAspect="1" noMove="1" noResize="1" noChangeArrowheads="1"/>
        </xdr:cNvSpPr>
      </xdr:nvSpPr>
      <xdr:spPr bwMode="auto">
        <a:xfrm>
          <a:off x="8639175" y="300894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0</xdr:colOff>
      <xdr:row>92</xdr:row>
      <xdr:rowOff>9525</xdr:rowOff>
    </xdr:to>
    <xdr:sp macro="" textlink="">
      <xdr:nvSpPr>
        <xdr:cNvPr id="91" name="AutoShape 315"/>
        <xdr:cNvSpPr>
          <a:spLocks noRot="1" noChangeAspect="1" noMove="1" noResize="1" noChangeArrowheads="1"/>
        </xdr:cNvSpPr>
      </xdr:nvSpPr>
      <xdr:spPr bwMode="auto">
        <a:xfrm>
          <a:off x="9715500" y="288036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0</xdr:colOff>
      <xdr:row>93</xdr:row>
      <xdr:rowOff>9525</xdr:rowOff>
    </xdr:to>
    <xdr:sp macro="" textlink="">
      <xdr:nvSpPr>
        <xdr:cNvPr id="92" name="AutoShape 316"/>
        <xdr:cNvSpPr>
          <a:spLocks noRot="1" noChangeAspect="1" noMove="1" noResize="1" noChangeArrowheads="1"/>
        </xdr:cNvSpPr>
      </xdr:nvSpPr>
      <xdr:spPr bwMode="auto">
        <a:xfrm>
          <a:off x="9715500" y="292322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0</xdr:colOff>
      <xdr:row>94</xdr:row>
      <xdr:rowOff>9525</xdr:rowOff>
    </xdr:to>
    <xdr:sp macro="" textlink="">
      <xdr:nvSpPr>
        <xdr:cNvPr id="93" name="AutoShape 317"/>
        <xdr:cNvSpPr>
          <a:spLocks noRot="1" noMove="1" noResize="1" noChangeArrowheads="1"/>
        </xdr:cNvSpPr>
      </xdr:nvSpPr>
      <xdr:spPr bwMode="auto">
        <a:xfrm>
          <a:off x="9715500" y="296608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0</xdr:colOff>
      <xdr:row>95</xdr:row>
      <xdr:rowOff>9525</xdr:rowOff>
    </xdr:to>
    <xdr:sp macro="" textlink="">
      <xdr:nvSpPr>
        <xdr:cNvPr id="94" name="AutoShape 318"/>
        <xdr:cNvSpPr>
          <a:spLocks noRot="1" noChangeAspect="1" noMove="1" noResize="1" noChangeArrowheads="1"/>
        </xdr:cNvSpPr>
      </xdr:nvSpPr>
      <xdr:spPr bwMode="auto">
        <a:xfrm>
          <a:off x="9715500" y="300894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91</xdr:row>
      <xdr:rowOff>0</xdr:rowOff>
    </xdr:from>
    <xdr:to>
      <xdr:col>4</xdr:col>
      <xdr:colOff>647700</xdr:colOff>
      <xdr:row>92</xdr:row>
      <xdr:rowOff>9525</xdr:rowOff>
    </xdr:to>
    <xdr:sp macro="" textlink="">
      <xdr:nvSpPr>
        <xdr:cNvPr id="95" name="AutoShape 319"/>
        <xdr:cNvSpPr>
          <a:spLocks noRot="1" noChangeAspect="1" noMove="1" noResize="1" noChangeArrowheads="1"/>
        </xdr:cNvSpPr>
      </xdr:nvSpPr>
      <xdr:spPr bwMode="auto">
        <a:xfrm>
          <a:off x="2238375" y="288036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92</xdr:row>
      <xdr:rowOff>0</xdr:rowOff>
    </xdr:from>
    <xdr:to>
      <xdr:col>4</xdr:col>
      <xdr:colOff>647700</xdr:colOff>
      <xdr:row>93</xdr:row>
      <xdr:rowOff>9525</xdr:rowOff>
    </xdr:to>
    <xdr:sp macro="" textlink="">
      <xdr:nvSpPr>
        <xdr:cNvPr id="96" name="AutoShape 320"/>
        <xdr:cNvSpPr>
          <a:spLocks noRot="1" noChangeAspect="1" noMove="1" noResize="1" noChangeArrowheads="1"/>
        </xdr:cNvSpPr>
      </xdr:nvSpPr>
      <xdr:spPr bwMode="auto">
        <a:xfrm>
          <a:off x="2238375" y="292322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93</xdr:row>
      <xdr:rowOff>0</xdr:rowOff>
    </xdr:from>
    <xdr:to>
      <xdr:col>4</xdr:col>
      <xdr:colOff>647700</xdr:colOff>
      <xdr:row>94</xdr:row>
      <xdr:rowOff>9525</xdr:rowOff>
    </xdr:to>
    <xdr:sp macro="" textlink="">
      <xdr:nvSpPr>
        <xdr:cNvPr id="97" name="AutoShape 321"/>
        <xdr:cNvSpPr>
          <a:spLocks noRot="1" noMove="1" noResize="1" noChangeArrowheads="1"/>
        </xdr:cNvSpPr>
      </xdr:nvSpPr>
      <xdr:spPr bwMode="auto">
        <a:xfrm>
          <a:off x="2238375" y="296608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647700</xdr:colOff>
      <xdr:row>95</xdr:row>
      <xdr:rowOff>9525</xdr:rowOff>
    </xdr:to>
    <xdr:sp macro="" textlink="">
      <xdr:nvSpPr>
        <xdr:cNvPr id="98" name="AutoShape 322"/>
        <xdr:cNvSpPr>
          <a:spLocks noRot="1" noChangeAspect="1" noMove="1" noResize="1" noChangeArrowheads="1"/>
        </xdr:cNvSpPr>
      </xdr:nvSpPr>
      <xdr:spPr bwMode="auto">
        <a:xfrm>
          <a:off x="2238375" y="300894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98</xdr:row>
      <xdr:rowOff>0</xdr:rowOff>
    </xdr:from>
    <xdr:to>
      <xdr:col>10</xdr:col>
      <xdr:colOff>647700</xdr:colOff>
      <xdr:row>99</xdr:row>
      <xdr:rowOff>9525</xdr:rowOff>
    </xdr:to>
    <xdr:sp macro="" textlink="">
      <xdr:nvSpPr>
        <xdr:cNvPr id="99" name="AutoShape 323"/>
        <xdr:cNvSpPr>
          <a:spLocks noRot="1" noChangeAspect="1" noMove="1" noResize="1" noChangeArrowheads="1"/>
        </xdr:cNvSpPr>
      </xdr:nvSpPr>
      <xdr:spPr bwMode="auto">
        <a:xfrm>
          <a:off x="8639175" y="313658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99</xdr:row>
      <xdr:rowOff>0</xdr:rowOff>
    </xdr:from>
    <xdr:to>
      <xdr:col>10</xdr:col>
      <xdr:colOff>647700</xdr:colOff>
      <xdr:row>100</xdr:row>
      <xdr:rowOff>9525</xdr:rowOff>
    </xdr:to>
    <xdr:sp macro="" textlink="">
      <xdr:nvSpPr>
        <xdr:cNvPr id="100" name="AutoShape 324"/>
        <xdr:cNvSpPr>
          <a:spLocks noRot="1" noChangeAspect="1" noMove="1" noResize="1" noChangeArrowheads="1"/>
        </xdr:cNvSpPr>
      </xdr:nvSpPr>
      <xdr:spPr bwMode="auto">
        <a:xfrm>
          <a:off x="8639175" y="317944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100</xdr:row>
      <xdr:rowOff>0</xdr:rowOff>
    </xdr:from>
    <xdr:to>
      <xdr:col>10</xdr:col>
      <xdr:colOff>647700</xdr:colOff>
      <xdr:row>101</xdr:row>
      <xdr:rowOff>9525</xdr:rowOff>
    </xdr:to>
    <xdr:sp macro="" textlink="">
      <xdr:nvSpPr>
        <xdr:cNvPr id="101" name="AutoShape 325"/>
        <xdr:cNvSpPr>
          <a:spLocks noRot="1" noMove="1" noResize="1" noChangeArrowheads="1"/>
        </xdr:cNvSpPr>
      </xdr:nvSpPr>
      <xdr:spPr bwMode="auto">
        <a:xfrm>
          <a:off x="8639175" y="322230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647700</xdr:colOff>
      <xdr:row>102</xdr:row>
      <xdr:rowOff>9525</xdr:rowOff>
    </xdr:to>
    <xdr:sp macro="" textlink="">
      <xdr:nvSpPr>
        <xdr:cNvPr id="102" name="AutoShape 326"/>
        <xdr:cNvSpPr>
          <a:spLocks noRot="1" noChangeAspect="1" noMove="1" noResize="1" noChangeArrowheads="1"/>
        </xdr:cNvSpPr>
      </xdr:nvSpPr>
      <xdr:spPr bwMode="auto">
        <a:xfrm>
          <a:off x="8639175" y="326517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0</xdr:colOff>
      <xdr:row>99</xdr:row>
      <xdr:rowOff>9525</xdr:rowOff>
    </xdr:to>
    <xdr:sp macro="" textlink="">
      <xdr:nvSpPr>
        <xdr:cNvPr id="103" name="AutoShape 327"/>
        <xdr:cNvSpPr>
          <a:spLocks noRot="1" noChangeAspect="1" noMove="1" noResize="1" noChangeArrowheads="1"/>
        </xdr:cNvSpPr>
      </xdr:nvSpPr>
      <xdr:spPr bwMode="auto">
        <a:xfrm>
          <a:off x="9715500" y="313658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0</xdr:colOff>
      <xdr:row>100</xdr:row>
      <xdr:rowOff>9525</xdr:rowOff>
    </xdr:to>
    <xdr:sp macro="" textlink="">
      <xdr:nvSpPr>
        <xdr:cNvPr id="104" name="AutoShape 328"/>
        <xdr:cNvSpPr>
          <a:spLocks noRot="1" noChangeAspect="1" noMove="1" noResize="1" noChangeArrowheads="1"/>
        </xdr:cNvSpPr>
      </xdr:nvSpPr>
      <xdr:spPr bwMode="auto">
        <a:xfrm>
          <a:off x="9715500" y="317944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0</xdr:colOff>
      <xdr:row>101</xdr:row>
      <xdr:rowOff>9525</xdr:rowOff>
    </xdr:to>
    <xdr:sp macro="" textlink="">
      <xdr:nvSpPr>
        <xdr:cNvPr id="105" name="AutoShape 329"/>
        <xdr:cNvSpPr>
          <a:spLocks noRot="1" noMove="1" noResize="1" noChangeArrowheads="1"/>
        </xdr:cNvSpPr>
      </xdr:nvSpPr>
      <xdr:spPr bwMode="auto">
        <a:xfrm>
          <a:off x="9715500" y="322230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0</xdr:colOff>
      <xdr:row>102</xdr:row>
      <xdr:rowOff>9525</xdr:rowOff>
    </xdr:to>
    <xdr:sp macro="" textlink="">
      <xdr:nvSpPr>
        <xdr:cNvPr id="106" name="AutoShape 330"/>
        <xdr:cNvSpPr>
          <a:spLocks noRot="1" noChangeAspect="1" noMove="1" noResize="1" noChangeArrowheads="1"/>
        </xdr:cNvSpPr>
      </xdr:nvSpPr>
      <xdr:spPr bwMode="auto">
        <a:xfrm>
          <a:off x="9715500" y="326517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98</xdr:row>
      <xdr:rowOff>0</xdr:rowOff>
    </xdr:from>
    <xdr:to>
      <xdr:col>4</xdr:col>
      <xdr:colOff>647700</xdr:colOff>
      <xdr:row>99</xdr:row>
      <xdr:rowOff>9525</xdr:rowOff>
    </xdr:to>
    <xdr:sp macro="" textlink="">
      <xdr:nvSpPr>
        <xdr:cNvPr id="107" name="AutoShape 331"/>
        <xdr:cNvSpPr>
          <a:spLocks noRot="1" noChangeAspect="1" noMove="1" noResize="1" noChangeArrowheads="1"/>
        </xdr:cNvSpPr>
      </xdr:nvSpPr>
      <xdr:spPr bwMode="auto">
        <a:xfrm>
          <a:off x="2238375" y="313658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100</xdr:row>
      <xdr:rowOff>0</xdr:rowOff>
    </xdr:from>
    <xdr:to>
      <xdr:col>4</xdr:col>
      <xdr:colOff>647700</xdr:colOff>
      <xdr:row>101</xdr:row>
      <xdr:rowOff>9525</xdr:rowOff>
    </xdr:to>
    <xdr:sp macro="" textlink="">
      <xdr:nvSpPr>
        <xdr:cNvPr id="108" name="AutoShape 333"/>
        <xdr:cNvSpPr>
          <a:spLocks noRot="1" noMove="1" noResize="1" noChangeArrowheads="1"/>
        </xdr:cNvSpPr>
      </xdr:nvSpPr>
      <xdr:spPr bwMode="auto">
        <a:xfrm>
          <a:off x="2238375" y="322230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647700</xdr:colOff>
      <xdr:row>102</xdr:row>
      <xdr:rowOff>9525</xdr:rowOff>
    </xdr:to>
    <xdr:sp macro="" textlink="">
      <xdr:nvSpPr>
        <xdr:cNvPr id="109" name="AutoShape 334"/>
        <xdr:cNvSpPr>
          <a:spLocks noRot="1" noChangeAspect="1" noMove="1" noResize="1" noChangeArrowheads="1"/>
        </xdr:cNvSpPr>
      </xdr:nvSpPr>
      <xdr:spPr bwMode="auto">
        <a:xfrm>
          <a:off x="2238375" y="326517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110" name="AutoShape 335"/>
        <xdr:cNvSpPr>
          <a:spLocks noRot="1" noChangeAspect="1" noMove="1" noResize="1" noChangeArrowheads="1"/>
        </xdr:cNvSpPr>
      </xdr:nvSpPr>
      <xdr:spPr bwMode="auto">
        <a:xfrm>
          <a:off x="863917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647700</xdr:colOff>
      <xdr:row>86</xdr:row>
      <xdr:rowOff>9525</xdr:rowOff>
    </xdr:to>
    <xdr:sp macro="" textlink="">
      <xdr:nvSpPr>
        <xdr:cNvPr id="111" name="AutoShape 336"/>
        <xdr:cNvSpPr>
          <a:spLocks noRot="1" noChangeAspect="1" noMove="1" noResize="1" noChangeArrowheads="1"/>
        </xdr:cNvSpPr>
      </xdr:nvSpPr>
      <xdr:spPr bwMode="auto">
        <a:xfrm>
          <a:off x="863917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112" name="AutoShape 337"/>
        <xdr:cNvSpPr>
          <a:spLocks noRot="1" noMove="1" noResize="1" noChangeArrowheads="1"/>
        </xdr:cNvSpPr>
      </xdr:nvSpPr>
      <xdr:spPr bwMode="auto">
        <a:xfrm>
          <a:off x="86391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113" name="AutoShape 338"/>
        <xdr:cNvSpPr>
          <a:spLocks noRot="1" noChangeAspect="1" noMove="1" noResize="1" noChangeArrowheads="1"/>
        </xdr:cNvSpPr>
      </xdr:nvSpPr>
      <xdr:spPr bwMode="auto">
        <a:xfrm>
          <a:off x="86391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0</xdr:colOff>
      <xdr:row>85</xdr:row>
      <xdr:rowOff>9525</xdr:rowOff>
    </xdr:to>
    <xdr:sp macro="" textlink="">
      <xdr:nvSpPr>
        <xdr:cNvPr id="114" name="AutoShape 339"/>
        <xdr:cNvSpPr>
          <a:spLocks noRot="1" noChangeAspect="1" noMove="1" noResize="1" noChangeArrowheads="1"/>
        </xdr:cNvSpPr>
      </xdr:nvSpPr>
      <xdr:spPr bwMode="auto">
        <a:xfrm>
          <a:off x="9715500" y="262413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0</xdr:colOff>
      <xdr:row>86</xdr:row>
      <xdr:rowOff>9525</xdr:rowOff>
    </xdr:to>
    <xdr:sp macro="" textlink="">
      <xdr:nvSpPr>
        <xdr:cNvPr id="115" name="AutoShape 340"/>
        <xdr:cNvSpPr>
          <a:spLocks noRot="1" noChangeAspect="1" noMove="1" noResize="1" noChangeArrowheads="1"/>
        </xdr:cNvSpPr>
      </xdr:nvSpPr>
      <xdr:spPr bwMode="auto">
        <a:xfrm>
          <a:off x="9715500" y="266700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0</xdr:colOff>
      <xdr:row>87</xdr:row>
      <xdr:rowOff>9525</xdr:rowOff>
    </xdr:to>
    <xdr:sp macro="" textlink="">
      <xdr:nvSpPr>
        <xdr:cNvPr id="116" name="AutoShape 341"/>
        <xdr:cNvSpPr>
          <a:spLocks noRot="1" noMove="1" noResize="1" noChangeArrowheads="1"/>
        </xdr:cNvSpPr>
      </xdr:nvSpPr>
      <xdr:spPr bwMode="auto">
        <a:xfrm>
          <a:off x="9715500" y="270986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0</xdr:colOff>
      <xdr:row>88</xdr:row>
      <xdr:rowOff>9525</xdr:rowOff>
    </xdr:to>
    <xdr:sp macro="" textlink="">
      <xdr:nvSpPr>
        <xdr:cNvPr id="117" name="AutoShape 342"/>
        <xdr:cNvSpPr>
          <a:spLocks noRot="1" noChangeAspect="1" noMove="1" noResize="1" noChangeArrowheads="1"/>
        </xdr:cNvSpPr>
      </xdr:nvSpPr>
      <xdr:spPr bwMode="auto">
        <a:xfrm>
          <a:off x="9715500" y="275272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84</xdr:row>
      <xdr:rowOff>0</xdr:rowOff>
    </xdr:from>
    <xdr:to>
      <xdr:col>4</xdr:col>
      <xdr:colOff>647700</xdr:colOff>
      <xdr:row>85</xdr:row>
      <xdr:rowOff>9525</xdr:rowOff>
    </xdr:to>
    <xdr:sp macro="" textlink="">
      <xdr:nvSpPr>
        <xdr:cNvPr id="118" name="AutoShape 343"/>
        <xdr:cNvSpPr>
          <a:spLocks noRot="1" noChangeAspect="1" noMove="1" noResize="1" noChangeArrowheads="1"/>
        </xdr:cNvSpPr>
      </xdr:nvSpPr>
      <xdr:spPr bwMode="auto">
        <a:xfrm>
          <a:off x="223837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85</xdr:row>
      <xdr:rowOff>0</xdr:rowOff>
    </xdr:from>
    <xdr:to>
      <xdr:col>4</xdr:col>
      <xdr:colOff>647700</xdr:colOff>
      <xdr:row>86</xdr:row>
      <xdr:rowOff>9525</xdr:rowOff>
    </xdr:to>
    <xdr:sp macro="" textlink="">
      <xdr:nvSpPr>
        <xdr:cNvPr id="119" name="AutoShape 344"/>
        <xdr:cNvSpPr>
          <a:spLocks noRot="1" noChangeAspect="1" noMove="1" noResize="1" noChangeArrowheads="1"/>
        </xdr:cNvSpPr>
      </xdr:nvSpPr>
      <xdr:spPr bwMode="auto">
        <a:xfrm>
          <a:off x="223837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647700</xdr:colOff>
      <xdr:row>87</xdr:row>
      <xdr:rowOff>9525</xdr:rowOff>
    </xdr:to>
    <xdr:sp macro="" textlink="">
      <xdr:nvSpPr>
        <xdr:cNvPr id="120" name="AutoShape 345"/>
        <xdr:cNvSpPr>
          <a:spLocks noRot="1" noMove="1" noResize="1" noChangeArrowheads="1"/>
        </xdr:cNvSpPr>
      </xdr:nvSpPr>
      <xdr:spPr bwMode="auto">
        <a:xfrm>
          <a:off x="22383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87</xdr:row>
      <xdr:rowOff>0</xdr:rowOff>
    </xdr:from>
    <xdr:to>
      <xdr:col>4</xdr:col>
      <xdr:colOff>647700</xdr:colOff>
      <xdr:row>88</xdr:row>
      <xdr:rowOff>9525</xdr:rowOff>
    </xdr:to>
    <xdr:sp macro="" textlink="">
      <xdr:nvSpPr>
        <xdr:cNvPr id="121" name="AutoShape 346"/>
        <xdr:cNvSpPr>
          <a:spLocks noRot="1" noChangeAspect="1" noMove="1" noResize="1" noChangeArrowheads="1"/>
        </xdr:cNvSpPr>
      </xdr:nvSpPr>
      <xdr:spPr bwMode="auto">
        <a:xfrm>
          <a:off x="22383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273</xdr:row>
      <xdr:rowOff>0</xdr:rowOff>
    </xdr:from>
    <xdr:to>
      <xdr:col>11</xdr:col>
      <xdr:colOff>647700</xdr:colOff>
      <xdr:row>273</xdr:row>
      <xdr:rowOff>0</xdr:rowOff>
    </xdr:to>
    <xdr:sp macro="" textlink="">
      <xdr:nvSpPr>
        <xdr:cNvPr id="122" name="AutoShape 390"/>
        <xdr:cNvSpPr>
          <a:spLocks noRot="1" noChangeAspect="1" noMove="1" noResize="1" noChangeArrowheads="1"/>
        </xdr:cNvSpPr>
      </xdr:nvSpPr>
      <xdr:spPr bwMode="auto">
        <a:xfrm>
          <a:off x="9715500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273</xdr:row>
      <xdr:rowOff>0</xdr:rowOff>
    </xdr:from>
    <xdr:to>
      <xdr:col>11</xdr:col>
      <xdr:colOff>647700</xdr:colOff>
      <xdr:row>273</xdr:row>
      <xdr:rowOff>0</xdr:rowOff>
    </xdr:to>
    <xdr:sp macro="" textlink="">
      <xdr:nvSpPr>
        <xdr:cNvPr id="123" name="AutoShape 391"/>
        <xdr:cNvSpPr>
          <a:spLocks noRot="1" noChangeAspect="1" noMove="1" noResize="1" noChangeArrowheads="1"/>
        </xdr:cNvSpPr>
      </xdr:nvSpPr>
      <xdr:spPr bwMode="auto">
        <a:xfrm>
          <a:off x="9715500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273</xdr:row>
      <xdr:rowOff>0</xdr:rowOff>
    </xdr:from>
    <xdr:to>
      <xdr:col>4</xdr:col>
      <xdr:colOff>647700</xdr:colOff>
      <xdr:row>273</xdr:row>
      <xdr:rowOff>0</xdr:rowOff>
    </xdr:to>
    <xdr:sp macro="" textlink="">
      <xdr:nvSpPr>
        <xdr:cNvPr id="124" name="AutoShape 392"/>
        <xdr:cNvSpPr>
          <a:spLocks noRot="1" noChangeAspect="1" noMove="1" noResize="1" noChangeArrowheads="1"/>
        </xdr:cNvSpPr>
      </xdr:nvSpPr>
      <xdr:spPr bwMode="auto">
        <a:xfrm>
          <a:off x="2238375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273</xdr:row>
      <xdr:rowOff>0</xdr:rowOff>
    </xdr:from>
    <xdr:to>
      <xdr:col>4</xdr:col>
      <xdr:colOff>647700</xdr:colOff>
      <xdr:row>273</xdr:row>
      <xdr:rowOff>0</xdr:rowOff>
    </xdr:to>
    <xdr:sp macro="" textlink="">
      <xdr:nvSpPr>
        <xdr:cNvPr id="125" name="AutoShape 393"/>
        <xdr:cNvSpPr>
          <a:spLocks noRot="1" noChangeAspect="1" noMove="1" noResize="1" noChangeArrowheads="1"/>
        </xdr:cNvSpPr>
      </xdr:nvSpPr>
      <xdr:spPr bwMode="auto">
        <a:xfrm>
          <a:off x="2238375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273</xdr:row>
      <xdr:rowOff>0</xdr:rowOff>
    </xdr:from>
    <xdr:to>
      <xdr:col>4</xdr:col>
      <xdr:colOff>647700</xdr:colOff>
      <xdr:row>273</xdr:row>
      <xdr:rowOff>0</xdr:rowOff>
    </xdr:to>
    <xdr:sp macro="" textlink="">
      <xdr:nvSpPr>
        <xdr:cNvPr id="126" name="AutoShape 394"/>
        <xdr:cNvSpPr>
          <a:spLocks noRot="1" noChangeAspect="1" noMove="1" noResize="1" noChangeArrowheads="1"/>
        </xdr:cNvSpPr>
      </xdr:nvSpPr>
      <xdr:spPr bwMode="auto">
        <a:xfrm>
          <a:off x="2238375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273</xdr:row>
      <xdr:rowOff>0</xdr:rowOff>
    </xdr:from>
    <xdr:to>
      <xdr:col>4</xdr:col>
      <xdr:colOff>647700</xdr:colOff>
      <xdr:row>273</xdr:row>
      <xdr:rowOff>0</xdr:rowOff>
    </xdr:to>
    <xdr:sp macro="" textlink="">
      <xdr:nvSpPr>
        <xdr:cNvPr id="127" name="AutoShape 395"/>
        <xdr:cNvSpPr>
          <a:spLocks noRot="1" noChangeAspect="1" noMove="1" noResize="1" noChangeArrowheads="1"/>
        </xdr:cNvSpPr>
      </xdr:nvSpPr>
      <xdr:spPr bwMode="auto">
        <a:xfrm>
          <a:off x="2238375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53</xdr:row>
      <xdr:rowOff>66675</xdr:rowOff>
    </xdr:from>
    <xdr:to>
      <xdr:col>3</xdr:col>
      <xdr:colOff>962025</xdr:colOff>
      <xdr:row>56</xdr:row>
      <xdr:rowOff>104775</xdr:rowOff>
    </xdr:to>
    <xdr:pic>
      <xdr:nvPicPr>
        <xdr:cNvPr id="128" name="Picture 422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90650" y="1630680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10</xdr:col>
      <xdr:colOff>0</xdr:colOff>
      <xdr:row>277</xdr:row>
      <xdr:rowOff>0</xdr:rowOff>
    </xdr:from>
    <xdr:to>
      <xdr:col>10</xdr:col>
      <xdr:colOff>647700</xdr:colOff>
      <xdr:row>278</xdr:row>
      <xdr:rowOff>0</xdr:rowOff>
    </xdr:to>
    <xdr:sp macro="" textlink="">
      <xdr:nvSpPr>
        <xdr:cNvPr id="129" name="AutoShape 431"/>
        <xdr:cNvSpPr>
          <a:spLocks noRot="1" noChangeAspect="1" noMove="1" noResize="1" noChangeArrowheads="1"/>
        </xdr:cNvSpPr>
      </xdr:nvSpPr>
      <xdr:spPr bwMode="auto">
        <a:xfrm>
          <a:off x="8639175" y="703421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277</xdr:row>
      <xdr:rowOff>0</xdr:rowOff>
    </xdr:from>
    <xdr:to>
      <xdr:col>11</xdr:col>
      <xdr:colOff>0</xdr:colOff>
      <xdr:row>278</xdr:row>
      <xdr:rowOff>0</xdr:rowOff>
    </xdr:to>
    <xdr:sp macro="" textlink="">
      <xdr:nvSpPr>
        <xdr:cNvPr id="130" name="AutoShape 432"/>
        <xdr:cNvSpPr>
          <a:spLocks noRot="1" noChangeAspect="1" noMove="1" noResize="1" noChangeArrowheads="1"/>
        </xdr:cNvSpPr>
      </xdr:nvSpPr>
      <xdr:spPr bwMode="auto">
        <a:xfrm>
          <a:off x="9715500" y="703421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131" name="AutoShape 433"/>
        <xdr:cNvSpPr>
          <a:spLocks noRot="1" noChangeAspect="1" noMove="1" noResize="1" noChangeArrowheads="1"/>
        </xdr:cNvSpPr>
      </xdr:nvSpPr>
      <xdr:spPr bwMode="auto">
        <a:xfrm>
          <a:off x="2238375" y="665892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132" name="AutoShape 434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133" name="AutoShape 435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134" name="AutoShape 436"/>
        <xdr:cNvSpPr>
          <a:spLocks noRot="1" noChangeAspect="1" noMove="1" noResize="1" noChangeArrowheads="1"/>
        </xdr:cNvSpPr>
      </xdr:nvSpPr>
      <xdr:spPr bwMode="auto">
        <a:xfrm>
          <a:off x="2238375" y="665892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135" name="AutoShape 437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136" name="AutoShape 438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137" name="AutoShape 439"/>
        <xdr:cNvSpPr>
          <a:spLocks noRot="1" noChangeAspect="1" noMove="1" noResize="1" noChangeArrowheads="1"/>
        </xdr:cNvSpPr>
      </xdr:nvSpPr>
      <xdr:spPr bwMode="auto">
        <a:xfrm>
          <a:off x="2238375" y="665892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138" name="AutoShape 440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139" name="AutoShape 441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140" name="AutoShape 442"/>
        <xdr:cNvSpPr>
          <a:spLocks noRot="1" noChangeAspect="1" noMove="1" noResize="1" noChangeArrowheads="1"/>
        </xdr:cNvSpPr>
      </xdr:nvSpPr>
      <xdr:spPr bwMode="auto">
        <a:xfrm>
          <a:off x="2238375" y="665892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141" name="AutoShape 443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142" name="AutoShape 444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43" name="AutoShape 205"/>
        <xdr:cNvSpPr>
          <a:spLocks noRot="1" noChangeAspect="1" noMove="1" noResize="1" noChangeArrowheads="1"/>
        </xdr:cNvSpPr>
      </xdr:nvSpPr>
      <xdr:spPr bwMode="auto">
        <a:xfrm>
          <a:off x="863917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44" name="AutoShape 206"/>
        <xdr:cNvSpPr>
          <a:spLocks noRot="1" noChangeAspect="1" noMove="1" noResize="1" noChangeArrowheads="1"/>
        </xdr:cNvSpPr>
      </xdr:nvSpPr>
      <xdr:spPr bwMode="auto">
        <a:xfrm>
          <a:off x="863917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45" name="AutoShape 207"/>
        <xdr:cNvSpPr>
          <a:spLocks noRot="1" noMove="1" noResize="1" noChangeArrowheads="1"/>
        </xdr:cNvSpPr>
      </xdr:nvSpPr>
      <xdr:spPr bwMode="auto">
        <a:xfrm>
          <a:off x="863917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46" name="AutoShape 209"/>
        <xdr:cNvSpPr>
          <a:spLocks noRot="1" noChangeAspect="1" noMove="1" noResize="1" noChangeArrowheads="1"/>
        </xdr:cNvSpPr>
      </xdr:nvSpPr>
      <xdr:spPr bwMode="auto">
        <a:xfrm>
          <a:off x="863917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47" name="AutoShape 210"/>
        <xdr:cNvSpPr>
          <a:spLocks noRot="1" noChangeAspect="1" noMove="1" noResize="1" noChangeArrowheads="1"/>
        </xdr:cNvSpPr>
      </xdr:nvSpPr>
      <xdr:spPr bwMode="auto">
        <a:xfrm>
          <a:off x="863917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48" name="AutoShape 229"/>
        <xdr:cNvSpPr>
          <a:spLocks noRot="1" noChangeAspect="1" noMove="1" noResize="1" noChangeArrowheads="1"/>
        </xdr:cNvSpPr>
      </xdr:nvSpPr>
      <xdr:spPr bwMode="auto">
        <a:xfrm>
          <a:off x="9715500" y="5272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49" name="AutoShape 230"/>
        <xdr:cNvSpPr>
          <a:spLocks noRot="1" noChangeAspect="1" noMove="1" noResize="1" noChangeArrowheads="1"/>
        </xdr:cNvSpPr>
      </xdr:nvSpPr>
      <xdr:spPr bwMode="auto">
        <a:xfrm>
          <a:off x="9715500" y="5272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50" name="AutoShape 231"/>
        <xdr:cNvSpPr>
          <a:spLocks noRot="1" noMove="1" noResize="1" noChangeArrowheads="1"/>
        </xdr:cNvSpPr>
      </xdr:nvSpPr>
      <xdr:spPr bwMode="auto">
        <a:xfrm>
          <a:off x="9715500" y="5272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51" name="AutoShape 233"/>
        <xdr:cNvSpPr>
          <a:spLocks noRot="1" noChangeAspect="1" noMove="1" noResize="1" noChangeArrowheads="1"/>
        </xdr:cNvSpPr>
      </xdr:nvSpPr>
      <xdr:spPr bwMode="auto">
        <a:xfrm>
          <a:off x="9715500" y="5272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52" name="AutoShape 234"/>
        <xdr:cNvSpPr>
          <a:spLocks noRot="1" noChangeAspect="1" noMove="1" noResize="1" noChangeArrowheads="1"/>
        </xdr:cNvSpPr>
      </xdr:nvSpPr>
      <xdr:spPr bwMode="auto">
        <a:xfrm>
          <a:off x="9715500" y="5272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53" name="AutoShape 277"/>
        <xdr:cNvSpPr>
          <a:spLocks noRot="1" noChangeAspect="1" noMove="1" noResize="1" noChangeArrowheads="1"/>
        </xdr:cNvSpPr>
      </xdr:nvSpPr>
      <xdr:spPr bwMode="auto">
        <a:xfrm>
          <a:off x="223837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54" name="AutoShape 278"/>
        <xdr:cNvSpPr>
          <a:spLocks noRot="1" noChangeAspect="1" noMove="1" noResize="1" noChangeArrowheads="1"/>
        </xdr:cNvSpPr>
      </xdr:nvSpPr>
      <xdr:spPr bwMode="auto">
        <a:xfrm>
          <a:off x="223837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55" name="AutoShape 279"/>
        <xdr:cNvSpPr>
          <a:spLocks noRot="1" noMove="1" noResize="1" noChangeArrowheads="1"/>
        </xdr:cNvSpPr>
      </xdr:nvSpPr>
      <xdr:spPr bwMode="auto">
        <a:xfrm>
          <a:off x="223837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56" name="AutoShape 281"/>
        <xdr:cNvSpPr>
          <a:spLocks noRot="1" noChangeAspect="1" noMove="1" noResize="1" noChangeArrowheads="1"/>
        </xdr:cNvSpPr>
      </xdr:nvSpPr>
      <xdr:spPr bwMode="auto">
        <a:xfrm>
          <a:off x="223837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57" name="AutoShape 282"/>
        <xdr:cNvSpPr>
          <a:spLocks noRot="1" noChangeAspect="1" noMove="1" noResize="1" noChangeArrowheads="1"/>
        </xdr:cNvSpPr>
      </xdr:nvSpPr>
      <xdr:spPr bwMode="auto">
        <a:xfrm>
          <a:off x="223837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166</xdr:row>
      <xdr:rowOff>0</xdr:rowOff>
    </xdr:from>
    <xdr:to>
      <xdr:col>10</xdr:col>
      <xdr:colOff>647700</xdr:colOff>
      <xdr:row>167</xdr:row>
      <xdr:rowOff>9525</xdr:rowOff>
    </xdr:to>
    <xdr:sp macro="" textlink="">
      <xdr:nvSpPr>
        <xdr:cNvPr id="158" name="AutoShape 326"/>
        <xdr:cNvSpPr>
          <a:spLocks noRot="1" noChangeAspect="1" noMove="1" noResize="1" noChangeArrowheads="1"/>
        </xdr:cNvSpPr>
      </xdr:nvSpPr>
      <xdr:spPr bwMode="auto">
        <a:xfrm>
          <a:off x="8639175" y="52492275"/>
          <a:ext cx="647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166</xdr:row>
      <xdr:rowOff>0</xdr:rowOff>
    </xdr:from>
    <xdr:to>
      <xdr:col>11</xdr:col>
      <xdr:colOff>0</xdr:colOff>
      <xdr:row>167</xdr:row>
      <xdr:rowOff>9525</xdr:rowOff>
    </xdr:to>
    <xdr:sp macro="" textlink="">
      <xdr:nvSpPr>
        <xdr:cNvPr id="159" name="AutoShape 330"/>
        <xdr:cNvSpPr>
          <a:spLocks noRot="1" noChangeAspect="1" noMove="1" noResize="1" noChangeArrowheads="1"/>
        </xdr:cNvSpPr>
      </xdr:nvSpPr>
      <xdr:spPr bwMode="auto">
        <a:xfrm>
          <a:off x="9715500" y="524922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166</xdr:row>
      <xdr:rowOff>0</xdr:rowOff>
    </xdr:from>
    <xdr:to>
      <xdr:col>4</xdr:col>
      <xdr:colOff>647700</xdr:colOff>
      <xdr:row>167</xdr:row>
      <xdr:rowOff>9525</xdr:rowOff>
    </xdr:to>
    <xdr:sp macro="" textlink="">
      <xdr:nvSpPr>
        <xdr:cNvPr id="160" name="AutoShape 334"/>
        <xdr:cNvSpPr>
          <a:spLocks noRot="1" noChangeAspect="1" noMove="1" noResize="1" noChangeArrowheads="1"/>
        </xdr:cNvSpPr>
      </xdr:nvSpPr>
      <xdr:spPr bwMode="auto">
        <a:xfrm>
          <a:off x="2238375" y="52492275"/>
          <a:ext cx="647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61</xdr:row>
      <xdr:rowOff>0</xdr:rowOff>
    </xdr:from>
    <xdr:to>
      <xdr:col>10</xdr:col>
      <xdr:colOff>657225</xdr:colOff>
      <xdr:row>62</xdr:row>
      <xdr:rowOff>19050</xdr:rowOff>
    </xdr:to>
    <xdr:pic>
      <xdr:nvPicPr>
        <xdr:cNvPr id="161" name="AutoShape 4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29650" y="18745200"/>
          <a:ext cx="6667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61</xdr:row>
      <xdr:rowOff>304800</xdr:rowOff>
    </xdr:from>
    <xdr:to>
      <xdr:col>10</xdr:col>
      <xdr:colOff>657225</xdr:colOff>
      <xdr:row>74</xdr:row>
      <xdr:rowOff>19050</xdr:rowOff>
    </xdr:to>
    <xdr:pic>
      <xdr:nvPicPr>
        <xdr:cNvPr id="162" name="AutoShape 4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29650" y="19050000"/>
          <a:ext cx="666750" cy="3800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270</xdr:row>
      <xdr:rowOff>590550</xdr:rowOff>
    </xdr:from>
    <xdr:to>
      <xdr:col>10</xdr:col>
      <xdr:colOff>657225</xdr:colOff>
      <xdr:row>272</xdr:row>
      <xdr:rowOff>9525</xdr:rowOff>
    </xdr:to>
    <xdr:pic>
      <xdr:nvPicPr>
        <xdr:cNvPr id="163" name="AutoShape 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39</xdr:row>
      <xdr:rowOff>19050</xdr:rowOff>
    </xdr:to>
    <xdr:sp macro="" textlink="">
      <xdr:nvSpPr>
        <xdr:cNvPr id="164" name="AutoShape 62"/>
        <xdr:cNvSpPr>
          <a:spLocks noRot="1" noChangeAspect="1" noMove="1" noResize="1" noChangeArrowheads="1"/>
        </xdr:cNvSpPr>
      </xdr:nvSpPr>
      <xdr:spPr bwMode="auto">
        <a:xfrm>
          <a:off x="9715500" y="116681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0</xdr:colOff>
      <xdr:row>52</xdr:row>
      <xdr:rowOff>19050</xdr:rowOff>
    </xdr:to>
    <xdr:sp macro="" textlink="">
      <xdr:nvSpPr>
        <xdr:cNvPr id="165" name="AutoShape 60"/>
        <xdr:cNvSpPr>
          <a:spLocks noRot="1" noChangeAspect="1" noMove="1" noResize="1" noChangeArrowheads="1"/>
        </xdr:cNvSpPr>
      </xdr:nvSpPr>
      <xdr:spPr bwMode="auto">
        <a:xfrm>
          <a:off x="9715500" y="12296775"/>
          <a:ext cx="0" cy="3790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0</xdr:colOff>
      <xdr:row>54</xdr:row>
      <xdr:rowOff>190500</xdr:rowOff>
    </xdr:to>
    <xdr:sp macro="" textlink="">
      <xdr:nvSpPr>
        <xdr:cNvPr id="166" name="AutoShape 58"/>
        <xdr:cNvSpPr>
          <a:spLocks noRot="1" noChangeAspect="1" noMove="1" noResize="1" noChangeArrowheads="1"/>
        </xdr:cNvSpPr>
      </xdr:nvSpPr>
      <xdr:spPr bwMode="auto">
        <a:xfrm>
          <a:off x="9715500" y="16240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76</xdr:row>
      <xdr:rowOff>419100</xdr:rowOff>
    </xdr:from>
    <xdr:to>
      <xdr:col>10</xdr:col>
      <xdr:colOff>657225</xdr:colOff>
      <xdr:row>78</xdr:row>
      <xdr:rowOff>19050</xdr:rowOff>
    </xdr:to>
    <xdr:pic>
      <xdr:nvPicPr>
        <xdr:cNvPr id="167" name="AutoShape 8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366962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77</xdr:row>
      <xdr:rowOff>419100</xdr:rowOff>
    </xdr:from>
    <xdr:to>
      <xdr:col>10</xdr:col>
      <xdr:colOff>657225</xdr:colOff>
      <xdr:row>79</xdr:row>
      <xdr:rowOff>9525</xdr:rowOff>
    </xdr:to>
    <xdr:pic>
      <xdr:nvPicPr>
        <xdr:cNvPr id="168" name="AutoShape 7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409825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79</xdr:row>
      <xdr:rowOff>0</xdr:rowOff>
    </xdr:from>
    <xdr:to>
      <xdr:col>10</xdr:col>
      <xdr:colOff>657225</xdr:colOff>
      <xdr:row>80</xdr:row>
      <xdr:rowOff>19050</xdr:rowOff>
    </xdr:to>
    <xdr:pic>
      <xdr:nvPicPr>
        <xdr:cNvPr id="169" name="AutoShape 76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45364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79</xdr:row>
      <xdr:rowOff>419100</xdr:rowOff>
    </xdr:from>
    <xdr:to>
      <xdr:col>10</xdr:col>
      <xdr:colOff>657225</xdr:colOff>
      <xdr:row>81</xdr:row>
      <xdr:rowOff>19050</xdr:rowOff>
    </xdr:to>
    <xdr:pic>
      <xdr:nvPicPr>
        <xdr:cNvPr id="170" name="AutoShape 7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49555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619125</xdr:colOff>
      <xdr:row>109</xdr:row>
      <xdr:rowOff>104775</xdr:rowOff>
    </xdr:to>
    <xdr:sp macro="" textlink="">
      <xdr:nvSpPr>
        <xdr:cNvPr id="171" name="AutoShape 95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172" name="AutoShape 91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276</xdr:row>
      <xdr:rowOff>342900</xdr:rowOff>
    </xdr:from>
    <xdr:to>
      <xdr:col>10</xdr:col>
      <xdr:colOff>657225</xdr:colOff>
      <xdr:row>278</xdr:row>
      <xdr:rowOff>0</xdr:rowOff>
    </xdr:to>
    <xdr:pic>
      <xdr:nvPicPr>
        <xdr:cNvPr id="173" name="AutoShape 14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703326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74" name="AutoShape 205"/>
        <xdr:cNvSpPr>
          <a:spLocks noRot="1" noChangeAspect="1" noMove="1" noResize="1" noChangeArrowheads="1"/>
        </xdr:cNvSpPr>
      </xdr:nvSpPr>
      <xdr:spPr bwMode="auto">
        <a:xfrm>
          <a:off x="863917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75" name="AutoShape 206"/>
        <xdr:cNvSpPr>
          <a:spLocks noRot="1" noChangeAspect="1" noMove="1" noResize="1" noChangeArrowheads="1"/>
        </xdr:cNvSpPr>
      </xdr:nvSpPr>
      <xdr:spPr bwMode="auto">
        <a:xfrm>
          <a:off x="863917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76" name="AutoShape 207"/>
        <xdr:cNvSpPr>
          <a:spLocks noRot="1" noMove="1" noResize="1" noChangeArrowheads="1"/>
        </xdr:cNvSpPr>
      </xdr:nvSpPr>
      <xdr:spPr bwMode="auto">
        <a:xfrm>
          <a:off x="863917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257</xdr:row>
      <xdr:rowOff>161925</xdr:rowOff>
    </xdr:from>
    <xdr:to>
      <xdr:col>10</xdr:col>
      <xdr:colOff>657225</xdr:colOff>
      <xdr:row>258</xdr:row>
      <xdr:rowOff>19050</xdr:rowOff>
    </xdr:to>
    <xdr:pic>
      <xdr:nvPicPr>
        <xdr:cNvPr id="177" name="AutoShape 20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629650" y="61560075"/>
          <a:ext cx="666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78" name="AutoShape 209"/>
        <xdr:cNvSpPr>
          <a:spLocks noRot="1" noChangeAspect="1" noMove="1" noResize="1" noChangeArrowheads="1"/>
        </xdr:cNvSpPr>
      </xdr:nvSpPr>
      <xdr:spPr bwMode="auto">
        <a:xfrm>
          <a:off x="863917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79" name="AutoShape 210"/>
        <xdr:cNvSpPr>
          <a:spLocks noRot="1" noChangeAspect="1" noMove="1" noResize="1" noChangeArrowheads="1"/>
        </xdr:cNvSpPr>
      </xdr:nvSpPr>
      <xdr:spPr bwMode="auto">
        <a:xfrm>
          <a:off x="863917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47625</xdr:rowOff>
    </xdr:from>
    <xdr:to>
      <xdr:col>11</xdr:col>
      <xdr:colOff>0</xdr:colOff>
      <xdr:row>70</xdr:row>
      <xdr:rowOff>57150</xdr:rowOff>
    </xdr:to>
    <xdr:sp macro="" textlink="">
      <xdr:nvSpPr>
        <xdr:cNvPr id="180" name="AutoShape 214"/>
        <xdr:cNvSpPr>
          <a:spLocks noRot="1" noChangeAspect="1" noMove="1" noResize="1" noChangeArrowheads="1"/>
        </xdr:cNvSpPr>
      </xdr:nvSpPr>
      <xdr:spPr bwMode="auto">
        <a:xfrm>
          <a:off x="9715500" y="213074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88</xdr:row>
      <xdr:rowOff>114300</xdr:rowOff>
    </xdr:from>
    <xdr:to>
      <xdr:col>11</xdr:col>
      <xdr:colOff>0</xdr:colOff>
      <xdr:row>90</xdr:row>
      <xdr:rowOff>19050</xdr:rowOff>
    </xdr:to>
    <xdr:sp macro="" textlink="">
      <xdr:nvSpPr>
        <xdr:cNvPr id="181" name="AutoShape 215"/>
        <xdr:cNvSpPr>
          <a:spLocks noRot="1" noChangeAspect="1" noMove="1" noResize="1" noChangeArrowheads="1"/>
        </xdr:cNvSpPr>
      </xdr:nvSpPr>
      <xdr:spPr bwMode="auto">
        <a:xfrm>
          <a:off x="9715500" y="280701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90</xdr:row>
      <xdr:rowOff>9525</xdr:rowOff>
    </xdr:from>
    <xdr:to>
      <xdr:col>11</xdr:col>
      <xdr:colOff>0</xdr:colOff>
      <xdr:row>90</xdr:row>
      <xdr:rowOff>333375</xdr:rowOff>
    </xdr:to>
    <xdr:sp macro="" textlink="">
      <xdr:nvSpPr>
        <xdr:cNvPr id="182" name="AutoShape 216"/>
        <xdr:cNvSpPr>
          <a:spLocks noRot="1" noChangeAspect="1" noMove="1" noResize="1" noChangeArrowheads="1"/>
        </xdr:cNvSpPr>
      </xdr:nvSpPr>
      <xdr:spPr bwMode="auto">
        <a:xfrm>
          <a:off x="9715500" y="2838450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90</xdr:row>
      <xdr:rowOff>323850</xdr:rowOff>
    </xdr:from>
    <xdr:to>
      <xdr:col>11</xdr:col>
      <xdr:colOff>0</xdr:colOff>
      <xdr:row>100</xdr:row>
      <xdr:rowOff>257175</xdr:rowOff>
    </xdr:to>
    <xdr:sp macro="" textlink="">
      <xdr:nvSpPr>
        <xdr:cNvPr id="183" name="AutoShape 217"/>
        <xdr:cNvSpPr>
          <a:spLocks noRot="1" noChangeAspect="1" noMove="1" noResize="1" noChangeArrowheads="1"/>
        </xdr:cNvSpPr>
      </xdr:nvSpPr>
      <xdr:spPr bwMode="auto">
        <a:xfrm>
          <a:off x="9715500" y="28698825"/>
          <a:ext cx="0" cy="378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290</xdr:row>
      <xdr:rowOff>104775</xdr:rowOff>
    </xdr:from>
    <xdr:to>
      <xdr:col>11</xdr:col>
      <xdr:colOff>0</xdr:colOff>
      <xdr:row>294</xdr:row>
      <xdr:rowOff>0</xdr:rowOff>
    </xdr:to>
    <xdr:sp macro="" textlink="">
      <xdr:nvSpPr>
        <xdr:cNvPr id="184" name="AutoShape 218"/>
        <xdr:cNvSpPr>
          <a:spLocks noRot="1" noChangeAspect="1" noMove="1" noResize="1" noChangeArrowheads="1"/>
        </xdr:cNvSpPr>
      </xdr:nvSpPr>
      <xdr:spPr bwMode="auto">
        <a:xfrm>
          <a:off x="9715500" y="76390500"/>
          <a:ext cx="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298</xdr:row>
      <xdr:rowOff>123825</xdr:rowOff>
    </xdr:from>
    <xdr:to>
      <xdr:col>11</xdr:col>
      <xdr:colOff>0</xdr:colOff>
      <xdr:row>302</xdr:row>
      <xdr:rowOff>76200</xdr:rowOff>
    </xdr:to>
    <xdr:sp macro="" textlink="">
      <xdr:nvSpPr>
        <xdr:cNvPr id="185" name="AutoShape 219"/>
        <xdr:cNvSpPr>
          <a:spLocks noRot="1" noChangeAspect="1" noMove="1" noResize="1" noChangeArrowheads="1"/>
        </xdr:cNvSpPr>
      </xdr:nvSpPr>
      <xdr:spPr bwMode="auto">
        <a:xfrm>
          <a:off x="9715500" y="786288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19050</xdr:rowOff>
    </xdr:from>
    <xdr:to>
      <xdr:col>11</xdr:col>
      <xdr:colOff>0</xdr:colOff>
      <xdr:row>104</xdr:row>
      <xdr:rowOff>180975</xdr:rowOff>
    </xdr:to>
    <xdr:sp macro="" textlink="">
      <xdr:nvSpPr>
        <xdr:cNvPr id="186" name="AutoShape 220"/>
        <xdr:cNvSpPr>
          <a:spLocks noRot="1" noChangeAspect="1" noMove="1" noResize="1" noChangeArrowheads="1"/>
        </xdr:cNvSpPr>
      </xdr:nvSpPr>
      <xdr:spPr bwMode="auto">
        <a:xfrm>
          <a:off x="9715500" y="333184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104</xdr:row>
      <xdr:rowOff>171450</xdr:rowOff>
    </xdr:from>
    <xdr:to>
      <xdr:col>11</xdr:col>
      <xdr:colOff>0</xdr:colOff>
      <xdr:row>105</xdr:row>
      <xdr:rowOff>333375</xdr:rowOff>
    </xdr:to>
    <xdr:sp macro="" textlink="">
      <xdr:nvSpPr>
        <xdr:cNvPr id="187" name="AutoShape 221"/>
        <xdr:cNvSpPr>
          <a:spLocks noRot="1" noChangeAspect="1" noMove="1" noResize="1" noChangeArrowheads="1"/>
        </xdr:cNvSpPr>
      </xdr:nvSpPr>
      <xdr:spPr bwMode="auto">
        <a:xfrm>
          <a:off x="9715500" y="337470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105</xdr:row>
      <xdr:rowOff>323850</xdr:rowOff>
    </xdr:from>
    <xdr:to>
      <xdr:col>11</xdr:col>
      <xdr:colOff>0</xdr:colOff>
      <xdr:row>107</xdr:row>
      <xdr:rowOff>95250</xdr:rowOff>
    </xdr:to>
    <xdr:sp macro="" textlink="">
      <xdr:nvSpPr>
        <xdr:cNvPr id="188" name="AutoShape 222"/>
        <xdr:cNvSpPr>
          <a:spLocks noRot="1" noMove="1" noResize="1" noChangeArrowheads="1"/>
        </xdr:cNvSpPr>
      </xdr:nvSpPr>
      <xdr:spPr bwMode="auto">
        <a:xfrm>
          <a:off x="9715500" y="341757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107</xdr:row>
      <xdr:rowOff>85725</xdr:rowOff>
    </xdr:from>
    <xdr:to>
      <xdr:col>11</xdr:col>
      <xdr:colOff>0</xdr:colOff>
      <xdr:row>108</xdr:row>
      <xdr:rowOff>304800</xdr:rowOff>
    </xdr:to>
    <xdr:sp macro="" textlink="">
      <xdr:nvSpPr>
        <xdr:cNvPr id="189" name="AutoShape 223"/>
        <xdr:cNvSpPr>
          <a:spLocks noRot="1" noChangeAspect="1" noMove="1" noResize="1" noChangeArrowheads="1"/>
        </xdr:cNvSpPr>
      </xdr:nvSpPr>
      <xdr:spPr bwMode="auto">
        <a:xfrm>
          <a:off x="9715500" y="346043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190" name="AutoShape 224"/>
        <xdr:cNvSpPr>
          <a:spLocks noRot="1" noChangeAspect="1" noMove="1" noResize="1" noChangeArrowheads="1"/>
        </xdr:cNvSpPr>
      </xdr:nvSpPr>
      <xdr:spPr bwMode="auto">
        <a:xfrm>
          <a:off x="971550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191" name="AutoShape 225"/>
        <xdr:cNvSpPr>
          <a:spLocks noRot="1" noChangeAspect="1" noMove="1" noResize="1" noChangeArrowheads="1"/>
        </xdr:cNvSpPr>
      </xdr:nvSpPr>
      <xdr:spPr bwMode="auto">
        <a:xfrm>
          <a:off x="971550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298</xdr:row>
      <xdr:rowOff>123825</xdr:rowOff>
    </xdr:from>
    <xdr:to>
      <xdr:col>11</xdr:col>
      <xdr:colOff>0</xdr:colOff>
      <xdr:row>302</xdr:row>
      <xdr:rowOff>85725</xdr:rowOff>
    </xdr:to>
    <xdr:sp macro="" textlink="">
      <xdr:nvSpPr>
        <xdr:cNvPr id="192" name="AutoShape 227"/>
        <xdr:cNvSpPr>
          <a:spLocks noRot="1" noChangeAspect="1" noMove="1" noResize="1" noChangeArrowheads="1"/>
        </xdr:cNvSpPr>
      </xdr:nvSpPr>
      <xdr:spPr bwMode="auto">
        <a:xfrm>
          <a:off x="9715500" y="78628875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310</xdr:row>
      <xdr:rowOff>133350</xdr:rowOff>
    </xdr:from>
    <xdr:to>
      <xdr:col>11</xdr:col>
      <xdr:colOff>0</xdr:colOff>
      <xdr:row>313</xdr:row>
      <xdr:rowOff>85725</xdr:rowOff>
    </xdr:to>
    <xdr:sp macro="" textlink="">
      <xdr:nvSpPr>
        <xdr:cNvPr id="193" name="AutoShape 228"/>
        <xdr:cNvSpPr>
          <a:spLocks noRot="1" noChangeAspect="1" noMove="1" noResize="1" noChangeArrowheads="1"/>
        </xdr:cNvSpPr>
      </xdr:nvSpPr>
      <xdr:spPr bwMode="auto">
        <a:xfrm>
          <a:off x="9715500" y="805815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94" name="AutoShape 229"/>
        <xdr:cNvSpPr>
          <a:spLocks noRot="1" noChangeAspect="1" noMove="1" noResize="1" noChangeArrowheads="1"/>
        </xdr:cNvSpPr>
      </xdr:nvSpPr>
      <xdr:spPr bwMode="auto">
        <a:xfrm>
          <a:off x="9715500" y="4399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95" name="AutoShape 230"/>
        <xdr:cNvSpPr>
          <a:spLocks noRot="1" noChangeAspect="1" noMove="1" noResize="1" noChangeArrowheads="1"/>
        </xdr:cNvSpPr>
      </xdr:nvSpPr>
      <xdr:spPr bwMode="auto">
        <a:xfrm>
          <a:off x="9715500" y="4399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96" name="AutoShape 231"/>
        <xdr:cNvSpPr>
          <a:spLocks noRot="1" noMove="1" noResize="1" noChangeArrowheads="1"/>
        </xdr:cNvSpPr>
      </xdr:nvSpPr>
      <xdr:spPr bwMode="auto">
        <a:xfrm>
          <a:off x="9715500" y="4399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278</xdr:row>
      <xdr:rowOff>428625</xdr:rowOff>
    </xdr:from>
    <xdr:to>
      <xdr:col>11</xdr:col>
      <xdr:colOff>0</xdr:colOff>
      <xdr:row>278</xdr:row>
      <xdr:rowOff>438150</xdr:rowOff>
    </xdr:to>
    <xdr:sp macro="" textlink="">
      <xdr:nvSpPr>
        <xdr:cNvPr id="197" name="AutoShape 232"/>
        <xdr:cNvSpPr>
          <a:spLocks noRot="1" noChangeAspect="1" noMove="1" noResize="1" noChangeArrowheads="1"/>
        </xdr:cNvSpPr>
      </xdr:nvSpPr>
      <xdr:spPr bwMode="auto">
        <a:xfrm>
          <a:off x="9715500" y="7120890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98" name="AutoShape 233"/>
        <xdr:cNvSpPr>
          <a:spLocks noRot="1" noChangeAspect="1" noMove="1" noResize="1" noChangeArrowheads="1"/>
        </xdr:cNvSpPr>
      </xdr:nvSpPr>
      <xdr:spPr bwMode="auto">
        <a:xfrm>
          <a:off x="9715500" y="4399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99" name="AutoShape 234"/>
        <xdr:cNvSpPr>
          <a:spLocks noRot="1" noChangeAspect="1" noMove="1" noResize="1" noChangeArrowheads="1"/>
        </xdr:cNvSpPr>
      </xdr:nvSpPr>
      <xdr:spPr bwMode="auto">
        <a:xfrm>
          <a:off x="9715500" y="4399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290</xdr:row>
      <xdr:rowOff>104775</xdr:rowOff>
    </xdr:from>
    <xdr:to>
      <xdr:col>11</xdr:col>
      <xdr:colOff>0</xdr:colOff>
      <xdr:row>294</xdr:row>
      <xdr:rowOff>0</xdr:rowOff>
    </xdr:to>
    <xdr:sp macro="" textlink="">
      <xdr:nvSpPr>
        <xdr:cNvPr id="200" name="AutoShape 235"/>
        <xdr:cNvSpPr>
          <a:spLocks noRot="1" noChangeAspect="1" noMove="1" noResize="1" noChangeArrowheads="1"/>
        </xdr:cNvSpPr>
      </xdr:nvSpPr>
      <xdr:spPr bwMode="auto">
        <a:xfrm>
          <a:off x="9715500" y="76390500"/>
          <a:ext cx="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298</xdr:row>
      <xdr:rowOff>123825</xdr:rowOff>
    </xdr:from>
    <xdr:to>
      <xdr:col>11</xdr:col>
      <xdr:colOff>0</xdr:colOff>
      <xdr:row>302</xdr:row>
      <xdr:rowOff>76200</xdr:rowOff>
    </xdr:to>
    <xdr:sp macro="" textlink="">
      <xdr:nvSpPr>
        <xdr:cNvPr id="201" name="AutoShape 236"/>
        <xdr:cNvSpPr>
          <a:spLocks noRot="1" noChangeAspect="1" noMove="1" noResize="1" noChangeArrowheads="1"/>
        </xdr:cNvSpPr>
      </xdr:nvSpPr>
      <xdr:spPr bwMode="auto">
        <a:xfrm>
          <a:off x="9715500" y="786288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298</xdr:row>
      <xdr:rowOff>123825</xdr:rowOff>
    </xdr:from>
    <xdr:to>
      <xdr:col>11</xdr:col>
      <xdr:colOff>0</xdr:colOff>
      <xdr:row>302</xdr:row>
      <xdr:rowOff>85725</xdr:rowOff>
    </xdr:to>
    <xdr:sp macro="" textlink="">
      <xdr:nvSpPr>
        <xdr:cNvPr id="202" name="AutoShape 237"/>
        <xdr:cNvSpPr>
          <a:spLocks noRot="1" noChangeAspect="1" noMove="1" noResize="1" noChangeArrowheads="1"/>
        </xdr:cNvSpPr>
      </xdr:nvSpPr>
      <xdr:spPr bwMode="auto">
        <a:xfrm>
          <a:off x="9715500" y="78628875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61</xdr:row>
      <xdr:rowOff>0</xdr:rowOff>
    </xdr:from>
    <xdr:to>
      <xdr:col>4</xdr:col>
      <xdr:colOff>657225</xdr:colOff>
      <xdr:row>62</xdr:row>
      <xdr:rowOff>19050</xdr:rowOff>
    </xdr:to>
    <xdr:pic>
      <xdr:nvPicPr>
        <xdr:cNvPr id="203" name="AutoShape 26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28850" y="18745200"/>
          <a:ext cx="6667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268</xdr:row>
      <xdr:rowOff>0</xdr:rowOff>
    </xdr:from>
    <xdr:to>
      <xdr:col>4</xdr:col>
      <xdr:colOff>657225</xdr:colOff>
      <xdr:row>269</xdr:row>
      <xdr:rowOff>9525</xdr:rowOff>
    </xdr:to>
    <xdr:pic>
      <xdr:nvPicPr>
        <xdr:cNvPr id="204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665892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05" name="AutoShape 26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79</xdr:row>
      <xdr:rowOff>0</xdr:rowOff>
    </xdr:from>
    <xdr:to>
      <xdr:col>4</xdr:col>
      <xdr:colOff>657225</xdr:colOff>
      <xdr:row>80</xdr:row>
      <xdr:rowOff>19050</xdr:rowOff>
    </xdr:to>
    <xdr:pic>
      <xdr:nvPicPr>
        <xdr:cNvPr id="206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28850" y="245364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619125</xdr:colOff>
      <xdr:row>109</xdr:row>
      <xdr:rowOff>104775</xdr:rowOff>
    </xdr:to>
    <xdr:sp macro="" textlink="">
      <xdr:nvSpPr>
        <xdr:cNvPr id="207" name="AutoShape 272"/>
        <xdr:cNvSpPr>
          <a:spLocks noRot="1" noChangeAspect="1" noMove="1" noResize="1" noChangeArrowheads="1"/>
        </xdr:cNvSpPr>
      </xdr:nvSpPr>
      <xdr:spPr bwMode="auto">
        <a:xfrm>
          <a:off x="223837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08" name="AutoShape 273"/>
        <xdr:cNvSpPr>
          <a:spLocks noRot="1" noChangeAspect="1" noMove="1" noResize="1" noChangeArrowheads="1"/>
        </xdr:cNvSpPr>
      </xdr:nvSpPr>
      <xdr:spPr bwMode="auto">
        <a:xfrm>
          <a:off x="2238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66675</xdr:colOff>
      <xdr:row>0</xdr:row>
      <xdr:rowOff>38100</xdr:rowOff>
    </xdr:from>
    <xdr:to>
      <xdr:col>3</xdr:col>
      <xdr:colOff>904875</xdr:colOff>
      <xdr:row>2</xdr:row>
      <xdr:rowOff>152400</xdr:rowOff>
    </xdr:to>
    <xdr:pic>
      <xdr:nvPicPr>
        <xdr:cNvPr id="209" name="Picture 274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304925" y="38100"/>
          <a:ext cx="8382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10" name="AutoShape 27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11" name="AutoShape 277"/>
        <xdr:cNvSpPr>
          <a:spLocks noRot="1" noChangeAspect="1" noMove="1" noResize="1" noChangeArrowheads="1"/>
        </xdr:cNvSpPr>
      </xdr:nvSpPr>
      <xdr:spPr bwMode="auto">
        <a:xfrm>
          <a:off x="223837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12" name="AutoShape 278"/>
        <xdr:cNvSpPr>
          <a:spLocks noRot="1" noChangeAspect="1" noMove="1" noResize="1" noChangeArrowheads="1"/>
        </xdr:cNvSpPr>
      </xdr:nvSpPr>
      <xdr:spPr bwMode="auto">
        <a:xfrm>
          <a:off x="223837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13" name="AutoShape 279"/>
        <xdr:cNvSpPr>
          <a:spLocks noRot="1" noMove="1" noResize="1" noChangeArrowheads="1"/>
        </xdr:cNvSpPr>
      </xdr:nvSpPr>
      <xdr:spPr bwMode="auto">
        <a:xfrm>
          <a:off x="223837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257</xdr:row>
      <xdr:rowOff>161925</xdr:rowOff>
    </xdr:from>
    <xdr:to>
      <xdr:col>2</xdr:col>
      <xdr:colOff>657225</xdr:colOff>
      <xdr:row>258</xdr:row>
      <xdr:rowOff>19050</xdr:rowOff>
    </xdr:to>
    <xdr:pic>
      <xdr:nvPicPr>
        <xdr:cNvPr id="214" name="AutoShape 28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0" y="61560075"/>
          <a:ext cx="6572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15" name="AutoShape 281"/>
        <xdr:cNvSpPr>
          <a:spLocks noRot="1" noChangeAspect="1" noMove="1" noResize="1" noChangeArrowheads="1"/>
        </xdr:cNvSpPr>
      </xdr:nvSpPr>
      <xdr:spPr bwMode="auto">
        <a:xfrm>
          <a:off x="223837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16" name="AutoShape 282"/>
        <xdr:cNvSpPr>
          <a:spLocks noRot="1" noChangeAspect="1" noMove="1" noResize="1" noChangeArrowheads="1"/>
        </xdr:cNvSpPr>
      </xdr:nvSpPr>
      <xdr:spPr bwMode="auto">
        <a:xfrm>
          <a:off x="223837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268</xdr:row>
      <xdr:rowOff>0</xdr:rowOff>
    </xdr:from>
    <xdr:to>
      <xdr:col>4</xdr:col>
      <xdr:colOff>657225</xdr:colOff>
      <xdr:row>269</xdr:row>
      <xdr:rowOff>9525</xdr:rowOff>
    </xdr:to>
    <xdr:pic>
      <xdr:nvPicPr>
        <xdr:cNvPr id="217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665892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18" name="AutoShape 28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19" name="AutoShape 28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0" name="AutoShape 287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1" name="AutoShape 288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2" name="AutoShape 289"/>
        <xdr:cNvSpPr>
          <a:spLocks noRo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3" name="AutoShape 290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24" name="AutoShape 291"/>
        <xdr:cNvSpPr>
          <a:spLocks noRot="1" noChangeAspect="1" noMove="1" noResize="1" noChangeArrowheads="1"/>
        </xdr:cNvSpPr>
      </xdr:nvSpPr>
      <xdr:spPr bwMode="auto">
        <a:xfrm>
          <a:off x="756285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25" name="AutoShape 292"/>
        <xdr:cNvSpPr>
          <a:spLocks noRot="1" noChangeAspect="1" noMove="1" noResize="1" noChangeArrowheads="1"/>
        </xdr:cNvSpPr>
      </xdr:nvSpPr>
      <xdr:spPr bwMode="auto">
        <a:xfrm>
          <a:off x="756285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26" name="AutoShape 293"/>
        <xdr:cNvSpPr>
          <a:spLocks noRot="1" noMove="1" noResize="1" noChangeArrowheads="1"/>
        </xdr:cNvSpPr>
      </xdr:nvSpPr>
      <xdr:spPr bwMode="auto">
        <a:xfrm>
          <a:off x="756285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227" name="AutoShape 294"/>
        <xdr:cNvSpPr>
          <a:spLocks noRot="1" noChangeAspect="1" noMove="1" noResize="1" noChangeArrowheads="1"/>
        </xdr:cNvSpPr>
      </xdr:nvSpPr>
      <xdr:spPr bwMode="auto">
        <a:xfrm>
          <a:off x="971550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28" name="AutoShape 295"/>
        <xdr:cNvSpPr>
          <a:spLocks noRot="1" noChangeAspect="1" noMove="1" noResize="1" noChangeArrowheads="1"/>
        </xdr:cNvSpPr>
      </xdr:nvSpPr>
      <xdr:spPr bwMode="auto">
        <a:xfrm>
          <a:off x="2238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29" name="AutoShape 296"/>
        <xdr:cNvSpPr>
          <a:spLocks noRot="1" noChangeAspect="1" noMove="1" noResize="1" noChangeArrowheads="1"/>
        </xdr:cNvSpPr>
      </xdr:nvSpPr>
      <xdr:spPr bwMode="auto">
        <a:xfrm>
          <a:off x="2238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30" name="AutoShape 297"/>
        <xdr:cNvSpPr>
          <a:spLocks noRot="1" noMove="1" noResize="1" noChangeArrowheads="1"/>
        </xdr:cNvSpPr>
      </xdr:nvSpPr>
      <xdr:spPr bwMode="auto">
        <a:xfrm>
          <a:off x="2238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31" name="AutoShape 298"/>
        <xdr:cNvSpPr>
          <a:spLocks noRot="1" noChangeAspect="1" noMove="1" noResize="1" noChangeArrowheads="1"/>
        </xdr:cNvSpPr>
      </xdr:nvSpPr>
      <xdr:spPr bwMode="auto">
        <a:xfrm>
          <a:off x="2238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2" name="AutoShape 299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3" name="AutoShape 300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4" name="AutoShape 301"/>
        <xdr:cNvSpPr>
          <a:spLocks noRo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5" name="AutoShape 302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36" name="AutoShape 30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37" name="AutoShape 30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38" name="AutoShape 30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39" name="AutoShape 31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91</xdr:row>
      <xdr:rowOff>0</xdr:rowOff>
    </xdr:from>
    <xdr:to>
      <xdr:col>10</xdr:col>
      <xdr:colOff>657225</xdr:colOff>
      <xdr:row>92</xdr:row>
      <xdr:rowOff>19050</xdr:rowOff>
    </xdr:to>
    <xdr:pic>
      <xdr:nvPicPr>
        <xdr:cNvPr id="240" name="AutoShape 31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88036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91</xdr:row>
      <xdr:rowOff>419100</xdr:rowOff>
    </xdr:from>
    <xdr:to>
      <xdr:col>10</xdr:col>
      <xdr:colOff>657225</xdr:colOff>
      <xdr:row>93</xdr:row>
      <xdr:rowOff>19050</xdr:rowOff>
    </xdr:to>
    <xdr:pic>
      <xdr:nvPicPr>
        <xdr:cNvPr id="241" name="AutoShape 31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92227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92</xdr:row>
      <xdr:rowOff>419100</xdr:rowOff>
    </xdr:from>
    <xdr:to>
      <xdr:col>10</xdr:col>
      <xdr:colOff>657225</xdr:colOff>
      <xdr:row>94</xdr:row>
      <xdr:rowOff>9525</xdr:rowOff>
    </xdr:to>
    <xdr:pic>
      <xdr:nvPicPr>
        <xdr:cNvPr id="242" name="AutoShape 313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96513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94</xdr:row>
      <xdr:rowOff>0</xdr:rowOff>
    </xdr:from>
    <xdr:to>
      <xdr:col>10</xdr:col>
      <xdr:colOff>657225</xdr:colOff>
      <xdr:row>95</xdr:row>
      <xdr:rowOff>19050</xdr:rowOff>
    </xdr:to>
    <xdr:pic>
      <xdr:nvPicPr>
        <xdr:cNvPr id="243" name="AutoShape 31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300894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122</xdr:row>
      <xdr:rowOff>295275</xdr:rowOff>
    </xdr:from>
    <xdr:to>
      <xdr:col>11</xdr:col>
      <xdr:colOff>0</xdr:colOff>
      <xdr:row>124</xdr:row>
      <xdr:rowOff>123825</xdr:rowOff>
    </xdr:to>
    <xdr:sp macro="" textlink="">
      <xdr:nvSpPr>
        <xdr:cNvPr id="244" name="AutoShape 315"/>
        <xdr:cNvSpPr>
          <a:spLocks noRot="1" noChangeAspect="1" noMove="1" noResize="1" noChangeArrowheads="1"/>
        </xdr:cNvSpPr>
      </xdr:nvSpPr>
      <xdr:spPr bwMode="auto">
        <a:xfrm>
          <a:off x="9715500" y="395001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124</xdr:row>
      <xdr:rowOff>114300</xdr:rowOff>
    </xdr:from>
    <xdr:to>
      <xdr:col>11</xdr:col>
      <xdr:colOff>0</xdr:colOff>
      <xdr:row>125</xdr:row>
      <xdr:rowOff>247650</xdr:rowOff>
    </xdr:to>
    <xdr:sp macro="" textlink="">
      <xdr:nvSpPr>
        <xdr:cNvPr id="245" name="AutoShape 316"/>
        <xdr:cNvSpPr>
          <a:spLocks noRot="1" noChangeAspect="1" noMove="1" noResize="1" noChangeArrowheads="1"/>
        </xdr:cNvSpPr>
      </xdr:nvSpPr>
      <xdr:spPr bwMode="auto">
        <a:xfrm>
          <a:off x="9715500" y="399288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125</xdr:row>
      <xdr:rowOff>238125</xdr:rowOff>
    </xdr:from>
    <xdr:to>
      <xdr:col>11</xdr:col>
      <xdr:colOff>0</xdr:colOff>
      <xdr:row>127</xdr:row>
      <xdr:rowOff>66675</xdr:rowOff>
    </xdr:to>
    <xdr:sp macro="" textlink="">
      <xdr:nvSpPr>
        <xdr:cNvPr id="246" name="AutoShape 317"/>
        <xdr:cNvSpPr>
          <a:spLocks noRot="1" noMove="1" noResize="1" noChangeArrowheads="1"/>
        </xdr:cNvSpPr>
      </xdr:nvSpPr>
      <xdr:spPr bwMode="auto">
        <a:xfrm>
          <a:off x="9715500" y="403574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127</xdr:row>
      <xdr:rowOff>57150</xdr:rowOff>
    </xdr:from>
    <xdr:to>
      <xdr:col>11</xdr:col>
      <xdr:colOff>0</xdr:colOff>
      <xdr:row>128</xdr:row>
      <xdr:rowOff>190500</xdr:rowOff>
    </xdr:to>
    <xdr:sp macro="" textlink="">
      <xdr:nvSpPr>
        <xdr:cNvPr id="247" name="AutoShape 318"/>
        <xdr:cNvSpPr>
          <a:spLocks noRot="1" noChangeAspect="1" noMove="1" noResize="1" noChangeArrowheads="1"/>
        </xdr:cNvSpPr>
      </xdr:nvSpPr>
      <xdr:spPr bwMode="auto">
        <a:xfrm>
          <a:off x="9715500" y="407860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98</xdr:row>
      <xdr:rowOff>419100</xdr:rowOff>
    </xdr:from>
    <xdr:to>
      <xdr:col>10</xdr:col>
      <xdr:colOff>657225</xdr:colOff>
      <xdr:row>100</xdr:row>
      <xdr:rowOff>9525</xdr:rowOff>
    </xdr:to>
    <xdr:pic>
      <xdr:nvPicPr>
        <xdr:cNvPr id="248" name="AutoShape 32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317849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100</xdr:row>
      <xdr:rowOff>0</xdr:rowOff>
    </xdr:from>
    <xdr:to>
      <xdr:col>10</xdr:col>
      <xdr:colOff>657225</xdr:colOff>
      <xdr:row>101</xdr:row>
      <xdr:rowOff>19050</xdr:rowOff>
    </xdr:to>
    <xdr:pic>
      <xdr:nvPicPr>
        <xdr:cNvPr id="249" name="AutoShape 325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322230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100</xdr:row>
      <xdr:rowOff>419100</xdr:rowOff>
    </xdr:from>
    <xdr:to>
      <xdr:col>10</xdr:col>
      <xdr:colOff>657225</xdr:colOff>
      <xdr:row>102</xdr:row>
      <xdr:rowOff>19050</xdr:rowOff>
    </xdr:to>
    <xdr:pic>
      <xdr:nvPicPr>
        <xdr:cNvPr id="250" name="AutoShape 32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3264217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131</xdr:row>
      <xdr:rowOff>114300</xdr:rowOff>
    </xdr:from>
    <xdr:to>
      <xdr:col>11</xdr:col>
      <xdr:colOff>0</xdr:colOff>
      <xdr:row>132</xdr:row>
      <xdr:rowOff>247650</xdr:rowOff>
    </xdr:to>
    <xdr:sp macro="" textlink="">
      <xdr:nvSpPr>
        <xdr:cNvPr id="251" name="AutoShape 327"/>
        <xdr:cNvSpPr>
          <a:spLocks noRot="1" noChangeAspect="1" noMove="1" noResize="1" noChangeArrowheads="1"/>
        </xdr:cNvSpPr>
      </xdr:nvSpPr>
      <xdr:spPr bwMode="auto">
        <a:xfrm>
          <a:off x="9715500" y="420624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132</xdr:row>
      <xdr:rowOff>238125</xdr:rowOff>
    </xdr:from>
    <xdr:to>
      <xdr:col>11</xdr:col>
      <xdr:colOff>0</xdr:colOff>
      <xdr:row>134</xdr:row>
      <xdr:rowOff>66675</xdr:rowOff>
    </xdr:to>
    <xdr:sp macro="" textlink="">
      <xdr:nvSpPr>
        <xdr:cNvPr id="252" name="AutoShape 328"/>
        <xdr:cNvSpPr>
          <a:spLocks noRot="1" noChangeAspect="1" noMove="1" noResize="1" noChangeArrowheads="1"/>
        </xdr:cNvSpPr>
      </xdr:nvSpPr>
      <xdr:spPr bwMode="auto">
        <a:xfrm>
          <a:off x="9715500" y="424910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134</xdr:row>
      <xdr:rowOff>57150</xdr:rowOff>
    </xdr:from>
    <xdr:to>
      <xdr:col>11</xdr:col>
      <xdr:colOff>0</xdr:colOff>
      <xdr:row>136</xdr:row>
      <xdr:rowOff>19050</xdr:rowOff>
    </xdr:to>
    <xdr:sp macro="" textlink="">
      <xdr:nvSpPr>
        <xdr:cNvPr id="253" name="AutoShape 329"/>
        <xdr:cNvSpPr>
          <a:spLocks noRot="1" noMove="1" noResize="1" noChangeArrowheads="1"/>
        </xdr:cNvSpPr>
      </xdr:nvSpPr>
      <xdr:spPr bwMode="auto">
        <a:xfrm>
          <a:off x="9715500" y="429196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136</xdr:row>
      <xdr:rowOff>9525</xdr:rowOff>
    </xdr:from>
    <xdr:to>
      <xdr:col>11</xdr:col>
      <xdr:colOff>0</xdr:colOff>
      <xdr:row>137</xdr:row>
      <xdr:rowOff>0</xdr:rowOff>
    </xdr:to>
    <xdr:sp macro="" textlink="">
      <xdr:nvSpPr>
        <xdr:cNvPr id="254" name="AutoShape 330"/>
        <xdr:cNvSpPr>
          <a:spLocks noRot="1" noChangeAspect="1" noMove="1" noResize="1" noChangeArrowheads="1"/>
        </xdr:cNvSpPr>
      </xdr:nvSpPr>
      <xdr:spPr bwMode="auto">
        <a:xfrm>
          <a:off x="9715500" y="433482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83</xdr:row>
      <xdr:rowOff>419100</xdr:rowOff>
    </xdr:from>
    <xdr:to>
      <xdr:col>10</xdr:col>
      <xdr:colOff>657225</xdr:colOff>
      <xdr:row>85</xdr:row>
      <xdr:rowOff>9525</xdr:rowOff>
    </xdr:to>
    <xdr:pic>
      <xdr:nvPicPr>
        <xdr:cNvPr id="255" name="AutoShape 3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623185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85</xdr:row>
      <xdr:rowOff>0</xdr:rowOff>
    </xdr:from>
    <xdr:to>
      <xdr:col>10</xdr:col>
      <xdr:colOff>657225</xdr:colOff>
      <xdr:row>86</xdr:row>
      <xdr:rowOff>19050</xdr:rowOff>
    </xdr:to>
    <xdr:pic>
      <xdr:nvPicPr>
        <xdr:cNvPr id="256" name="AutoShape 3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66700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85</xdr:row>
      <xdr:rowOff>419100</xdr:rowOff>
    </xdr:from>
    <xdr:to>
      <xdr:col>10</xdr:col>
      <xdr:colOff>657225</xdr:colOff>
      <xdr:row>87</xdr:row>
      <xdr:rowOff>19050</xdr:rowOff>
    </xdr:to>
    <xdr:pic>
      <xdr:nvPicPr>
        <xdr:cNvPr id="257" name="AutoShape 337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70891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86</xdr:row>
      <xdr:rowOff>419100</xdr:rowOff>
    </xdr:from>
    <xdr:to>
      <xdr:col>10</xdr:col>
      <xdr:colOff>657225</xdr:colOff>
      <xdr:row>88</xdr:row>
      <xdr:rowOff>9525</xdr:rowOff>
    </xdr:to>
    <xdr:pic>
      <xdr:nvPicPr>
        <xdr:cNvPr id="258" name="AutoShape 3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75177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114</xdr:row>
      <xdr:rowOff>171450</xdr:rowOff>
    </xdr:from>
    <xdr:to>
      <xdr:col>11</xdr:col>
      <xdr:colOff>0</xdr:colOff>
      <xdr:row>116</xdr:row>
      <xdr:rowOff>0</xdr:rowOff>
    </xdr:to>
    <xdr:sp macro="" textlink="">
      <xdr:nvSpPr>
        <xdr:cNvPr id="259" name="AutoShape 339"/>
        <xdr:cNvSpPr>
          <a:spLocks noRot="1" noChangeAspect="1" noMove="1" noResize="1" noChangeArrowheads="1"/>
        </xdr:cNvSpPr>
      </xdr:nvSpPr>
      <xdr:spPr bwMode="auto">
        <a:xfrm>
          <a:off x="9715500" y="369379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115</xdr:row>
      <xdr:rowOff>295275</xdr:rowOff>
    </xdr:from>
    <xdr:to>
      <xdr:col>11</xdr:col>
      <xdr:colOff>0</xdr:colOff>
      <xdr:row>117</xdr:row>
      <xdr:rowOff>123825</xdr:rowOff>
    </xdr:to>
    <xdr:sp macro="" textlink="">
      <xdr:nvSpPr>
        <xdr:cNvPr id="260" name="AutoShape 340"/>
        <xdr:cNvSpPr>
          <a:spLocks noRot="1" noChangeAspect="1" noMove="1" noResize="1" noChangeArrowheads="1"/>
        </xdr:cNvSpPr>
      </xdr:nvSpPr>
      <xdr:spPr bwMode="auto">
        <a:xfrm>
          <a:off x="9715500" y="373665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117</xdr:row>
      <xdr:rowOff>114300</xdr:rowOff>
    </xdr:from>
    <xdr:to>
      <xdr:col>11</xdr:col>
      <xdr:colOff>0</xdr:colOff>
      <xdr:row>118</xdr:row>
      <xdr:rowOff>247650</xdr:rowOff>
    </xdr:to>
    <xdr:sp macro="" textlink="">
      <xdr:nvSpPr>
        <xdr:cNvPr id="261" name="AutoShape 341"/>
        <xdr:cNvSpPr>
          <a:spLocks noRot="1" noMove="1" noResize="1" noChangeArrowheads="1"/>
        </xdr:cNvSpPr>
      </xdr:nvSpPr>
      <xdr:spPr bwMode="auto">
        <a:xfrm>
          <a:off x="9715500" y="377952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118</xdr:row>
      <xdr:rowOff>238125</xdr:rowOff>
    </xdr:from>
    <xdr:to>
      <xdr:col>11</xdr:col>
      <xdr:colOff>0</xdr:colOff>
      <xdr:row>120</xdr:row>
      <xdr:rowOff>66675</xdr:rowOff>
    </xdr:to>
    <xdr:sp macro="" textlink="">
      <xdr:nvSpPr>
        <xdr:cNvPr id="262" name="AutoShape 342"/>
        <xdr:cNvSpPr>
          <a:spLocks noRot="1" noChangeAspect="1" noMove="1" noResize="1" noChangeArrowheads="1"/>
        </xdr:cNvSpPr>
      </xdr:nvSpPr>
      <xdr:spPr bwMode="auto">
        <a:xfrm>
          <a:off x="9715500" y="382238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83</xdr:row>
      <xdr:rowOff>419100</xdr:rowOff>
    </xdr:from>
    <xdr:to>
      <xdr:col>4</xdr:col>
      <xdr:colOff>657225</xdr:colOff>
      <xdr:row>85</xdr:row>
      <xdr:rowOff>9525</xdr:rowOff>
    </xdr:to>
    <xdr:pic>
      <xdr:nvPicPr>
        <xdr:cNvPr id="263" name="AutoShape 3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28850" y="2623185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85</xdr:row>
      <xdr:rowOff>0</xdr:rowOff>
    </xdr:from>
    <xdr:to>
      <xdr:col>4</xdr:col>
      <xdr:colOff>657225</xdr:colOff>
      <xdr:row>86</xdr:row>
      <xdr:rowOff>19050</xdr:rowOff>
    </xdr:to>
    <xdr:pic>
      <xdr:nvPicPr>
        <xdr:cNvPr id="264" name="AutoShape 3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28850" y="266700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85</xdr:row>
      <xdr:rowOff>419100</xdr:rowOff>
    </xdr:from>
    <xdr:to>
      <xdr:col>4</xdr:col>
      <xdr:colOff>657225</xdr:colOff>
      <xdr:row>87</xdr:row>
      <xdr:rowOff>19050</xdr:rowOff>
    </xdr:to>
    <xdr:pic>
      <xdr:nvPicPr>
        <xdr:cNvPr id="265" name="AutoShape 345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28850" y="270891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86</xdr:row>
      <xdr:rowOff>419100</xdr:rowOff>
    </xdr:from>
    <xdr:to>
      <xdr:col>4</xdr:col>
      <xdr:colOff>657225</xdr:colOff>
      <xdr:row>88</xdr:row>
      <xdr:rowOff>9525</xdr:rowOff>
    </xdr:to>
    <xdr:pic>
      <xdr:nvPicPr>
        <xdr:cNvPr id="266" name="AutoShape 34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28850" y="275177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303</xdr:row>
      <xdr:rowOff>85725</xdr:rowOff>
    </xdr:from>
    <xdr:to>
      <xdr:col>11</xdr:col>
      <xdr:colOff>647700</xdr:colOff>
      <xdr:row>303</xdr:row>
      <xdr:rowOff>85725</xdr:rowOff>
    </xdr:to>
    <xdr:sp macro="" textlink="">
      <xdr:nvSpPr>
        <xdr:cNvPr id="267" name="AutoShape 390"/>
        <xdr:cNvSpPr>
          <a:spLocks noRot="1" noChangeAspect="1" noMove="1" noResize="1" noChangeArrowheads="1"/>
        </xdr:cNvSpPr>
      </xdr:nvSpPr>
      <xdr:spPr bwMode="auto">
        <a:xfrm>
          <a:off x="9715500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303</xdr:row>
      <xdr:rowOff>85725</xdr:rowOff>
    </xdr:from>
    <xdr:to>
      <xdr:col>11</xdr:col>
      <xdr:colOff>647700</xdr:colOff>
      <xdr:row>303</xdr:row>
      <xdr:rowOff>85725</xdr:rowOff>
    </xdr:to>
    <xdr:sp macro="" textlink="">
      <xdr:nvSpPr>
        <xdr:cNvPr id="268" name="AutoShape 391"/>
        <xdr:cNvSpPr>
          <a:spLocks noRot="1" noChangeAspect="1" noMove="1" noResize="1" noChangeArrowheads="1"/>
        </xdr:cNvSpPr>
      </xdr:nvSpPr>
      <xdr:spPr bwMode="auto">
        <a:xfrm>
          <a:off x="9715500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303</xdr:row>
      <xdr:rowOff>85725</xdr:rowOff>
    </xdr:from>
    <xdr:to>
      <xdr:col>4</xdr:col>
      <xdr:colOff>647700</xdr:colOff>
      <xdr:row>303</xdr:row>
      <xdr:rowOff>85725</xdr:rowOff>
    </xdr:to>
    <xdr:sp macro="" textlink="">
      <xdr:nvSpPr>
        <xdr:cNvPr id="269" name="AutoShape 392"/>
        <xdr:cNvSpPr>
          <a:spLocks noRot="1" noChangeAspect="1" noMove="1" noResize="1" noChangeArrowheads="1"/>
        </xdr:cNvSpPr>
      </xdr:nvSpPr>
      <xdr:spPr bwMode="auto">
        <a:xfrm>
          <a:off x="2238375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303</xdr:row>
      <xdr:rowOff>85725</xdr:rowOff>
    </xdr:from>
    <xdr:to>
      <xdr:col>4</xdr:col>
      <xdr:colOff>647700</xdr:colOff>
      <xdr:row>303</xdr:row>
      <xdr:rowOff>85725</xdr:rowOff>
    </xdr:to>
    <xdr:sp macro="" textlink="">
      <xdr:nvSpPr>
        <xdr:cNvPr id="270" name="AutoShape 393"/>
        <xdr:cNvSpPr>
          <a:spLocks noRot="1" noChangeAspect="1" noMove="1" noResize="1" noChangeArrowheads="1"/>
        </xdr:cNvSpPr>
      </xdr:nvSpPr>
      <xdr:spPr bwMode="auto">
        <a:xfrm>
          <a:off x="2238375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303</xdr:row>
      <xdr:rowOff>85725</xdr:rowOff>
    </xdr:from>
    <xdr:to>
      <xdr:col>4</xdr:col>
      <xdr:colOff>647700</xdr:colOff>
      <xdr:row>303</xdr:row>
      <xdr:rowOff>85725</xdr:rowOff>
    </xdr:to>
    <xdr:sp macro="" textlink="">
      <xdr:nvSpPr>
        <xdr:cNvPr id="271" name="AutoShape 394"/>
        <xdr:cNvSpPr>
          <a:spLocks noRot="1" noChangeAspect="1" noMove="1" noResize="1" noChangeArrowheads="1"/>
        </xdr:cNvSpPr>
      </xdr:nvSpPr>
      <xdr:spPr bwMode="auto">
        <a:xfrm>
          <a:off x="2238375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303</xdr:row>
      <xdr:rowOff>85725</xdr:rowOff>
    </xdr:from>
    <xdr:to>
      <xdr:col>4</xdr:col>
      <xdr:colOff>647700</xdr:colOff>
      <xdr:row>303</xdr:row>
      <xdr:rowOff>85725</xdr:rowOff>
    </xdr:to>
    <xdr:sp macro="" textlink="">
      <xdr:nvSpPr>
        <xdr:cNvPr id="272" name="AutoShape 395"/>
        <xdr:cNvSpPr>
          <a:spLocks noRot="1" noChangeAspect="1" noMove="1" noResize="1" noChangeArrowheads="1"/>
        </xdr:cNvSpPr>
      </xdr:nvSpPr>
      <xdr:spPr bwMode="auto">
        <a:xfrm>
          <a:off x="2238375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53</xdr:row>
      <xdr:rowOff>66675</xdr:rowOff>
    </xdr:from>
    <xdr:to>
      <xdr:col>3</xdr:col>
      <xdr:colOff>971550</xdr:colOff>
      <xdr:row>56</xdr:row>
      <xdr:rowOff>114300</xdr:rowOff>
    </xdr:to>
    <xdr:pic>
      <xdr:nvPicPr>
        <xdr:cNvPr id="273" name="Picture 422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90650" y="16306800"/>
          <a:ext cx="819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152400</xdr:colOff>
      <xdr:row>294</xdr:row>
      <xdr:rowOff>38100</xdr:rowOff>
    </xdr:from>
    <xdr:to>
      <xdr:col>12</xdr:col>
      <xdr:colOff>1190625</xdr:colOff>
      <xdr:row>298</xdr:row>
      <xdr:rowOff>133350</xdr:rowOff>
    </xdr:to>
    <xdr:pic>
      <xdr:nvPicPr>
        <xdr:cNvPr id="274" name="Picture 429" descr="Leyenda indicador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42900" y="77895450"/>
          <a:ext cx="116109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276</xdr:row>
      <xdr:rowOff>342900</xdr:rowOff>
    </xdr:from>
    <xdr:to>
      <xdr:col>10</xdr:col>
      <xdr:colOff>657225</xdr:colOff>
      <xdr:row>278</xdr:row>
      <xdr:rowOff>0</xdr:rowOff>
    </xdr:to>
    <xdr:pic>
      <xdr:nvPicPr>
        <xdr:cNvPr id="275" name="AutoShape 43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703326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310</xdr:row>
      <xdr:rowOff>133350</xdr:rowOff>
    </xdr:from>
    <xdr:to>
      <xdr:col>11</xdr:col>
      <xdr:colOff>0</xdr:colOff>
      <xdr:row>313</xdr:row>
      <xdr:rowOff>85725</xdr:rowOff>
    </xdr:to>
    <xdr:sp macro="" textlink="">
      <xdr:nvSpPr>
        <xdr:cNvPr id="276" name="AutoShape 432"/>
        <xdr:cNvSpPr>
          <a:spLocks noRot="1" noChangeAspect="1" noMove="1" noResize="1" noChangeArrowheads="1"/>
        </xdr:cNvSpPr>
      </xdr:nvSpPr>
      <xdr:spPr bwMode="auto">
        <a:xfrm>
          <a:off x="9715500" y="805815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77" name="AutoShape 4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78" name="AutoShape 4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79" name="AutoShape 43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80" name="AutoShape 4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81" name="AutoShape 44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82" name="AutoShape 4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83" name="AutoShape 4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84" name="AutoShape 4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85" name="AutoShape 205"/>
        <xdr:cNvSpPr>
          <a:spLocks noRot="1" noChangeAspect="1" noMove="1" noResize="1" noChangeArrowheads="1"/>
        </xdr:cNvSpPr>
      </xdr:nvSpPr>
      <xdr:spPr bwMode="auto">
        <a:xfrm>
          <a:off x="86391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86" name="AutoShape 206"/>
        <xdr:cNvSpPr>
          <a:spLocks noRot="1" noChangeAspect="1" noMove="1" noResize="1" noChangeArrowheads="1"/>
        </xdr:cNvSpPr>
      </xdr:nvSpPr>
      <xdr:spPr bwMode="auto">
        <a:xfrm>
          <a:off x="86391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87" name="AutoShape 207"/>
        <xdr:cNvSpPr>
          <a:spLocks noRot="1" noMove="1" noResize="1" noChangeArrowheads="1"/>
        </xdr:cNvSpPr>
      </xdr:nvSpPr>
      <xdr:spPr bwMode="auto">
        <a:xfrm>
          <a:off x="86391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88" name="AutoShape 209"/>
        <xdr:cNvSpPr>
          <a:spLocks noRot="1" noChangeAspect="1" noMove="1" noResize="1" noChangeArrowheads="1"/>
        </xdr:cNvSpPr>
      </xdr:nvSpPr>
      <xdr:spPr bwMode="auto">
        <a:xfrm>
          <a:off x="86391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89" name="AutoShape 210"/>
        <xdr:cNvSpPr>
          <a:spLocks noRot="1" noChangeAspect="1" noMove="1" noResize="1" noChangeArrowheads="1"/>
        </xdr:cNvSpPr>
      </xdr:nvSpPr>
      <xdr:spPr bwMode="auto">
        <a:xfrm>
          <a:off x="86391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0" name="AutoShape 229"/>
        <xdr:cNvSpPr>
          <a:spLocks noRot="1" noChangeAspect="1" noMove="1" noResize="1" noChangeArrowheads="1"/>
        </xdr:cNvSpPr>
      </xdr:nvSpPr>
      <xdr:spPr bwMode="auto">
        <a:xfrm>
          <a:off x="971550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1" name="AutoShape 230"/>
        <xdr:cNvSpPr>
          <a:spLocks noRot="1" noChangeAspect="1" noMove="1" noResize="1" noChangeArrowheads="1"/>
        </xdr:cNvSpPr>
      </xdr:nvSpPr>
      <xdr:spPr bwMode="auto">
        <a:xfrm>
          <a:off x="971550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2" name="AutoShape 231"/>
        <xdr:cNvSpPr>
          <a:spLocks noRot="1" noMove="1" noResize="1" noChangeArrowheads="1"/>
        </xdr:cNvSpPr>
      </xdr:nvSpPr>
      <xdr:spPr bwMode="auto">
        <a:xfrm>
          <a:off x="971550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3" name="AutoShape 233"/>
        <xdr:cNvSpPr>
          <a:spLocks noRot="1" noChangeAspect="1" noMove="1" noResize="1" noChangeArrowheads="1"/>
        </xdr:cNvSpPr>
      </xdr:nvSpPr>
      <xdr:spPr bwMode="auto">
        <a:xfrm>
          <a:off x="971550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4" name="AutoShape 234"/>
        <xdr:cNvSpPr>
          <a:spLocks noRot="1" noChangeAspect="1" noMove="1" noResize="1" noChangeArrowheads="1"/>
        </xdr:cNvSpPr>
      </xdr:nvSpPr>
      <xdr:spPr bwMode="auto">
        <a:xfrm>
          <a:off x="971550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295" name="AutoShape 277"/>
        <xdr:cNvSpPr>
          <a:spLocks noRot="1" noChangeAspect="1" noMove="1" noResize="1" noChangeArrowheads="1"/>
        </xdr:cNvSpPr>
      </xdr:nvSpPr>
      <xdr:spPr bwMode="auto">
        <a:xfrm>
          <a:off x="22383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296" name="AutoShape 278"/>
        <xdr:cNvSpPr>
          <a:spLocks noRot="1" noChangeAspect="1" noMove="1" noResize="1" noChangeArrowheads="1"/>
        </xdr:cNvSpPr>
      </xdr:nvSpPr>
      <xdr:spPr bwMode="auto">
        <a:xfrm>
          <a:off x="22383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297" name="AutoShape 279"/>
        <xdr:cNvSpPr>
          <a:spLocks noRot="1" noMove="1" noResize="1" noChangeArrowheads="1"/>
        </xdr:cNvSpPr>
      </xdr:nvSpPr>
      <xdr:spPr bwMode="auto">
        <a:xfrm>
          <a:off x="22383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298" name="AutoShape 281"/>
        <xdr:cNvSpPr>
          <a:spLocks noRot="1" noChangeAspect="1" noMove="1" noResize="1" noChangeArrowheads="1"/>
        </xdr:cNvSpPr>
      </xdr:nvSpPr>
      <xdr:spPr bwMode="auto">
        <a:xfrm>
          <a:off x="22383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299" name="AutoShape 282"/>
        <xdr:cNvSpPr>
          <a:spLocks noRot="1" noChangeAspect="1" noMove="1" noResize="1" noChangeArrowheads="1"/>
        </xdr:cNvSpPr>
      </xdr:nvSpPr>
      <xdr:spPr bwMode="auto">
        <a:xfrm>
          <a:off x="22383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165</xdr:row>
      <xdr:rowOff>295275</xdr:rowOff>
    </xdr:from>
    <xdr:to>
      <xdr:col>10</xdr:col>
      <xdr:colOff>657225</xdr:colOff>
      <xdr:row>167</xdr:row>
      <xdr:rowOff>0</xdr:rowOff>
    </xdr:to>
    <xdr:pic>
      <xdr:nvPicPr>
        <xdr:cNvPr id="300" name="AutoShape 32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629650" y="52482750"/>
          <a:ext cx="666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259</xdr:row>
      <xdr:rowOff>180975</xdr:rowOff>
    </xdr:from>
    <xdr:to>
      <xdr:col>11</xdr:col>
      <xdr:colOff>0</xdr:colOff>
      <xdr:row>259</xdr:row>
      <xdr:rowOff>409575</xdr:rowOff>
    </xdr:to>
    <xdr:sp macro="" textlink="">
      <xdr:nvSpPr>
        <xdr:cNvPr id="301" name="AutoShape 330"/>
        <xdr:cNvSpPr>
          <a:spLocks noRot="1" noChangeAspect="1" noMove="1" noResize="1" noChangeArrowheads="1"/>
        </xdr:cNvSpPr>
      </xdr:nvSpPr>
      <xdr:spPr bwMode="auto">
        <a:xfrm>
          <a:off x="9715500" y="621315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165</xdr:row>
      <xdr:rowOff>295275</xdr:rowOff>
    </xdr:from>
    <xdr:to>
      <xdr:col>4</xdr:col>
      <xdr:colOff>657225</xdr:colOff>
      <xdr:row>167</xdr:row>
      <xdr:rowOff>0</xdr:rowOff>
    </xdr:to>
    <xdr:pic>
      <xdr:nvPicPr>
        <xdr:cNvPr id="302" name="AutoShape 3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28850" y="52482750"/>
          <a:ext cx="666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303" name="AutoShape 205"/>
        <xdr:cNvSpPr>
          <a:spLocks noRot="1" noChangeAspect="1" noMove="1" noResize="1" noChangeArrowheads="1"/>
        </xdr:cNvSpPr>
      </xdr:nvSpPr>
      <xdr:spPr bwMode="auto">
        <a:xfrm>
          <a:off x="86391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304" name="AutoShape 206"/>
        <xdr:cNvSpPr>
          <a:spLocks noRot="1" noChangeAspect="1" noMove="1" noResize="1" noChangeArrowheads="1"/>
        </xdr:cNvSpPr>
      </xdr:nvSpPr>
      <xdr:spPr bwMode="auto">
        <a:xfrm>
          <a:off x="86391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305" name="AutoShape 207"/>
        <xdr:cNvSpPr>
          <a:spLocks noRot="1" noMove="1" noResize="1" noChangeArrowheads="1"/>
        </xdr:cNvSpPr>
      </xdr:nvSpPr>
      <xdr:spPr bwMode="auto">
        <a:xfrm>
          <a:off x="86391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306" name="AutoShape 209"/>
        <xdr:cNvSpPr>
          <a:spLocks noRot="1" noChangeAspect="1" noMove="1" noResize="1" noChangeArrowheads="1"/>
        </xdr:cNvSpPr>
      </xdr:nvSpPr>
      <xdr:spPr bwMode="auto">
        <a:xfrm>
          <a:off x="86391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307" name="AutoShape 210"/>
        <xdr:cNvSpPr>
          <a:spLocks noRot="1" noChangeAspect="1" noMove="1" noResize="1" noChangeArrowheads="1"/>
        </xdr:cNvSpPr>
      </xdr:nvSpPr>
      <xdr:spPr bwMode="auto">
        <a:xfrm>
          <a:off x="86391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308" name="AutoShape 229"/>
        <xdr:cNvSpPr>
          <a:spLocks noRot="1" noChangeAspect="1" noMove="1" noResize="1" noChangeArrowheads="1"/>
        </xdr:cNvSpPr>
      </xdr:nvSpPr>
      <xdr:spPr bwMode="auto">
        <a:xfrm>
          <a:off x="971550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309" name="AutoShape 230"/>
        <xdr:cNvSpPr>
          <a:spLocks noRot="1" noChangeAspect="1" noMove="1" noResize="1" noChangeArrowheads="1"/>
        </xdr:cNvSpPr>
      </xdr:nvSpPr>
      <xdr:spPr bwMode="auto">
        <a:xfrm>
          <a:off x="971550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310" name="AutoShape 231"/>
        <xdr:cNvSpPr>
          <a:spLocks noRot="1" noMove="1" noResize="1" noChangeArrowheads="1"/>
        </xdr:cNvSpPr>
      </xdr:nvSpPr>
      <xdr:spPr bwMode="auto">
        <a:xfrm>
          <a:off x="971550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311" name="AutoShape 233"/>
        <xdr:cNvSpPr>
          <a:spLocks noRot="1" noChangeAspect="1" noMove="1" noResize="1" noChangeArrowheads="1"/>
        </xdr:cNvSpPr>
      </xdr:nvSpPr>
      <xdr:spPr bwMode="auto">
        <a:xfrm>
          <a:off x="971550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312" name="AutoShape 234"/>
        <xdr:cNvSpPr>
          <a:spLocks noRot="1" noChangeAspect="1" noMove="1" noResize="1" noChangeArrowheads="1"/>
        </xdr:cNvSpPr>
      </xdr:nvSpPr>
      <xdr:spPr bwMode="auto">
        <a:xfrm>
          <a:off x="971550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13" name="AutoShape 277"/>
        <xdr:cNvSpPr>
          <a:spLocks noRot="1" noChangeAspect="1" noMove="1" noResize="1" noChangeArrowheads="1"/>
        </xdr:cNvSpPr>
      </xdr:nvSpPr>
      <xdr:spPr bwMode="auto">
        <a:xfrm>
          <a:off x="22383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14" name="AutoShape 278"/>
        <xdr:cNvSpPr>
          <a:spLocks noRot="1" noChangeAspect="1" noMove="1" noResize="1" noChangeArrowheads="1"/>
        </xdr:cNvSpPr>
      </xdr:nvSpPr>
      <xdr:spPr bwMode="auto">
        <a:xfrm>
          <a:off x="22383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15" name="AutoShape 279"/>
        <xdr:cNvSpPr>
          <a:spLocks noRot="1" noMove="1" noResize="1" noChangeArrowheads="1"/>
        </xdr:cNvSpPr>
      </xdr:nvSpPr>
      <xdr:spPr bwMode="auto">
        <a:xfrm>
          <a:off x="22383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16" name="AutoShape 281"/>
        <xdr:cNvSpPr>
          <a:spLocks noRot="1" noChangeAspect="1" noMove="1" noResize="1" noChangeArrowheads="1"/>
        </xdr:cNvSpPr>
      </xdr:nvSpPr>
      <xdr:spPr bwMode="auto">
        <a:xfrm>
          <a:off x="22383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17" name="AutoShape 282"/>
        <xdr:cNvSpPr>
          <a:spLocks noRot="1" noChangeAspect="1" noMove="1" noResize="1" noChangeArrowheads="1"/>
        </xdr:cNvSpPr>
      </xdr:nvSpPr>
      <xdr:spPr bwMode="auto">
        <a:xfrm>
          <a:off x="22383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180975</xdr:rowOff>
    </xdr:from>
    <xdr:to>
      <xdr:col>11</xdr:col>
      <xdr:colOff>0</xdr:colOff>
      <xdr:row>259</xdr:row>
      <xdr:rowOff>409575</xdr:rowOff>
    </xdr:to>
    <xdr:sp macro="" textlink="">
      <xdr:nvSpPr>
        <xdr:cNvPr id="318" name="AutoShape 330"/>
        <xdr:cNvSpPr>
          <a:spLocks noRot="1" noChangeAspect="1" noMove="1" noResize="1" noChangeArrowheads="1"/>
        </xdr:cNvSpPr>
      </xdr:nvSpPr>
      <xdr:spPr bwMode="auto">
        <a:xfrm>
          <a:off x="9715500" y="621315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293</xdr:row>
      <xdr:rowOff>0</xdr:rowOff>
    </xdr:from>
    <xdr:to>
      <xdr:col>10</xdr:col>
      <xdr:colOff>647700</xdr:colOff>
      <xdr:row>294</xdr:row>
      <xdr:rowOff>0</xdr:rowOff>
    </xdr:to>
    <xdr:sp macro="" textlink="">
      <xdr:nvSpPr>
        <xdr:cNvPr id="319" name="AutoShape 41"/>
        <xdr:cNvSpPr>
          <a:spLocks noRot="1" noChangeAspect="1" noMove="1" noResize="1" noChangeArrowheads="1"/>
        </xdr:cNvSpPr>
      </xdr:nvSpPr>
      <xdr:spPr bwMode="auto">
        <a:xfrm>
          <a:off x="8639175" y="7727632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294</xdr:row>
      <xdr:rowOff>0</xdr:rowOff>
    </xdr:from>
    <xdr:to>
      <xdr:col>10</xdr:col>
      <xdr:colOff>647700</xdr:colOff>
      <xdr:row>294</xdr:row>
      <xdr:rowOff>9525</xdr:rowOff>
    </xdr:to>
    <xdr:sp macro="" textlink="">
      <xdr:nvSpPr>
        <xdr:cNvPr id="320" name="AutoShape 144"/>
        <xdr:cNvSpPr>
          <a:spLocks noRot="1" noChangeAspect="1" noMove="1" noResize="1" noChangeArrowheads="1"/>
        </xdr:cNvSpPr>
      </xdr:nvSpPr>
      <xdr:spPr bwMode="auto">
        <a:xfrm>
          <a:off x="863917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293</xdr:row>
      <xdr:rowOff>0</xdr:rowOff>
    </xdr:from>
    <xdr:to>
      <xdr:col>11</xdr:col>
      <xdr:colOff>0</xdr:colOff>
      <xdr:row>294</xdr:row>
      <xdr:rowOff>0</xdr:rowOff>
    </xdr:to>
    <xdr:sp macro="" textlink="">
      <xdr:nvSpPr>
        <xdr:cNvPr id="321" name="AutoShape 218"/>
        <xdr:cNvSpPr>
          <a:spLocks noRot="1" noChangeAspect="1" noMove="1" noResize="1" noChangeArrowheads="1"/>
        </xdr:cNvSpPr>
      </xdr:nvSpPr>
      <xdr:spPr bwMode="auto">
        <a:xfrm>
          <a:off x="9715500" y="7727632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294</xdr:row>
      <xdr:rowOff>0</xdr:rowOff>
    </xdr:from>
    <xdr:to>
      <xdr:col>11</xdr:col>
      <xdr:colOff>0</xdr:colOff>
      <xdr:row>294</xdr:row>
      <xdr:rowOff>9525</xdr:rowOff>
    </xdr:to>
    <xdr:sp macro="" textlink="">
      <xdr:nvSpPr>
        <xdr:cNvPr id="322" name="AutoShape 227"/>
        <xdr:cNvSpPr>
          <a:spLocks noRot="1" noChangeAspect="1" noMove="1" noResize="1" noChangeArrowheads="1"/>
        </xdr:cNvSpPr>
      </xdr:nvSpPr>
      <xdr:spPr bwMode="auto">
        <a:xfrm>
          <a:off x="9715500" y="7785735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293</xdr:row>
      <xdr:rowOff>0</xdr:rowOff>
    </xdr:from>
    <xdr:to>
      <xdr:col>11</xdr:col>
      <xdr:colOff>0</xdr:colOff>
      <xdr:row>294</xdr:row>
      <xdr:rowOff>0</xdr:rowOff>
    </xdr:to>
    <xdr:sp macro="" textlink="">
      <xdr:nvSpPr>
        <xdr:cNvPr id="323" name="AutoShape 235"/>
        <xdr:cNvSpPr>
          <a:spLocks noRot="1" noChangeAspect="1" noMove="1" noResize="1" noChangeArrowheads="1"/>
        </xdr:cNvSpPr>
      </xdr:nvSpPr>
      <xdr:spPr bwMode="auto">
        <a:xfrm>
          <a:off x="9715500" y="7727632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294</xdr:row>
      <xdr:rowOff>0</xdr:rowOff>
    </xdr:from>
    <xdr:to>
      <xdr:col>11</xdr:col>
      <xdr:colOff>0</xdr:colOff>
      <xdr:row>294</xdr:row>
      <xdr:rowOff>9525</xdr:rowOff>
    </xdr:to>
    <xdr:sp macro="" textlink="">
      <xdr:nvSpPr>
        <xdr:cNvPr id="324" name="AutoShape 237"/>
        <xdr:cNvSpPr>
          <a:spLocks noRot="1" noChangeAspect="1" noMove="1" noResize="1" noChangeArrowheads="1"/>
        </xdr:cNvSpPr>
      </xdr:nvSpPr>
      <xdr:spPr bwMode="auto">
        <a:xfrm>
          <a:off x="9715500" y="7785735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25" name="AutoShape 275"/>
        <xdr:cNvSpPr>
          <a:spLocks noRot="1" noChangeAspect="1" noMove="1" noResize="1" noChangeArrowheads="1"/>
        </xdr:cNvSpPr>
      </xdr:nvSpPr>
      <xdr:spPr bwMode="auto">
        <a:xfrm>
          <a:off x="223837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26" name="AutoShape 285"/>
        <xdr:cNvSpPr>
          <a:spLocks noRot="1" noChangeAspect="1" noMove="1" noResize="1" noChangeArrowheads="1"/>
        </xdr:cNvSpPr>
      </xdr:nvSpPr>
      <xdr:spPr bwMode="auto">
        <a:xfrm>
          <a:off x="223837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27" name="AutoShape 307"/>
        <xdr:cNvSpPr>
          <a:spLocks noRot="1" noChangeAspect="1" noMove="1" noResize="1" noChangeArrowheads="1"/>
        </xdr:cNvSpPr>
      </xdr:nvSpPr>
      <xdr:spPr bwMode="auto">
        <a:xfrm>
          <a:off x="223837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28" name="AutoShape 310"/>
        <xdr:cNvSpPr>
          <a:spLocks noRot="1" noChangeAspect="1" noMove="1" noResize="1" noChangeArrowheads="1"/>
        </xdr:cNvSpPr>
      </xdr:nvSpPr>
      <xdr:spPr bwMode="auto">
        <a:xfrm>
          <a:off x="223837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29" name="AutoShape 435"/>
        <xdr:cNvSpPr>
          <a:spLocks noRot="1" noChangeAspect="1" noMove="1" noResize="1" noChangeArrowheads="1"/>
        </xdr:cNvSpPr>
      </xdr:nvSpPr>
      <xdr:spPr bwMode="auto">
        <a:xfrm>
          <a:off x="223837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30" name="AutoShape 438"/>
        <xdr:cNvSpPr>
          <a:spLocks noRot="1" noChangeAspect="1" noMove="1" noResize="1" noChangeArrowheads="1"/>
        </xdr:cNvSpPr>
      </xdr:nvSpPr>
      <xdr:spPr bwMode="auto">
        <a:xfrm>
          <a:off x="223837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31" name="AutoShape 441"/>
        <xdr:cNvSpPr>
          <a:spLocks noRot="1" noChangeAspect="1" noMove="1" noResize="1" noChangeArrowheads="1"/>
        </xdr:cNvSpPr>
      </xdr:nvSpPr>
      <xdr:spPr bwMode="auto">
        <a:xfrm>
          <a:off x="223837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32" name="AutoShape 444"/>
        <xdr:cNvSpPr>
          <a:spLocks noRot="1" noChangeAspect="1" noMove="1" noResize="1" noChangeArrowheads="1"/>
        </xdr:cNvSpPr>
      </xdr:nvSpPr>
      <xdr:spPr bwMode="auto">
        <a:xfrm>
          <a:off x="223837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293</xdr:row>
      <xdr:rowOff>0</xdr:rowOff>
    </xdr:from>
    <xdr:to>
      <xdr:col>10</xdr:col>
      <xdr:colOff>657225</xdr:colOff>
      <xdr:row>293</xdr:row>
      <xdr:rowOff>171450</xdr:rowOff>
    </xdr:to>
    <xdr:pic>
      <xdr:nvPicPr>
        <xdr:cNvPr id="333" name="AutoShape 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6296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294</xdr:row>
      <xdr:rowOff>0</xdr:rowOff>
    </xdr:from>
    <xdr:to>
      <xdr:col>10</xdr:col>
      <xdr:colOff>657225</xdr:colOff>
      <xdr:row>295</xdr:row>
      <xdr:rowOff>9525</xdr:rowOff>
    </xdr:to>
    <xdr:pic>
      <xdr:nvPicPr>
        <xdr:cNvPr id="334" name="AutoShape 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294</xdr:row>
      <xdr:rowOff>0</xdr:rowOff>
    </xdr:from>
    <xdr:to>
      <xdr:col>10</xdr:col>
      <xdr:colOff>657225</xdr:colOff>
      <xdr:row>295</xdr:row>
      <xdr:rowOff>19050</xdr:rowOff>
    </xdr:to>
    <xdr:pic>
      <xdr:nvPicPr>
        <xdr:cNvPr id="335" name="AutoShape 1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62965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36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37" name="AutoShape 26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38" name="AutoShape 27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39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40" name="AutoShape 28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41" name="AutoShape 28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42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43" name="AutoShape 30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44" name="AutoShape 30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45" name="AutoShape 30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46" name="AutoShape 31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47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48" name="AutoShape 4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49" name="AutoShape 4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50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51" name="AutoShape 43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52" name="AutoShape 4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53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54" name="AutoShape 44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55" name="AutoShape 4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56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57" name="AutoShape 4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58" name="AutoShape 4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293</xdr:row>
      <xdr:rowOff>0</xdr:rowOff>
    </xdr:from>
    <xdr:to>
      <xdr:col>10</xdr:col>
      <xdr:colOff>647700</xdr:colOff>
      <xdr:row>294</xdr:row>
      <xdr:rowOff>0</xdr:rowOff>
    </xdr:to>
    <xdr:sp macro="" textlink="">
      <xdr:nvSpPr>
        <xdr:cNvPr id="359" name="AutoShape 41"/>
        <xdr:cNvSpPr>
          <a:spLocks noRot="1" noChangeAspect="1" noMove="1" noResize="1" noChangeArrowheads="1"/>
        </xdr:cNvSpPr>
      </xdr:nvSpPr>
      <xdr:spPr bwMode="auto">
        <a:xfrm>
          <a:off x="8639175" y="7727632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293</xdr:row>
      <xdr:rowOff>0</xdr:rowOff>
    </xdr:from>
    <xdr:to>
      <xdr:col>11</xdr:col>
      <xdr:colOff>0</xdr:colOff>
      <xdr:row>294</xdr:row>
      <xdr:rowOff>0</xdr:rowOff>
    </xdr:to>
    <xdr:sp macro="" textlink="">
      <xdr:nvSpPr>
        <xdr:cNvPr id="360" name="AutoShape 218"/>
        <xdr:cNvSpPr>
          <a:spLocks noRot="1" noChangeAspect="1" noMove="1" noResize="1" noChangeArrowheads="1"/>
        </xdr:cNvSpPr>
      </xdr:nvSpPr>
      <xdr:spPr bwMode="auto">
        <a:xfrm>
          <a:off x="9715500" y="7727632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293</xdr:row>
      <xdr:rowOff>0</xdr:rowOff>
    </xdr:from>
    <xdr:to>
      <xdr:col>11</xdr:col>
      <xdr:colOff>0</xdr:colOff>
      <xdr:row>294</xdr:row>
      <xdr:rowOff>0</xdr:rowOff>
    </xdr:to>
    <xdr:sp macro="" textlink="">
      <xdr:nvSpPr>
        <xdr:cNvPr id="361" name="AutoShape 235"/>
        <xdr:cNvSpPr>
          <a:spLocks noRot="1" noChangeAspect="1" noMove="1" noResize="1" noChangeArrowheads="1"/>
        </xdr:cNvSpPr>
      </xdr:nvSpPr>
      <xdr:spPr bwMode="auto">
        <a:xfrm>
          <a:off x="9715500" y="7727632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293</xdr:row>
      <xdr:rowOff>0</xdr:rowOff>
    </xdr:from>
    <xdr:to>
      <xdr:col>10</xdr:col>
      <xdr:colOff>657225</xdr:colOff>
      <xdr:row>293</xdr:row>
      <xdr:rowOff>171450</xdr:rowOff>
    </xdr:to>
    <xdr:pic>
      <xdr:nvPicPr>
        <xdr:cNvPr id="362" name="AutoShape 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6296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63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64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65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66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67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68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69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61</xdr:row>
      <xdr:rowOff>0</xdr:rowOff>
    </xdr:from>
    <xdr:to>
      <xdr:col>10</xdr:col>
      <xdr:colOff>647700</xdr:colOff>
      <xdr:row>62</xdr:row>
      <xdr:rowOff>9525</xdr:rowOff>
    </xdr:to>
    <xdr:sp macro="" textlink="">
      <xdr:nvSpPr>
        <xdr:cNvPr id="370" name="AutoShape 264"/>
        <xdr:cNvSpPr>
          <a:spLocks noRot="1" noChangeAspect="1" noMove="1" noResize="1" noChangeArrowheads="1"/>
        </xdr:cNvSpPr>
      </xdr:nvSpPr>
      <xdr:spPr bwMode="auto">
        <a:xfrm>
          <a:off x="8639175" y="18745200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77</xdr:row>
      <xdr:rowOff>0</xdr:rowOff>
    </xdr:from>
    <xdr:to>
      <xdr:col>10</xdr:col>
      <xdr:colOff>647700</xdr:colOff>
      <xdr:row>78</xdr:row>
      <xdr:rowOff>9525</xdr:rowOff>
    </xdr:to>
    <xdr:sp macro="" textlink="">
      <xdr:nvSpPr>
        <xdr:cNvPr id="372" name="AutoShape 268"/>
        <xdr:cNvSpPr>
          <a:spLocks noRot="1" noChangeAspect="1" noMove="1" noResize="1" noChangeArrowheads="1"/>
        </xdr:cNvSpPr>
      </xdr:nvSpPr>
      <xdr:spPr bwMode="auto">
        <a:xfrm>
          <a:off x="8639175" y="236791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373" name="AutoShape 270"/>
        <xdr:cNvSpPr>
          <a:spLocks noRot="1" noMove="1" noResize="1" noChangeArrowheads="1"/>
        </xdr:cNvSpPr>
      </xdr:nvSpPr>
      <xdr:spPr bwMode="auto">
        <a:xfrm>
          <a:off x="863917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647700</xdr:colOff>
      <xdr:row>81</xdr:row>
      <xdr:rowOff>9525</xdr:rowOff>
    </xdr:to>
    <xdr:sp macro="" textlink="">
      <xdr:nvSpPr>
        <xdr:cNvPr id="374" name="AutoShape 271"/>
        <xdr:cNvSpPr>
          <a:spLocks noRot="1" noChangeAspect="1" noMove="1" noResize="1" noChangeArrowheads="1"/>
        </xdr:cNvSpPr>
      </xdr:nvSpPr>
      <xdr:spPr bwMode="auto">
        <a:xfrm>
          <a:off x="863917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990600</xdr:colOff>
      <xdr:row>79</xdr:row>
      <xdr:rowOff>0</xdr:rowOff>
    </xdr:from>
    <xdr:to>
      <xdr:col>10</xdr:col>
      <xdr:colOff>657225</xdr:colOff>
      <xdr:row>80</xdr:row>
      <xdr:rowOff>19050</xdr:rowOff>
    </xdr:to>
    <xdr:pic>
      <xdr:nvPicPr>
        <xdr:cNvPr id="375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53450" y="24536400"/>
          <a:ext cx="7429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84</xdr:row>
      <xdr:rowOff>0</xdr:rowOff>
    </xdr:from>
    <xdr:to>
      <xdr:col>4</xdr:col>
      <xdr:colOff>647700</xdr:colOff>
      <xdr:row>85</xdr:row>
      <xdr:rowOff>9525</xdr:rowOff>
    </xdr:to>
    <xdr:sp macro="" textlink="">
      <xdr:nvSpPr>
        <xdr:cNvPr id="376" name="AutoShape 268"/>
        <xdr:cNvSpPr>
          <a:spLocks noRot="1" noChangeAspect="1" noMove="1" noResize="1" noChangeArrowheads="1"/>
        </xdr:cNvSpPr>
      </xdr:nvSpPr>
      <xdr:spPr bwMode="auto">
        <a:xfrm>
          <a:off x="223837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647700</xdr:colOff>
      <xdr:row>87</xdr:row>
      <xdr:rowOff>9525</xdr:rowOff>
    </xdr:to>
    <xdr:sp macro="" textlink="">
      <xdr:nvSpPr>
        <xdr:cNvPr id="377" name="AutoShape 270"/>
        <xdr:cNvSpPr>
          <a:spLocks noRot="1" noMove="1" noResize="1" noChangeArrowheads="1"/>
        </xdr:cNvSpPr>
      </xdr:nvSpPr>
      <xdr:spPr bwMode="auto">
        <a:xfrm>
          <a:off x="22383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87</xdr:row>
      <xdr:rowOff>0</xdr:rowOff>
    </xdr:from>
    <xdr:to>
      <xdr:col>4</xdr:col>
      <xdr:colOff>647700</xdr:colOff>
      <xdr:row>88</xdr:row>
      <xdr:rowOff>9525</xdr:rowOff>
    </xdr:to>
    <xdr:sp macro="" textlink="">
      <xdr:nvSpPr>
        <xdr:cNvPr id="378" name="AutoShape 271"/>
        <xdr:cNvSpPr>
          <a:spLocks noRot="1" noChangeAspect="1" noMove="1" noResize="1" noChangeArrowheads="1"/>
        </xdr:cNvSpPr>
      </xdr:nvSpPr>
      <xdr:spPr bwMode="auto">
        <a:xfrm>
          <a:off x="22383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86</xdr:row>
      <xdr:rowOff>0</xdr:rowOff>
    </xdr:from>
    <xdr:to>
      <xdr:col>4</xdr:col>
      <xdr:colOff>657225</xdr:colOff>
      <xdr:row>87</xdr:row>
      <xdr:rowOff>19050</xdr:rowOff>
    </xdr:to>
    <xdr:pic>
      <xdr:nvPicPr>
        <xdr:cNvPr id="379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28850" y="270986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380" name="AutoShape 80"/>
        <xdr:cNvSpPr>
          <a:spLocks noRot="1" noChangeAspect="1" noMove="1" noResize="1" noChangeArrowheads="1"/>
        </xdr:cNvSpPr>
      </xdr:nvSpPr>
      <xdr:spPr bwMode="auto">
        <a:xfrm>
          <a:off x="863917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647700</xdr:colOff>
      <xdr:row>86</xdr:row>
      <xdr:rowOff>9525</xdr:rowOff>
    </xdr:to>
    <xdr:sp macro="" textlink="">
      <xdr:nvSpPr>
        <xdr:cNvPr id="381" name="AutoShape 78"/>
        <xdr:cNvSpPr>
          <a:spLocks noRot="1" noChangeAspect="1" noMove="1" noResize="1" noChangeArrowheads="1"/>
        </xdr:cNvSpPr>
      </xdr:nvSpPr>
      <xdr:spPr bwMode="auto">
        <a:xfrm>
          <a:off x="863917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382" name="AutoShape 76"/>
        <xdr:cNvSpPr>
          <a:spLocks noRot="1" noMove="1" noResize="1" noChangeArrowheads="1"/>
        </xdr:cNvSpPr>
      </xdr:nvSpPr>
      <xdr:spPr bwMode="auto">
        <a:xfrm>
          <a:off x="86391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383" name="AutoShape 74"/>
        <xdr:cNvSpPr>
          <a:spLocks noRot="1" noChangeAspect="1" noMove="1" noResize="1" noChangeArrowheads="1"/>
        </xdr:cNvSpPr>
      </xdr:nvSpPr>
      <xdr:spPr bwMode="auto">
        <a:xfrm>
          <a:off x="86391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83</xdr:row>
      <xdr:rowOff>419100</xdr:rowOff>
    </xdr:from>
    <xdr:to>
      <xdr:col>10</xdr:col>
      <xdr:colOff>657225</xdr:colOff>
      <xdr:row>85</xdr:row>
      <xdr:rowOff>19050</xdr:rowOff>
    </xdr:to>
    <xdr:pic>
      <xdr:nvPicPr>
        <xdr:cNvPr id="384" name="AutoShape 8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623185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84</xdr:row>
      <xdr:rowOff>419100</xdr:rowOff>
    </xdr:from>
    <xdr:to>
      <xdr:col>10</xdr:col>
      <xdr:colOff>657225</xdr:colOff>
      <xdr:row>86</xdr:row>
      <xdr:rowOff>9525</xdr:rowOff>
    </xdr:to>
    <xdr:pic>
      <xdr:nvPicPr>
        <xdr:cNvPr id="385" name="AutoShape 7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66604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86</xdr:row>
      <xdr:rowOff>0</xdr:rowOff>
    </xdr:from>
    <xdr:to>
      <xdr:col>10</xdr:col>
      <xdr:colOff>657225</xdr:colOff>
      <xdr:row>87</xdr:row>
      <xdr:rowOff>19050</xdr:rowOff>
    </xdr:to>
    <xdr:pic>
      <xdr:nvPicPr>
        <xdr:cNvPr id="386" name="AutoShape 76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70986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86</xdr:row>
      <xdr:rowOff>419100</xdr:rowOff>
    </xdr:from>
    <xdr:to>
      <xdr:col>10</xdr:col>
      <xdr:colOff>657225</xdr:colOff>
      <xdr:row>88</xdr:row>
      <xdr:rowOff>19050</xdr:rowOff>
    </xdr:to>
    <xdr:pic>
      <xdr:nvPicPr>
        <xdr:cNvPr id="387" name="AutoShape 7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751772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388" name="AutoShape 268"/>
        <xdr:cNvSpPr>
          <a:spLocks noRot="1" noChangeAspect="1" noMove="1" noResize="1" noChangeArrowheads="1"/>
        </xdr:cNvSpPr>
      </xdr:nvSpPr>
      <xdr:spPr bwMode="auto">
        <a:xfrm>
          <a:off x="863917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389" name="AutoShape 270"/>
        <xdr:cNvSpPr>
          <a:spLocks noRot="1" noMove="1" noResize="1" noChangeArrowheads="1"/>
        </xdr:cNvSpPr>
      </xdr:nvSpPr>
      <xdr:spPr bwMode="auto">
        <a:xfrm>
          <a:off x="86391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390" name="AutoShape 271"/>
        <xdr:cNvSpPr>
          <a:spLocks noRot="1" noChangeAspect="1" noMove="1" noResize="1" noChangeArrowheads="1"/>
        </xdr:cNvSpPr>
      </xdr:nvSpPr>
      <xdr:spPr bwMode="auto">
        <a:xfrm>
          <a:off x="86391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990600</xdr:colOff>
      <xdr:row>86</xdr:row>
      <xdr:rowOff>0</xdr:rowOff>
    </xdr:from>
    <xdr:to>
      <xdr:col>10</xdr:col>
      <xdr:colOff>657225</xdr:colOff>
      <xdr:row>87</xdr:row>
      <xdr:rowOff>19050</xdr:rowOff>
    </xdr:to>
    <xdr:pic>
      <xdr:nvPicPr>
        <xdr:cNvPr id="391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53450" y="27098625"/>
          <a:ext cx="7429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90</xdr:row>
      <xdr:rowOff>0</xdr:rowOff>
    </xdr:from>
    <xdr:to>
      <xdr:col>10</xdr:col>
      <xdr:colOff>647700</xdr:colOff>
      <xdr:row>91</xdr:row>
      <xdr:rowOff>9525</xdr:rowOff>
    </xdr:to>
    <xdr:sp macro="" textlink="">
      <xdr:nvSpPr>
        <xdr:cNvPr id="392" name="AutoShape 55"/>
        <xdr:cNvSpPr>
          <a:spLocks noRot="1" noChangeAspect="1" noMove="1" noResize="1" noChangeArrowheads="1"/>
        </xdr:cNvSpPr>
      </xdr:nvSpPr>
      <xdr:spPr bwMode="auto">
        <a:xfrm>
          <a:off x="8639175" y="283749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91</xdr:row>
      <xdr:rowOff>0</xdr:rowOff>
    </xdr:from>
    <xdr:to>
      <xdr:col>10</xdr:col>
      <xdr:colOff>647700</xdr:colOff>
      <xdr:row>92</xdr:row>
      <xdr:rowOff>9525</xdr:rowOff>
    </xdr:to>
    <xdr:sp macro="" textlink="">
      <xdr:nvSpPr>
        <xdr:cNvPr id="393" name="AutoShape 55"/>
        <xdr:cNvSpPr>
          <a:spLocks noRot="1" noChangeAspect="1" noMove="1" noResize="1" noChangeArrowheads="1"/>
        </xdr:cNvSpPr>
      </xdr:nvSpPr>
      <xdr:spPr bwMode="auto">
        <a:xfrm>
          <a:off x="8639175" y="288036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647700</xdr:colOff>
      <xdr:row>93</xdr:row>
      <xdr:rowOff>9525</xdr:rowOff>
    </xdr:to>
    <xdr:sp macro="" textlink="">
      <xdr:nvSpPr>
        <xdr:cNvPr id="394" name="AutoShape 55"/>
        <xdr:cNvSpPr>
          <a:spLocks noRot="1" noChangeAspect="1" noMove="1" noResize="1" noChangeArrowheads="1"/>
        </xdr:cNvSpPr>
      </xdr:nvSpPr>
      <xdr:spPr bwMode="auto">
        <a:xfrm>
          <a:off x="8639175" y="292322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647700</xdr:colOff>
      <xdr:row>94</xdr:row>
      <xdr:rowOff>9525</xdr:rowOff>
    </xdr:to>
    <xdr:sp macro="" textlink="">
      <xdr:nvSpPr>
        <xdr:cNvPr id="395" name="AutoShape 55"/>
        <xdr:cNvSpPr>
          <a:spLocks noRot="1" noChangeAspect="1" noMove="1" noResize="1" noChangeArrowheads="1"/>
        </xdr:cNvSpPr>
      </xdr:nvSpPr>
      <xdr:spPr bwMode="auto">
        <a:xfrm>
          <a:off x="8639175" y="296608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94</xdr:row>
      <xdr:rowOff>0</xdr:rowOff>
    </xdr:from>
    <xdr:to>
      <xdr:col>10</xdr:col>
      <xdr:colOff>647700</xdr:colOff>
      <xdr:row>95</xdr:row>
      <xdr:rowOff>9525</xdr:rowOff>
    </xdr:to>
    <xdr:sp macro="" textlink="">
      <xdr:nvSpPr>
        <xdr:cNvPr id="396" name="AutoShape 55"/>
        <xdr:cNvSpPr>
          <a:spLocks noRot="1" noChangeAspect="1" noMove="1" noResize="1" noChangeArrowheads="1"/>
        </xdr:cNvSpPr>
      </xdr:nvSpPr>
      <xdr:spPr bwMode="auto">
        <a:xfrm>
          <a:off x="8639175" y="300894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647700</xdr:colOff>
      <xdr:row>98</xdr:row>
      <xdr:rowOff>9525</xdr:rowOff>
    </xdr:to>
    <xdr:sp macro="" textlink="">
      <xdr:nvSpPr>
        <xdr:cNvPr id="397" name="AutoShape 49"/>
        <xdr:cNvSpPr>
          <a:spLocks noRot="1" noChangeAspect="1" noMove="1" noResize="1" noChangeArrowheads="1"/>
        </xdr:cNvSpPr>
      </xdr:nvSpPr>
      <xdr:spPr bwMode="auto">
        <a:xfrm>
          <a:off x="8639175" y="309372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98</xdr:row>
      <xdr:rowOff>0</xdr:rowOff>
    </xdr:from>
    <xdr:to>
      <xdr:col>10</xdr:col>
      <xdr:colOff>647700</xdr:colOff>
      <xdr:row>99</xdr:row>
      <xdr:rowOff>9525</xdr:rowOff>
    </xdr:to>
    <xdr:sp macro="" textlink="">
      <xdr:nvSpPr>
        <xdr:cNvPr id="398" name="AutoShape 49"/>
        <xdr:cNvSpPr>
          <a:spLocks noRot="1" noChangeAspect="1" noMove="1" noResize="1" noChangeArrowheads="1"/>
        </xdr:cNvSpPr>
      </xdr:nvSpPr>
      <xdr:spPr bwMode="auto">
        <a:xfrm>
          <a:off x="8639175" y="313658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99</xdr:row>
      <xdr:rowOff>0</xdr:rowOff>
    </xdr:from>
    <xdr:to>
      <xdr:col>10</xdr:col>
      <xdr:colOff>647700</xdr:colOff>
      <xdr:row>100</xdr:row>
      <xdr:rowOff>9525</xdr:rowOff>
    </xdr:to>
    <xdr:sp macro="" textlink="">
      <xdr:nvSpPr>
        <xdr:cNvPr id="399" name="AutoShape 49"/>
        <xdr:cNvSpPr>
          <a:spLocks noRot="1" noChangeAspect="1" noMove="1" noResize="1" noChangeArrowheads="1"/>
        </xdr:cNvSpPr>
      </xdr:nvSpPr>
      <xdr:spPr bwMode="auto">
        <a:xfrm>
          <a:off x="8639175" y="317944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100</xdr:row>
      <xdr:rowOff>0</xdr:rowOff>
    </xdr:from>
    <xdr:to>
      <xdr:col>10</xdr:col>
      <xdr:colOff>647700</xdr:colOff>
      <xdr:row>101</xdr:row>
      <xdr:rowOff>9525</xdr:rowOff>
    </xdr:to>
    <xdr:sp macro="" textlink="">
      <xdr:nvSpPr>
        <xdr:cNvPr id="400" name="AutoShape 49"/>
        <xdr:cNvSpPr>
          <a:spLocks noRot="1" noChangeAspect="1" noMove="1" noResize="1" noChangeArrowheads="1"/>
        </xdr:cNvSpPr>
      </xdr:nvSpPr>
      <xdr:spPr bwMode="auto">
        <a:xfrm>
          <a:off x="8639175" y="322230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647700</xdr:colOff>
      <xdr:row>102</xdr:row>
      <xdr:rowOff>9525</xdr:rowOff>
    </xdr:to>
    <xdr:sp macro="" textlink="">
      <xdr:nvSpPr>
        <xdr:cNvPr id="401" name="AutoShape 49"/>
        <xdr:cNvSpPr>
          <a:spLocks noRot="1" noChangeAspect="1" noMove="1" noResize="1" noChangeArrowheads="1"/>
        </xdr:cNvSpPr>
      </xdr:nvSpPr>
      <xdr:spPr bwMode="auto">
        <a:xfrm>
          <a:off x="8639175" y="326517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619125</xdr:colOff>
      <xdr:row>110</xdr:row>
      <xdr:rowOff>104775</xdr:rowOff>
    </xdr:to>
    <xdr:sp macro="" textlink="">
      <xdr:nvSpPr>
        <xdr:cNvPr id="402" name="AutoShape 272"/>
        <xdr:cNvSpPr>
          <a:spLocks noRot="1" noChangeAspect="1" noMove="1" noResize="1" noChangeArrowheads="1"/>
        </xdr:cNvSpPr>
      </xdr:nvSpPr>
      <xdr:spPr bwMode="auto">
        <a:xfrm>
          <a:off x="2238375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03" name="AutoShape 273"/>
        <xdr:cNvSpPr>
          <a:spLocks noRot="1" noChangeAspect="1" noMove="1" noResize="1" noChangeArrowheads="1"/>
        </xdr:cNvSpPr>
      </xdr:nvSpPr>
      <xdr:spPr bwMode="auto">
        <a:xfrm>
          <a:off x="2238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04" name="AutoShape 295"/>
        <xdr:cNvSpPr>
          <a:spLocks noRot="1" noChangeAspect="1" noMove="1" noResize="1" noChangeArrowheads="1"/>
        </xdr:cNvSpPr>
      </xdr:nvSpPr>
      <xdr:spPr bwMode="auto">
        <a:xfrm>
          <a:off x="2238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05" name="AutoShape 296"/>
        <xdr:cNvSpPr>
          <a:spLocks noRot="1" noChangeAspect="1" noMove="1" noResize="1" noChangeArrowheads="1"/>
        </xdr:cNvSpPr>
      </xdr:nvSpPr>
      <xdr:spPr bwMode="auto">
        <a:xfrm>
          <a:off x="2238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06" name="AutoShape 297"/>
        <xdr:cNvSpPr>
          <a:spLocks noRot="1" noMove="1" noResize="1" noChangeArrowheads="1"/>
        </xdr:cNvSpPr>
      </xdr:nvSpPr>
      <xdr:spPr bwMode="auto">
        <a:xfrm>
          <a:off x="2238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07" name="AutoShape 298"/>
        <xdr:cNvSpPr>
          <a:spLocks noRot="1" noChangeAspect="1" noMove="1" noResize="1" noChangeArrowheads="1"/>
        </xdr:cNvSpPr>
      </xdr:nvSpPr>
      <xdr:spPr bwMode="auto">
        <a:xfrm>
          <a:off x="2238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619125</xdr:colOff>
      <xdr:row>111</xdr:row>
      <xdr:rowOff>104775</xdr:rowOff>
    </xdr:to>
    <xdr:sp macro="" textlink="">
      <xdr:nvSpPr>
        <xdr:cNvPr id="408" name="AutoShape 272"/>
        <xdr:cNvSpPr>
          <a:spLocks noRot="1" noChangeAspect="1" noMove="1" noResize="1" noChangeArrowheads="1"/>
        </xdr:cNvSpPr>
      </xdr:nvSpPr>
      <xdr:spPr bwMode="auto">
        <a:xfrm>
          <a:off x="2238375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09" name="AutoShape 273"/>
        <xdr:cNvSpPr>
          <a:spLocks noRot="1" noChangeAspect="1" noMove="1" noResize="1" noChangeArrowheads="1"/>
        </xdr:cNvSpPr>
      </xdr:nvSpPr>
      <xdr:spPr bwMode="auto">
        <a:xfrm>
          <a:off x="22383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10" name="AutoShape 295"/>
        <xdr:cNvSpPr>
          <a:spLocks noRot="1" noChangeAspect="1" noMove="1" noResize="1" noChangeArrowheads="1"/>
        </xdr:cNvSpPr>
      </xdr:nvSpPr>
      <xdr:spPr bwMode="auto">
        <a:xfrm>
          <a:off x="22383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11" name="AutoShape 296"/>
        <xdr:cNvSpPr>
          <a:spLocks noRot="1" noChangeAspect="1" noMove="1" noResize="1" noChangeArrowheads="1"/>
        </xdr:cNvSpPr>
      </xdr:nvSpPr>
      <xdr:spPr bwMode="auto">
        <a:xfrm>
          <a:off x="22383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12" name="AutoShape 297"/>
        <xdr:cNvSpPr>
          <a:spLocks noRot="1" noMove="1" noResize="1" noChangeArrowheads="1"/>
        </xdr:cNvSpPr>
      </xdr:nvSpPr>
      <xdr:spPr bwMode="auto">
        <a:xfrm>
          <a:off x="22383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13" name="AutoShape 298"/>
        <xdr:cNvSpPr>
          <a:spLocks noRot="1" noChangeAspect="1" noMove="1" noResize="1" noChangeArrowheads="1"/>
        </xdr:cNvSpPr>
      </xdr:nvSpPr>
      <xdr:spPr bwMode="auto">
        <a:xfrm>
          <a:off x="22383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619125</xdr:colOff>
      <xdr:row>112</xdr:row>
      <xdr:rowOff>104775</xdr:rowOff>
    </xdr:to>
    <xdr:sp macro="" textlink="">
      <xdr:nvSpPr>
        <xdr:cNvPr id="414" name="AutoShape 272"/>
        <xdr:cNvSpPr>
          <a:spLocks noRot="1" noChangeAspect="1" noMove="1" noResize="1" noChangeArrowheads="1"/>
        </xdr:cNvSpPr>
      </xdr:nvSpPr>
      <xdr:spPr bwMode="auto">
        <a:xfrm>
          <a:off x="2238375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15" name="AutoShape 273"/>
        <xdr:cNvSpPr>
          <a:spLocks noRot="1" noChangeAspect="1" noMove="1" noResize="1" noChangeArrowheads="1"/>
        </xdr:cNvSpPr>
      </xdr:nvSpPr>
      <xdr:spPr bwMode="auto">
        <a:xfrm>
          <a:off x="22383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16" name="AutoShape 295"/>
        <xdr:cNvSpPr>
          <a:spLocks noRot="1" noChangeAspect="1" noMove="1" noResize="1" noChangeArrowheads="1"/>
        </xdr:cNvSpPr>
      </xdr:nvSpPr>
      <xdr:spPr bwMode="auto">
        <a:xfrm>
          <a:off x="22383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17" name="AutoShape 296"/>
        <xdr:cNvSpPr>
          <a:spLocks noRot="1" noChangeAspect="1" noMove="1" noResize="1" noChangeArrowheads="1"/>
        </xdr:cNvSpPr>
      </xdr:nvSpPr>
      <xdr:spPr bwMode="auto">
        <a:xfrm>
          <a:off x="22383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18" name="AutoShape 297"/>
        <xdr:cNvSpPr>
          <a:spLocks noRot="1" noMove="1" noResize="1" noChangeArrowheads="1"/>
        </xdr:cNvSpPr>
      </xdr:nvSpPr>
      <xdr:spPr bwMode="auto">
        <a:xfrm>
          <a:off x="22383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19" name="AutoShape 298"/>
        <xdr:cNvSpPr>
          <a:spLocks noRot="1" noChangeAspect="1" noMove="1" noResize="1" noChangeArrowheads="1"/>
        </xdr:cNvSpPr>
      </xdr:nvSpPr>
      <xdr:spPr bwMode="auto">
        <a:xfrm>
          <a:off x="22383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619125</xdr:colOff>
      <xdr:row>113</xdr:row>
      <xdr:rowOff>104775</xdr:rowOff>
    </xdr:to>
    <xdr:sp macro="" textlink="">
      <xdr:nvSpPr>
        <xdr:cNvPr id="420" name="AutoShape 272"/>
        <xdr:cNvSpPr>
          <a:spLocks noRot="1" noChangeAspect="1" noMove="1" noResize="1" noChangeArrowheads="1"/>
        </xdr:cNvSpPr>
      </xdr:nvSpPr>
      <xdr:spPr bwMode="auto">
        <a:xfrm>
          <a:off x="2238375" y="36566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21" name="AutoShape 273"/>
        <xdr:cNvSpPr>
          <a:spLocks noRot="1" noChangeAspect="1" noMove="1" noResize="1" noChangeArrowheads="1"/>
        </xdr:cNvSpPr>
      </xdr:nvSpPr>
      <xdr:spPr bwMode="auto">
        <a:xfrm>
          <a:off x="22383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22" name="AutoShape 295"/>
        <xdr:cNvSpPr>
          <a:spLocks noRot="1" noChangeAspect="1" noMove="1" noResize="1" noChangeArrowheads="1"/>
        </xdr:cNvSpPr>
      </xdr:nvSpPr>
      <xdr:spPr bwMode="auto">
        <a:xfrm>
          <a:off x="22383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23" name="AutoShape 296"/>
        <xdr:cNvSpPr>
          <a:spLocks noRot="1" noChangeAspect="1" noMove="1" noResize="1" noChangeArrowheads="1"/>
        </xdr:cNvSpPr>
      </xdr:nvSpPr>
      <xdr:spPr bwMode="auto">
        <a:xfrm>
          <a:off x="22383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24" name="AutoShape 297"/>
        <xdr:cNvSpPr>
          <a:spLocks noRot="1" noMove="1" noResize="1" noChangeArrowheads="1"/>
        </xdr:cNvSpPr>
      </xdr:nvSpPr>
      <xdr:spPr bwMode="auto">
        <a:xfrm>
          <a:off x="22383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25" name="AutoShape 298"/>
        <xdr:cNvSpPr>
          <a:spLocks noRot="1" noChangeAspect="1" noMove="1" noResize="1" noChangeArrowheads="1"/>
        </xdr:cNvSpPr>
      </xdr:nvSpPr>
      <xdr:spPr bwMode="auto">
        <a:xfrm>
          <a:off x="22383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619125</xdr:colOff>
      <xdr:row>114</xdr:row>
      <xdr:rowOff>104775</xdr:rowOff>
    </xdr:to>
    <xdr:sp macro="" textlink="">
      <xdr:nvSpPr>
        <xdr:cNvPr id="426" name="AutoShape 272"/>
        <xdr:cNvSpPr>
          <a:spLocks noRot="1" noChangeAspect="1" noMove="1" noResize="1" noChangeArrowheads="1"/>
        </xdr:cNvSpPr>
      </xdr:nvSpPr>
      <xdr:spPr bwMode="auto">
        <a:xfrm>
          <a:off x="2238375" y="36871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27" name="AutoShape 273"/>
        <xdr:cNvSpPr>
          <a:spLocks noRot="1" noChangeAspect="1" noMove="1" noResize="1" noChangeArrowheads="1"/>
        </xdr:cNvSpPr>
      </xdr:nvSpPr>
      <xdr:spPr bwMode="auto">
        <a:xfrm>
          <a:off x="22383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28" name="AutoShape 295"/>
        <xdr:cNvSpPr>
          <a:spLocks noRot="1" noChangeAspect="1" noMove="1" noResize="1" noChangeArrowheads="1"/>
        </xdr:cNvSpPr>
      </xdr:nvSpPr>
      <xdr:spPr bwMode="auto">
        <a:xfrm>
          <a:off x="22383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29" name="AutoShape 296"/>
        <xdr:cNvSpPr>
          <a:spLocks noRot="1" noChangeAspect="1" noMove="1" noResize="1" noChangeArrowheads="1"/>
        </xdr:cNvSpPr>
      </xdr:nvSpPr>
      <xdr:spPr bwMode="auto">
        <a:xfrm>
          <a:off x="22383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30" name="AutoShape 297"/>
        <xdr:cNvSpPr>
          <a:spLocks noRot="1" noMove="1" noResize="1" noChangeArrowheads="1"/>
        </xdr:cNvSpPr>
      </xdr:nvSpPr>
      <xdr:spPr bwMode="auto">
        <a:xfrm>
          <a:off x="22383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31" name="AutoShape 298"/>
        <xdr:cNvSpPr>
          <a:spLocks noRot="1" noChangeAspect="1" noMove="1" noResize="1" noChangeArrowheads="1"/>
        </xdr:cNvSpPr>
      </xdr:nvSpPr>
      <xdr:spPr bwMode="auto">
        <a:xfrm>
          <a:off x="22383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619125</xdr:colOff>
      <xdr:row>115</xdr:row>
      <xdr:rowOff>104775</xdr:rowOff>
    </xdr:to>
    <xdr:sp macro="" textlink="">
      <xdr:nvSpPr>
        <xdr:cNvPr id="432" name="AutoShape 272"/>
        <xdr:cNvSpPr>
          <a:spLocks noRot="1" noChangeAspect="1" noMove="1" noResize="1" noChangeArrowheads="1"/>
        </xdr:cNvSpPr>
      </xdr:nvSpPr>
      <xdr:spPr bwMode="auto">
        <a:xfrm>
          <a:off x="2238375" y="37176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33" name="AutoShape 273"/>
        <xdr:cNvSpPr>
          <a:spLocks noRot="1" noChangeAspect="1" noMove="1" noResize="1" noChangeArrowheads="1"/>
        </xdr:cNvSpPr>
      </xdr:nvSpPr>
      <xdr:spPr bwMode="auto">
        <a:xfrm>
          <a:off x="22383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34" name="AutoShape 295"/>
        <xdr:cNvSpPr>
          <a:spLocks noRot="1" noChangeAspect="1" noMove="1" noResize="1" noChangeArrowheads="1"/>
        </xdr:cNvSpPr>
      </xdr:nvSpPr>
      <xdr:spPr bwMode="auto">
        <a:xfrm>
          <a:off x="22383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35" name="AutoShape 296"/>
        <xdr:cNvSpPr>
          <a:spLocks noRot="1" noChangeAspect="1" noMove="1" noResize="1" noChangeArrowheads="1"/>
        </xdr:cNvSpPr>
      </xdr:nvSpPr>
      <xdr:spPr bwMode="auto">
        <a:xfrm>
          <a:off x="22383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36" name="AutoShape 297"/>
        <xdr:cNvSpPr>
          <a:spLocks noRot="1" noMove="1" noResize="1" noChangeArrowheads="1"/>
        </xdr:cNvSpPr>
      </xdr:nvSpPr>
      <xdr:spPr bwMode="auto">
        <a:xfrm>
          <a:off x="22383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37" name="AutoShape 298"/>
        <xdr:cNvSpPr>
          <a:spLocks noRot="1" noChangeAspect="1" noMove="1" noResize="1" noChangeArrowheads="1"/>
        </xdr:cNvSpPr>
      </xdr:nvSpPr>
      <xdr:spPr bwMode="auto">
        <a:xfrm>
          <a:off x="22383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619125</xdr:colOff>
      <xdr:row>116</xdr:row>
      <xdr:rowOff>104775</xdr:rowOff>
    </xdr:to>
    <xdr:sp macro="" textlink="">
      <xdr:nvSpPr>
        <xdr:cNvPr id="438" name="AutoShape 272"/>
        <xdr:cNvSpPr>
          <a:spLocks noRot="1" noChangeAspect="1" noMove="1" noResize="1" noChangeArrowheads="1"/>
        </xdr:cNvSpPr>
      </xdr:nvSpPr>
      <xdr:spPr bwMode="auto">
        <a:xfrm>
          <a:off x="2238375" y="37480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39" name="AutoShape 273"/>
        <xdr:cNvSpPr>
          <a:spLocks noRot="1" noChangeAspect="1" noMove="1" noResize="1" noChangeArrowheads="1"/>
        </xdr:cNvSpPr>
      </xdr:nvSpPr>
      <xdr:spPr bwMode="auto">
        <a:xfrm>
          <a:off x="22383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40" name="AutoShape 295"/>
        <xdr:cNvSpPr>
          <a:spLocks noRot="1" noChangeAspect="1" noMove="1" noResize="1" noChangeArrowheads="1"/>
        </xdr:cNvSpPr>
      </xdr:nvSpPr>
      <xdr:spPr bwMode="auto">
        <a:xfrm>
          <a:off x="22383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41" name="AutoShape 296"/>
        <xdr:cNvSpPr>
          <a:spLocks noRot="1" noChangeAspect="1" noMove="1" noResize="1" noChangeArrowheads="1"/>
        </xdr:cNvSpPr>
      </xdr:nvSpPr>
      <xdr:spPr bwMode="auto">
        <a:xfrm>
          <a:off x="22383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42" name="AutoShape 297"/>
        <xdr:cNvSpPr>
          <a:spLocks noRot="1" noMove="1" noResize="1" noChangeArrowheads="1"/>
        </xdr:cNvSpPr>
      </xdr:nvSpPr>
      <xdr:spPr bwMode="auto">
        <a:xfrm>
          <a:off x="22383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43" name="AutoShape 298"/>
        <xdr:cNvSpPr>
          <a:spLocks noRot="1" noChangeAspect="1" noMove="1" noResize="1" noChangeArrowheads="1"/>
        </xdr:cNvSpPr>
      </xdr:nvSpPr>
      <xdr:spPr bwMode="auto">
        <a:xfrm>
          <a:off x="22383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619125</xdr:colOff>
      <xdr:row>117</xdr:row>
      <xdr:rowOff>104775</xdr:rowOff>
    </xdr:to>
    <xdr:sp macro="" textlink="">
      <xdr:nvSpPr>
        <xdr:cNvPr id="444" name="AutoShape 272"/>
        <xdr:cNvSpPr>
          <a:spLocks noRot="1" noChangeAspect="1" noMove="1" noResize="1" noChangeArrowheads="1"/>
        </xdr:cNvSpPr>
      </xdr:nvSpPr>
      <xdr:spPr bwMode="auto">
        <a:xfrm>
          <a:off x="2238375" y="3778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45" name="AutoShape 273"/>
        <xdr:cNvSpPr>
          <a:spLocks noRot="1" noChangeAspect="1" noMove="1" noResize="1" noChangeArrowheads="1"/>
        </xdr:cNvSpPr>
      </xdr:nvSpPr>
      <xdr:spPr bwMode="auto">
        <a:xfrm>
          <a:off x="22383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46" name="AutoShape 295"/>
        <xdr:cNvSpPr>
          <a:spLocks noRot="1" noChangeAspect="1" noMove="1" noResize="1" noChangeArrowheads="1"/>
        </xdr:cNvSpPr>
      </xdr:nvSpPr>
      <xdr:spPr bwMode="auto">
        <a:xfrm>
          <a:off x="22383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47" name="AutoShape 296"/>
        <xdr:cNvSpPr>
          <a:spLocks noRot="1" noChangeAspect="1" noMove="1" noResize="1" noChangeArrowheads="1"/>
        </xdr:cNvSpPr>
      </xdr:nvSpPr>
      <xdr:spPr bwMode="auto">
        <a:xfrm>
          <a:off x="22383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48" name="AutoShape 297"/>
        <xdr:cNvSpPr>
          <a:spLocks noRot="1" noMove="1" noResize="1" noChangeArrowheads="1"/>
        </xdr:cNvSpPr>
      </xdr:nvSpPr>
      <xdr:spPr bwMode="auto">
        <a:xfrm>
          <a:off x="22383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49" name="AutoShape 298"/>
        <xdr:cNvSpPr>
          <a:spLocks noRot="1" noChangeAspect="1" noMove="1" noResize="1" noChangeArrowheads="1"/>
        </xdr:cNvSpPr>
      </xdr:nvSpPr>
      <xdr:spPr bwMode="auto">
        <a:xfrm>
          <a:off x="22383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619125</xdr:colOff>
      <xdr:row>118</xdr:row>
      <xdr:rowOff>104775</xdr:rowOff>
    </xdr:to>
    <xdr:sp macro="" textlink="">
      <xdr:nvSpPr>
        <xdr:cNvPr id="450" name="AutoShape 272"/>
        <xdr:cNvSpPr>
          <a:spLocks noRot="1" noChangeAspect="1" noMove="1" noResize="1" noChangeArrowheads="1"/>
        </xdr:cNvSpPr>
      </xdr:nvSpPr>
      <xdr:spPr bwMode="auto">
        <a:xfrm>
          <a:off x="2238375" y="3809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51" name="AutoShape 273"/>
        <xdr:cNvSpPr>
          <a:spLocks noRot="1" noChangeAspect="1" noMove="1" noResize="1" noChangeArrowheads="1"/>
        </xdr:cNvSpPr>
      </xdr:nvSpPr>
      <xdr:spPr bwMode="auto">
        <a:xfrm>
          <a:off x="22383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52" name="AutoShape 295"/>
        <xdr:cNvSpPr>
          <a:spLocks noRot="1" noChangeAspect="1" noMove="1" noResize="1" noChangeArrowheads="1"/>
        </xdr:cNvSpPr>
      </xdr:nvSpPr>
      <xdr:spPr bwMode="auto">
        <a:xfrm>
          <a:off x="22383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53" name="AutoShape 296"/>
        <xdr:cNvSpPr>
          <a:spLocks noRot="1" noChangeAspect="1" noMove="1" noResize="1" noChangeArrowheads="1"/>
        </xdr:cNvSpPr>
      </xdr:nvSpPr>
      <xdr:spPr bwMode="auto">
        <a:xfrm>
          <a:off x="22383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54" name="AutoShape 297"/>
        <xdr:cNvSpPr>
          <a:spLocks noRot="1" noMove="1" noResize="1" noChangeArrowheads="1"/>
        </xdr:cNvSpPr>
      </xdr:nvSpPr>
      <xdr:spPr bwMode="auto">
        <a:xfrm>
          <a:off x="22383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55" name="AutoShape 298"/>
        <xdr:cNvSpPr>
          <a:spLocks noRot="1" noChangeAspect="1" noMove="1" noResize="1" noChangeArrowheads="1"/>
        </xdr:cNvSpPr>
      </xdr:nvSpPr>
      <xdr:spPr bwMode="auto">
        <a:xfrm>
          <a:off x="22383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619125</xdr:colOff>
      <xdr:row>119</xdr:row>
      <xdr:rowOff>104775</xdr:rowOff>
    </xdr:to>
    <xdr:sp macro="" textlink="">
      <xdr:nvSpPr>
        <xdr:cNvPr id="456" name="AutoShape 272"/>
        <xdr:cNvSpPr>
          <a:spLocks noRot="1" noChangeAspect="1" noMove="1" noResize="1" noChangeArrowheads="1"/>
        </xdr:cNvSpPr>
      </xdr:nvSpPr>
      <xdr:spPr bwMode="auto">
        <a:xfrm>
          <a:off x="2238375" y="38395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57" name="AutoShape 273"/>
        <xdr:cNvSpPr>
          <a:spLocks noRot="1" noChangeAspect="1" noMove="1" noResize="1" noChangeArrowheads="1"/>
        </xdr:cNvSpPr>
      </xdr:nvSpPr>
      <xdr:spPr bwMode="auto">
        <a:xfrm>
          <a:off x="22383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58" name="AutoShape 295"/>
        <xdr:cNvSpPr>
          <a:spLocks noRot="1" noChangeAspect="1" noMove="1" noResize="1" noChangeArrowheads="1"/>
        </xdr:cNvSpPr>
      </xdr:nvSpPr>
      <xdr:spPr bwMode="auto">
        <a:xfrm>
          <a:off x="22383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59" name="AutoShape 296"/>
        <xdr:cNvSpPr>
          <a:spLocks noRot="1" noChangeAspect="1" noMove="1" noResize="1" noChangeArrowheads="1"/>
        </xdr:cNvSpPr>
      </xdr:nvSpPr>
      <xdr:spPr bwMode="auto">
        <a:xfrm>
          <a:off x="22383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60" name="AutoShape 297"/>
        <xdr:cNvSpPr>
          <a:spLocks noRot="1" noMove="1" noResize="1" noChangeArrowheads="1"/>
        </xdr:cNvSpPr>
      </xdr:nvSpPr>
      <xdr:spPr bwMode="auto">
        <a:xfrm>
          <a:off x="22383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61" name="AutoShape 298"/>
        <xdr:cNvSpPr>
          <a:spLocks noRot="1" noChangeAspect="1" noMove="1" noResize="1" noChangeArrowheads="1"/>
        </xdr:cNvSpPr>
      </xdr:nvSpPr>
      <xdr:spPr bwMode="auto">
        <a:xfrm>
          <a:off x="22383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619125</xdr:colOff>
      <xdr:row>120</xdr:row>
      <xdr:rowOff>104775</xdr:rowOff>
    </xdr:to>
    <xdr:sp macro="" textlink="">
      <xdr:nvSpPr>
        <xdr:cNvPr id="462" name="AutoShape 272"/>
        <xdr:cNvSpPr>
          <a:spLocks noRot="1" noChangeAspect="1" noMove="1" noResize="1" noChangeArrowheads="1"/>
        </xdr:cNvSpPr>
      </xdr:nvSpPr>
      <xdr:spPr bwMode="auto">
        <a:xfrm>
          <a:off x="2238375" y="38700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63" name="AutoShape 273"/>
        <xdr:cNvSpPr>
          <a:spLocks noRot="1" noChangeAspect="1" noMove="1" noResize="1" noChangeArrowheads="1"/>
        </xdr:cNvSpPr>
      </xdr:nvSpPr>
      <xdr:spPr bwMode="auto">
        <a:xfrm>
          <a:off x="22383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64" name="AutoShape 295"/>
        <xdr:cNvSpPr>
          <a:spLocks noRot="1" noChangeAspect="1" noMove="1" noResize="1" noChangeArrowheads="1"/>
        </xdr:cNvSpPr>
      </xdr:nvSpPr>
      <xdr:spPr bwMode="auto">
        <a:xfrm>
          <a:off x="22383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65" name="AutoShape 296"/>
        <xdr:cNvSpPr>
          <a:spLocks noRot="1" noChangeAspect="1" noMove="1" noResize="1" noChangeArrowheads="1"/>
        </xdr:cNvSpPr>
      </xdr:nvSpPr>
      <xdr:spPr bwMode="auto">
        <a:xfrm>
          <a:off x="22383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66" name="AutoShape 297"/>
        <xdr:cNvSpPr>
          <a:spLocks noRot="1" noMove="1" noResize="1" noChangeArrowheads="1"/>
        </xdr:cNvSpPr>
      </xdr:nvSpPr>
      <xdr:spPr bwMode="auto">
        <a:xfrm>
          <a:off x="22383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67" name="AutoShape 298"/>
        <xdr:cNvSpPr>
          <a:spLocks noRot="1" noChangeAspect="1" noMove="1" noResize="1" noChangeArrowheads="1"/>
        </xdr:cNvSpPr>
      </xdr:nvSpPr>
      <xdr:spPr bwMode="auto">
        <a:xfrm>
          <a:off x="22383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619125</xdr:colOff>
      <xdr:row>121</xdr:row>
      <xdr:rowOff>104775</xdr:rowOff>
    </xdr:to>
    <xdr:sp macro="" textlink="">
      <xdr:nvSpPr>
        <xdr:cNvPr id="468" name="AutoShape 272"/>
        <xdr:cNvSpPr>
          <a:spLocks noRot="1" noChangeAspect="1" noMove="1" noResize="1" noChangeArrowheads="1"/>
        </xdr:cNvSpPr>
      </xdr:nvSpPr>
      <xdr:spPr bwMode="auto">
        <a:xfrm>
          <a:off x="2238375" y="39004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69" name="AutoShape 273"/>
        <xdr:cNvSpPr>
          <a:spLocks noRot="1" noChangeAspect="1" noMove="1" noResize="1" noChangeArrowheads="1"/>
        </xdr:cNvSpPr>
      </xdr:nvSpPr>
      <xdr:spPr bwMode="auto">
        <a:xfrm>
          <a:off x="22383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70" name="AutoShape 295"/>
        <xdr:cNvSpPr>
          <a:spLocks noRot="1" noChangeAspect="1" noMove="1" noResize="1" noChangeArrowheads="1"/>
        </xdr:cNvSpPr>
      </xdr:nvSpPr>
      <xdr:spPr bwMode="auto">
        <a:xfrm>
          <a:off x="22383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71" name="AutoShape 296"/>
        <xdr:cNvSpPr>
          <a:spLocks noRot="1" noChangeAspect="1" noMove="1" noResize="1" noChangeArrowheads="1"/>
        </xdr:cNvSpPr>
      </xdr:nvSpPr>
      <xdr:spPr bwMode="auto">
        <a:xfrm>
          <a:off x="22383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72" name="AutoShape 297"/>
        <xdr:cNvSpPr>
          <a:spLocks noRot="1" noMove="1" noResize="1" noChangeArrowheads="1"/>
        </xdr:cNvSpPr>
      </xdr:nvSpPr>
      <xdr:spPr bwMode="auto">
        <a:xfrm>
          <a:off x="22383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73" name="AutoShape 298"/>
        <xdr:cNvSpPr>
          <a:spLocks noRot="1" noChangeAspect="1" noMove="1" noResize="1" noChangeArrowheads="1"/>
        </xdr:cNvSpPr>
      </xdr:nvSpPr>
      <xdr:spPr bwMode="auto">
        <a:xfrm>
          <a:off x="22383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619125</xdr:colOff>
      <xdr:row>122</xdr:row>
      <xdr:rowOff>104775</xdr:rowOff>
    </xdr:to>
    <xdr:sp macro="" textlink="">
      <xdr:nvSpPr>
        <xdr:cNvPr id="474" name="AutoShape 272"/>
        <xdr:cNvSpPr>
          <a:spLocks noRot="1" noChangeAspect="1" noMove="1" noResize="1" noChangeArrowheads="1"/>
        </xdr:cNvSpPr>
      </xdr:nvSpPr>
      <xdr:spPr bwMode="auto">
        <a:xfrm>
          <a:off x="2238375" y="3930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75" name="AutoShape 273"/>
        <xdr:cNvSpPr>
          <a:spLocks noRot="1" noChangeAspect="1" noMove="1" noResize="1" noChangeArrowheads="1"/>
        </xdr:cNvSpPr>
      </xdr:nvSpPr>
      <xdr:spPr bwMode="auto">
        <a:xfrm>
          <a:off x="22383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76" name="AutoShape 295"/>
        <xdr:cNvSpPr>
          <a:spLocks noRot="1" noChangeAspect="1" noMove="1" noResize="1" noChangeArrowheads="1"/>
        </xdr:cNvSpPr>
      </xdr:nvSpPr>
      <xdr:spPr bwMode="auto">
        <a:xfrm>
          <a:off x="22383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77" name="AutoShape 296"/>
        <xdr:cNvSpPr>
          <a:spLocks noRot="1" noChangeAspect="1" noMove="1" noResize="1" noChangeArrowheads="1"/>
        </xdr:cNvSpPr>
      </xdr:nvSpPr>
      <xdr:spPr bwMode="auto">
        <a:xfrm>
          <a:off x="22383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78" name="AutoShape 297"/>
        <xdr:cNvSpPr>
          <a:spLocks noRot="1" noMove="1" noResize="1" noChangeArrowheads="1"/>
        </xdr:cNvSpPr>
      </xdr:nvSpPr>
      <xdr:spPr bwMode="auto">
        <a:xfrm>
          <a:off x="22383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79" name="AutoShape 298"/>
        <xdr:cNvSpPr>
          <a:spLocks noRot="1" noChangeAspect="1" noMove="1" noResize="1" noChangeArrowheads="1"/>
        </xdr:cNvSpPr>
      </xdr:nvSpPr>
      <xdr:spPr bwMode="auto">
        <a:xfrm>
          <a:off x="22383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619125</xdr:colOff>
      <xdr:row>123</xdr:row>
      <xdr:rowOff>104775</xdr:rowOff>
    </xdr:to>
    <xdr:sp macro="" textlink="">
      <xdr:nvSpPr>
        <xdr:cNvPr id="480" name="AutoShape 272"/>
        <xdr:cNvSpPr>
          <a:spLocks noRot="1" noChangeAspect="1" noMove="1" noResize="1" noChangeArrowheads="1"/>
        </xdr:cNvSpPr>
      </xdr:nvSpPr>
      <xdr:spPr bwMode="auto">
        <a:xfrm>
          <a:off x="2238375" y="39614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81" name="AutoShape 273"/>
        <xdr:cNvSpPr>
          <a:spLocks noRot="1" noChangeAspect="1" noMove="1" noResize="1" noChangeArrowheads="1"/>
        </xdr:cNvSpPr>
      </xdr:nvSpPr>
      <xdr:spPr bwMode="auto">
        <a:xfrm>
          <a:off x="22383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82" name="AutoShape 295"/>
        <xdr:cNvSpPr>
          <a:spLocks noRot="1" noChangeAspect="1" noMove="1" noResize="1" noChangeArrowheads="1"/>
        </xdr:cNvSpPr>
      </xdr:nvSpPr>
      <xdr:spPr bwMode="auto">
        <a:xfrm>
          <a:off x="22383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83" name="AutoShape 296"/>
        <xdr:cNvSpPr>
          <a:spLocks noRot="1" noChangeAspect="1" noMove="1" noResize="1" noChangeArrowheads="1"/>
        </xdr:cNvSpPr>
      </xdr:nvSpPr>
      <xdr:spPr bwMode="auto">
        <a:xfrm>
          <a:off x="22383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84" name="AutoShape 297"/>
        <xdr:cNvSpPr>
          <a:spLocks noRot="1" noMove="1" noResize="1" noChangeArrowheads="1"/>
        </xdr:cNvSpPr>
      </xdr:nvSpPr>
      <xdr:spPr bwMode="auto">
        <a:xfrm>
          <a:off x="22383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85" name="AutoShape 298"/>
        <xdr:cNvSpPr>
          <a:spLocks noRot="1" noChangeAspect="1" noMove="1" noResize="1" noChangeArrowheads="1"/>
        </xdr:cNvSpPr>
      </xdr:nvSpPr>
      <xdr:spPr bwMode="auto">
        <a:xfrm>
          <a:off x="22383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619125</xdr:colOff>
      <xdr:row>124</xdr:row>
      <xdr:rowOff>104775</xdr:rowOff>
    </xdr:to>
    <xdr:sp macro="" textlink="">
      <xdr:nvSpPr>
        <xdr:cNvPr id="486" name="AutoShape 272"/>
        <xdr:cNvSpPr>
          <a:spLocks noRot="1" noChangeAspect="1" noMove="1" noResize="1" noChangeArrowheads="1"/>
        </xdr:cNvSpPr>
      </xdr:nvSpPr>
      <xdr:spPr bwMode="auto">
        <a:xfrm>
          <a:off x="2238375" y="39919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87" name="AutoShape 273"/>
        <xdr:cNvSpPr>
          <a:spLocks noRot="1" noChangeAspect="1" noMove="1" noResize="1" noChangeArrowheads="1"/>
        </xdr:cNvSpPr>
      </xdr:nvSpPr>
      <xdr:spPr bwMode="auto">
        <a:xfrm>
          <a:off x="22383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88" name="AutoShape 295"/>
        <xdr:cNvSpPr>
          <a:spLocks noRot="1" noChangeAspect="1" noMove="1" noResize="1" noChangeArrowheads="1"/>
        </xdr:cNvSpPr>
      </xdr:nvSpPr>
      <xdr:spPr bwMode="auto">
        <a:xfrm>
          <a:off x="22383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89" name="AutoShape 296"/>
        <xdr:cNvSpPr>
          <a:spLocks noRot="1" noChangeAspect="1" noMove="1" noResize="1" noChangeArrowheads="1"/>
        </xdr:cNvSpPr>
      </xdr:nvSpPr>
      <xdr:spPr bwMode="auto">
        <a:xfrm>
          <a:off x="22383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90" name="AutoShape 297"/>
        <xdr:cNvSpPr>
          <a:spLocks noRot="1" noMove="1" noResize="1" noChangeArrowheads="1"/>
        </xdr:cNvSpPr>
      </xdr:nvSpPr>
      <xdr:spPr bwMode="auto">
        <a:xfrm>
          <a:off x="22383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91" name="AutoShape 298"/>
        <xdr:cNvSpPr>
          <a:spLocks noRot="1" noChangeAspect="1" noMove="1" noResize="1" noChangeArrowheads="1"/>
        </xdr:cNvSpPr>
      </xdr:nvSpPr>
      <xdr:spPr bwMode="auto">
        <a:xfrm>
          <a:off x="22383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619125</xdr:colOff>
      <xdr:row>125</xdr:row>
      <xdr:rowOff>104775</xdr:rowOff>
    </xdr:to>
    <xdr:sp macro="" textlink="">
      <xdr:nvSpPr>
        <xdr:cNvPr id="492" name="AutoShape 272"/>
        <xdr:cNvSpPr>
          <a:spLocks noRot="1" noChangeAspect="1" noMove="1" noResize="1" noChangeArrowheads="1"/>
        </xdr:cNvSpPr>
      </xdr:nvSpPr>
      <xdr:spPr bwMode="auto">
        <a:xfrm>
          <a:off x="2238375" y="40224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493" name="AutoShape 273"/>
        <xdr:cNvSpPr>
          <a:spLocks noRot="1" noChangeAspect="1" noMove="1" noResize="1" noChangeArrowheads="1"/>
        </xdr:cNvSpPr>
      </xdr:nvSpPr>
      <xdr:spPr bwMode="auto">
        <a:xfrm>
          <a:off x="22383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494" name="AutoShape 295"/>
        <xdr:cNvSpPr>
          <a:spLocks noRot="1" noChangeAspect="1" noMove="1" noResize="1" noChangeArrowheads="1"/>
        </xdr:cNvSpPr>
      </xdr:nvSpPr>
      <xdr:spPr bwMode="auto">
        <a:xfrm>
          <a:off x="22383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495" name="AutoShape 296"/>
        <xdr:cNvSpPr>
          <a:spLocks noRot="1" noChangeAspect="1" noMove="1" noResize="1" noChangeArrowheads="1"/>
        </xdr:cNvSpPr>
      </xdr:nvSpPr>
      <xdr:spPr bwMode="auto">
        <a:xfrm>
          <a:off x="22383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496" name="AutoShape 297"/>
        <xdr:cNvSpPr>
          <a:spLocks noRot="1" noMove="1" noResize="1" noChangeArrowheads="1"/>
        </xdr:cNvSpPr>
      </xdr:nvSpPr>
      <xdr:spPr bwMode="auto">
        <a:xfrm>
          <a:off x="22383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497" name="AutoShape 298"/>
        <xdr:cNvSpPr>
          <a:spLocks noRot="1" noChangeAspect="1" noMove="1" noResize="1" noChangeArrowheads="1"/>
        </xdr:cNvSpPr>
      </xdr:nvSpPr>
      <xdr:spPr bwMode="auto">
        <a:xfrm>
          <a:off x="22383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619125</xdr:colOff>
      <xdr:row>126</xdr:row>
      <xdr:rowOff>104775</xdr:rowOff>
    </xdr:to>
    <xdr:sp macro="" textlink="">
      <xdr:nvSpPr>
        <xdr:cNvPr id="498" name="AutoShape 272"/>
        <xdr:cNvSpPr>
          <a:spLocks noRot="1" noChangeAspect="1" noMove="1" noResize="1" noChangeArrowheads="1"/>
        </xdr:cNvSpPr>
      </xdr:nvSpPr>
      <xdr:spPr bwMode="auto">
        <a:xfrm>
          <a:off x="2238375" y="4052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499" name="AutoShape 273"/>
        <xdr:cNvSpPr>
          <a:spLocks noRot="1" noChangeAspect="1" noMove="1" noResize="1" noChangeArrowheads="1"/>
        </xdr:cNvSpPr>
      </xdr:nvSpPr>
      <xdr:spPr bwMode="auto">
        <a:xfrm>
          <a:off x="22383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500" name="AutoShape 295"/>
        <xdr:cNvSpPr>
          <a:spLocks noRot="1" noChangeAspect="1" noMove="1" noResize="1" noChangeArrowheads="1"/>
        </xdr:cNvSpPr>
      </xdr:nvSpPr>
      <xdr:spPr bwMode="auto">
        <a:xfrm>
          <a:off x="22383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501" name="AutoShape 296"/>
        <xdr:cNvSpPr>
          <a:spLocks noRot="1" noChangeAspect="1" noMove="1" noResize="1" noChangeArrowheads="1"/>
        </xdr:cNvSpPr>
      </xdr:nvSpPr>
      <xdr:spPr bwMode="auto">
        <a:xfrm>
          <a:off x="22383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502" name="AutoShape 297"/>
        <xdr:cNvSpPr>
          <a:spLocks noRot="1" noMove="1" noResize="1" noChangeArrowheads="1"/>
        </xdr:cNvSpPr>
      </xdr:nvSpPr>
      <xdr:spPr bwMode="auto">
        <a:xfrm>
          <a:off x="22383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503" name="AutoShape 298"/>
        <xdr:cNvSpPr>
          <a:spLocks noRot="1" noChangeAspect="1" noMove="1" noResize="1" noChangeArrowheads="1"/>
        </xdr:cNvSpPr>
      </xdr:nvSpPr>
      <xdr:spPr bwMode="auto">
        <a:xfrm>
          <a:off x="22383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619125</xdr:colOff>
      <xdr:row>127</xdr:row>
      <xdr:rowOff>104775</xdr:rowOff>
    </xdr:to>
    <xdr:sp macro="" textlink="">
      <xdr:nvSpPr>
        <xdr:cNvPr id="504" name="AutoShape 272"/>
        <xdr:cNvSpPr>
          <a:spLocks noRot="1" noChangeAspect="1" noMove="1" noResize="1" noChangeArrowheads="1"/>
        </xdr:cNvSpPr>
      </xdr:nvSpPr>
      <xdr:spPr bwMode="auto">
        <a:xfrm>
          <a:off x="2238375" y="40833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05" name="AutoShape 273"/>
        <xdr:cNvSpPr>
          <a:spLocks noRot="1" noChangeAspect="1" noMove="1" noResize="1" noChangeArrowheads="1"/>
        </xdr:cNvSpPr>
      </xdr:nvSpPr>
      <xdr:spPr bwMode="auto">
        <a:xfrm>
          <a:off x="22383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06" name="AutoShape 295"/>
        <xdr:cNvSpPr>
          <a:spLocks noRot="1" noChangeAspect="1" noMove="1" noResize="1" noChangeArrowheads="1"/>
        </xdr:cNvSpPr>
      </xdr:nvSpPr>
      <xdr:spPr bwMode="auto">
        <a:xfrm>
          <a:off x="22383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07" name="AutoShape 296"/>
        <xdr:cNvSpPr>
          <a:spLocks noRot="1" noChangeAspect="1" noMove="1" noResize="1" noChangeArrowheads="1"/>
        </xdr:cNvSpPr>
      </xdr:nvSpPr>
      <xdr:spPr bwMode="auto">
        <a:xfrm>
          <a:off x="22383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08" name="AutoShape 297"/>
        <xdr:cNvSpPr>
          <a:spLocks noRot="1" noMove="1" noResize="1" noChangeArrowheads="1"/>
        </xdr:cNvSpPr>
      </xdr:nvSpPr>
      <xdr:spPr bwMode="auto">
        <a:xfrm>
          <a:off x="22383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09" name="AutoShape 298"/>
        <xdr:cNvSpPr>
          <a:spLocks noRot="1" noChangeAspect="1" noMove="1" noResize="1" noChangeArrowheads="1"/>
        </xdr:cNvSpPr>
      </xdr:nvSpPr>
      <xdr:spPr bwMode="auto">
        <a:xfrm>
          <a:off x="22383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619125</xdr:colOff>
      <xdr:row>128</xdr:row>
      <xdr:rowOff>104775</xdr:rowOff>
    </xdr:to>
    <xdr:sp macro="" textlink="">
      <xdr:nvSpPr>
        <xdr:cNvPr id="510" name="AutoShape 272"/>
        <xdr:cNvSpPr>
          <a:spLocks noRot="1" noChangeAspect="1" noMove="1" noResize="1" noChangeArrowheads="1"/>
        </xdr:cNvSpPr>
      </xdr:nvSpPr>
      <xdr:spPr bwMode="auto">
        <a:xfrm>
          <a:off x="2238375" y="41138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11" name="AutoShape 273"/>
        <xdr:cNvSpPr>
          <a:spLocks noRot="1" noChangeAspect="1" noMove="1" noResize="1" noChangeArrowheads="1"/>
        </xdr:cNvSpPr>
      </xdr:nvSpPr>
      <xdr:spPr bwMode="auto">
        <a:xfrm>
          <a:off x="22383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12" name="AutoShape 295"/>
        <xdr:cNvSpPr>
          <a:spLocks noRot="1" noChangeAspect="1" noMove="1" noResize="1" noChangeArrowheads="1"/>
        </xdr:cNvSpPr>
      </xdr:nvSpPr>
      <xdr:spPr bwMode="auto">
        <a:xfrm>
          <a:off x="22383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13" name="AutoShape 296"/>
        <xdr:cNvSpPr>
          <a:spLocks noRot="1" noChangeAspect="1" noMove="1" noResize="1" noChangeArrowheads="1"/>
        </xdr:cNvSpPr>
      </xdr:nvSpPr>
      <xdr:spPr bwMode="auto">
        <a:xfrm>
          <a:off x="22383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14" name="AutoShape 297"/>
        <xdr:cNvSpPr>
          <a:spLocks noRot="1" noMove="1" noResize="1" noChangeArrowheads="1"/>
        </xdr:cNvSpPr>
      </xdr:nvSpPr>
      <xdr:spPr bwMode="auto">
        <a:xfrm>
          <a:off x="22383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15" name="AutoShape 298"/>
        <xdr:cNvSpPr>
          <a:spLocks noRot="1" noChangeAspect="1" noMove="1" noResize="1" noChangeArrowheads="1"/>
        </xdr:cNvSpPr>
      </xdr:nvSpPr>
      <xdr:spPr bwMode="auto">
        <a:xfrm>
          <a:off x="22383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619125</xdr:colOff>
      <xdr:row>129</xdr:row>
      <xdr:rowOff>104775</xdr:rowOff>
    </xdr:to>
    <xdr:sp macro="" textlink="">
      <xdr:nvSpPr>
        <xdr:cNvPr id="516" name="AutoShape 272"/>
        <xdr:cNvSpPr>
          <a:spLocks noRot="1" noChangeAspect="1" noMove="1" noResize="1" noChangeArrowheads="1"/>
        </xdr:cNvSpPr>
      </xdr:nvSpPr>
      <xdr:spPr bwMode="auto">
        <a:xfrm>
          <a:off x="2238375" y="41443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17" name="AutoShape 273"/>
        <xdr:cNvSpPr>
          <a:spLocks noRot="1" noChangeAspect="1" noMove="1" noResize="1" noChangeArrowheads="1"/>
        </xdr:cNvSpPr>
      </xdr:nvSpPr>
      <xdr:spPr bwMode="auto">
        <a:xfrm>
          <a:off x="22383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18" name="AutoShape 295"/>
        <xdr:cNvSpPr>
          <a:spLocks noRot="1" noChangeAspect="1" noMove="1" noResize="1" noChangeArrowheads="1"/>
        </xdr:cNvSpPr>
      </xdr:nvSpPr>
      <xdr:spPr bwMode="auto">
        <a:xfrm>
          <a:off x="22383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19" name="AutoShape 296"/>
        <xdr:cNvSpPr>
          <a:spLocks noRot="1" noChangeAspect="1" noMove="1" noResize="1" noChangeArrowheads="1"/>
        </xdr:cNvSpPr>
      </xdr:nvSpPr>
      <xdr:spPr bwMode="auto">
        <a:xfrm>
          <a:off x="22383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20" name="AutoShape 297"/>
        <xdr:cNvSpPr>
          <a:spLocks noRot="1" noMove="1" noResize="1" noChangeArrowheads="1"/>
        </xdr:cNvSpPr>
      </xdr:nvSpPr>
      <xdr:spPr bwMode="auto">
        <a:xfrm>
          <a:off x="22383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21" name="AutoShape 298"/>
        <xdr:cNvSpPr>
          <a:spLocks noRot="1" noChangeAspect="1" noMove="1" noResize="1" noChangeArrowheads="1"/>
        </xdr:cNvSpPr>
      </xdr:nvSpPr>
      <xdr:spPr bwMode="auto">
        <a:xfrm>
          <a:off x="22383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619125</xdr:colOff>
      <xdr:row>130</xdr:row>
      <xdr:rowOff>104775</xdr:rowOff>
    </xdr:to>
    <xdr:sp macro="" textlink="">
      <xdr:nvSpPr>
        <xdr:cNvPr id="522" name="AutoShape 272"/>
        <xdr:cNvSpPr>
          <a:spLocks noRot="1" noChangeAspect="1" noMove="1" noResize="1" noChangeArrowheads="1"/>
        </xdr:cNvSpPr>
      </xdr:nvSpPr>
      <xdr:spPr bwMode="auto">
        <a:xfrm>
          <a:off x="2238375" y="4174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23" name="AutoShape 273"/>
        <xdr:cNvSpPr>
          <a:spLocks noRot="1" noChangeAspect="1" noMove="1" noResize="1" noChangeArrowheads="1"/>
        </xdr:cNvSpPr>
      </xdr:nvSpPr>
      <xdr:spPr bwMode="auto">
        <a:xfrm>
          <a:off x="22383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24" name="AutoShape 295"/>
        <xdr:cNvSpPr>
          <a:spLocks noRot="1" noChangeAspect="1" noMove="1" noResize="1" noChangeArrowheads="1"/>
        </xdr:cNvSpPr>
      </xdr:nvSpPr>
      <xdr:spPr bwMode="auto">
        <a:xfrm>
          <a:off x="22383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25" name="AutoShape 296"/>
        <xdr:cNvSpPr>
          <a:spLocks noRot="1" noChangeAspect="1" noMove="1" noResize="1" noChangeArrowheads="1"/>
        </xdr:cNvSpPr>
      </xdr:nvSpPr>
      <xdr:spPr bwMode="auto">
        <a:xfrm>
          <a:off x="22383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26" name="AutoShape 297"/>
        <xdr:cNvSpPr>
          <a:spLocks noRot="1" noMove="1" noResize="1" noChangeArrowheads="1"/>
        </xdr:cNvSpPr>
      </xdr:nvSpPr>
      <xdr:spPr bwMode="auto">
        <a:xfrm>
          <a:off x="22383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27" name="AutoShape 298"/>
        <xdr:cNvSpPr>
          <a:spLocks noRot="1" noChangeAspect="1" noMove="1" noResize="1" noChangeArrowheads="1"/>
        </xdr:cNvSpPr>
      </xdr:nvSpPr>
      <xdr:spPr bwMode="auto">
        <a:xfrm>
          <a:off x="22383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619125</xdr:colOff>
      <xdr:row>131</xdr:row>
      <xdr:rowOff>104775</xdr:rowOff>
    </xdr:to>
    <xdr:sp macro="" textlink="">
      <xdr:nvSpPr>
        <xdr:cNvPr id="528" name="AutoShape 272"/>
        <xdr:cNvSpPr>
          <a:spLocks noRot="1" noChangeAspect="1" noMove="1" noResize="1" noChangeArrowheads="1"/>
        </xdr:cNvSpPr>
      </xdr:nvSpPr>
      <xdr:spPr bwMode="auto">
        <a:xfrm>
          <a:off x="2238375" y="42052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29" name="AutoShape 273"/>
        <xdr:cNvSpPr>
          <a:spLocks noRot="1" noChangeAspect="1" noMove="1" noResize="1" noChangeArrowheads="1"/>
        </xdr:cNvSpPr>
      </xdr:nvSpPr>
      <xdr:spPr bwMode="auto">
        <a:xfrm>
          <a:off x="22383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30" name="AutoShape 295"/>
        <xdr:cNvSpPr>
          <a:spLocks noRot="1" noChangeAspect="1" noMove="1" noResize="1" noChangeArrowheads="1"/>
        </xdr:cNvSpPr>
      </xdr:nvSpPr>
      <xdr:spPr bwMode="auto">
        <a:xfrm>
          <a:off x="22383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31" name="AutoShape 296"/>
        <xdr:cNvSpPr>
          <a:spLocks noRot="1" noChangeAspect="1" noMove="1" noResize="1" noChangeArrowheads="1"/>
        </xdr:cNvSpPr>
      </xdr:nvSpPr>
      <xdr:spPr bwMode="auto">
        <a:xfrm>
          <a:off x="22383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32" name="AutoShape 297"/>
        <xdr:cNvSpPr>
          <a:spLocks noRot="1" noMove="1" noResize="1" noChangeArrowheads="1"/>
        </xdr:cNvSpPr>
      </xdr:nvSpPr>
      <xdr:spPr bwMode="auto">
        <a:xfrm>
          <a:off x="22383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33" name="AutoShape 298"/>
        <xdr:cNvSpPr>
          <a:spLocks noRot="1" noChangeAspect="1" noMove="1" noResize="1" noChangeArrowheads="1"/>
        </xdr:cNvSpPr>
      </xdr:nvSpPr>
      <xdr:spPr bwMode="auto">
        <a:xfrm>
          <a:off x="22383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619125</xdr:colOff>
      <xdr:row>132</xdr:row>
      <xdr:rowOff>104775</xdr:rowOff>
    </xdr:to>
    <xdr:sp macro="" textlink="">
      <xdr:nvSpPr>
        <xdr:cNvPr id="534" name="AutoShape 272"/>
        <xdr:cNvSpPr>
          <a:spLocks noRot="1" noChangeAspect="1" noMove="1" noResize="1" noChangeArrowheads="1"/>
        </xdr:cNvSpPr>
      </xdr:nvSpPr>
      <xdr:spPr bwMode="auto">
        <a:xfrm>
          <a:off x="2238375" y="42357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35" name="AutoShape 273"/>
        <xdr:cNvSpPr>
          <a:spLocks noRot="1" noChangeAspect="1" noMove="1" noResize="1" noChangeArrowheads="1"/>
        </xdr:cNvSpPr>
      </xdr:nvSpPr>
      <xdr:spPr bwMode="auto">
        <a:xfrm>
          <a:off x="22383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36" name="AutoShape 295"/>
        <xdr:cNvSpPr>
          <a:spLocks noRot="1" noChangeAspect="1" noMove="1" noResize="1" noChangeArrowheads="1"/>
        </xdr:cNvSpPr>
      </xdr:nvSpPr>
      <xdr:spPr bwMode="auto">
        <a:xfrm>
          <a:off x="22383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37" name="AutoShape 296"/>
        <xdr:cNvSpPr>
          <a:spLocks noRot="1" noChangeAspect="1" noMove="1" noResize="1" noChangeArrowheads="1"/>
        </xdr:cNvSpPr>
      </xdr:nvSpPr>
      <xdr:spPr bwMode="auto">
        <a:xfrm>
          <a:off x="22383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38" name="AutoShape 297"/>
        <xdr:cNvSpPr>
          <a:spLocks noRot="1" noMove="1" noResize="1" noChangeArrowheads="1"/>
        </xdr:cNvSpPr>
      </xdr:nvSpPr>
      <xdr:spPr bwMode="auto">
        <a:xfrm>
          <a:off x="22383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39" name="AutoShape 298"/>
        <xdr:cNvSpPr>
          <a:spLocks noRot="1" noChangeAspect="1" noMove="1" noResize="1" noChangeArrowheads="1"/>
        </xdr:cNvSpPr>
      </xdr:nvSpPr>
      <xdr:spPr bwMode="auto">
        <a:xfrm>
          <a:off x="22383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619125</xdr:colOff>
      <xdr:row>133</xdr:row>
      <xdr:rowOff>104775</xdr:rowOff>
    </xdr:to>
    <xdr:sp macro="" textlink="">
      <xdr:nvSpPr>
        <xdr:cNvPr id="540" name="AutoShape 272"/>
        <xdr:cNvSpPr>
          <a:spLocks noRot="1" noChangeAspect="1" noMove="1" noResize="1" noChangeArrowheads="1"/>
        </xdr:cNvSpPr>
      </xdr:nvSpPr>
      <xdr:spPr bwMode="auto">
        <a:xfrm>
          <a:off x="223837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41" name="AutoShape 273"/>
        <xdr:cNvSpPr>
          <a:spLocks noRot="1" noChangeAspect="1" noMove="1" noResize="1" noChangeArrowheads="1"/>
        </xdr:cNvSpPr>
      </xdr:nvSpPr>
      <xdr:spPr bwMode="auto">
        <a:xfrm>
          <a:off x="2238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42" name="AutoShape 295"/>
        <xdr:cNvSpPr>
          <a:spLocks noRot="1" noChangeAspect="1" noMove="1" noResize="1" noChangeArrowheads="1"/>
        </xdr:cNvSpPr>
      </xdr:nvSpPr>
      <xdr:spPr bwMode="auto">
        <a:xfrm>
          <a:off x="2238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43" name="AutoShape 296"/>
        <xdr:cNvSpPr>
          <a:spLocks noRot="1" noChangeAspect="1" noMove="1" noResize="1" noChangeArrowheads="1"/>
        </xdr:cNvSpPr>
      </xdr:nvSpPr>
      <xdr:spPr bwMode="auto">
        <a:xfrm>
          <a:off x="2238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44" name="AutoShape 297"/>
        <xdr:cNvSpPr>
          <a:spLocks noRot="1" noMove="1" noResize="1" noChangeArrowheads="1"/>
        </xdr:cNvSpPr>
      </xdr:nvSpPr>
      <xdr:spPr bwMode="auto">
        <a:xfrm>
          <a:off x="2238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45" name="AutoShape 298"/>
        <xdr:cNvSpPr>
          <a:spLocks noRot="1" noChangeAspect="1" noMove="1" noResize="1" noChangeArrowheads="1"/>
        </xdr:cNvSpPr>
      </xdr:nvSpPr>
      <xdr:spPr bwMode="auto">
        <a:xfrm>
          <a:off x="2238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619125</xdr:colOff>
      <xdr:row>134</xdr:row>
      <xdr:rowOff>104775</xdr:rowOff>
    </xdr:to>
    <xdr:sp macro="" textlink="">
      <xdr:nvSpPr>
        <xdr:cNvPr id="546" name="AutoShape 272"/>
        <xdr:cNvSpPr>
          <a:spLocks noRot="1" noChangeAspect="1" noMove="1" noResize="1" noChangeArrowheads="1"/>
        </xdr:cNvSpPr>
      </xdr:nvSpPr>
      <xdr:spPr bwMode="auto">
        <a:xfrm>
          <a:off x="2238375" y="42967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47" name="AutoShape 273"/>
        <xdr:cNvSpPr>
          <a:spLocks noRot="1" noChangeAspect="1" noMove="1" noResize="1" noChangeArrowheads="1"/>
        </xdr:cNvSpPr>
      </xdr:nvSpPr>
      <xdr:spPr bwMode="auto">
        <a:xfrm>
          <a:off x="22383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48" name="AutoShape 295"/>
        <xdr:cNvSpPr>
          <a:spLocks noRot="1" noChangeAspect="1" noMove="1" noResize="1" noChangeArrowheads="1"/>
        </xdr:cNvSpPr>
      </xdr:nvSpPr>
      <xdr:spPr bwMode="auto">
        <a:xfrm>
          <a:off x="22383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49" name="AutoShape 296"/>
        <xdr:cNvSpPr>
          <a:spLocks noRot="1" noChangeAspect="1" noMove="1" noResize="1" noChangeArrowheads="1"/>
        </xdr:cNvSpPr>
      </xdr:nvSpPr>
      <xdr:spPr bwMode="auto">
        <a:xfrm>
          <a:off x="22383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50" name="AutoShape 297"/>
        <xdr:cNvSpPr>
          <a:spLocks noRot="1" noMove="1" noResize="1" noChangeArrowheads="1"/>
        </xdr:cNvSpPr>
      </xdr:nvSpPr>
      <xdr:spPr bwMode="auto">
        <a:xfrm>
          <a:off x="22383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51" name="AutoShape 298"/>
        <xdr:cNvSpPr>
          <a:spLocks noRot="1" noChangeAspect="1" noMove="1" noResize="1" noChangeArrowheads="1"/>
        </xdr:cNvSpPr>
      </xdr:nvSpPr>
      <xdr:spPr bwMode="auto">
        <a:xfrm>
          <a:off x="22383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619125</xdr:colOff>
      <xdr:row>133</xdr:row>
      <xdr:rowOff>104775</xdr:rowOff>
    </xdr:to>
    <xdr:sp macro="" textlink="">
      <xdr:nvSpPr>
        <xdr:cNvPr id="552" name="AutoShape 272"/>
        <xdr:cNvSpPr>
          <a:spLocks noRot="1" noChangeAspect="1" noMove="1" noResize="1" noChangeArrowheads="1"/>
        </xdr:cNvSpPr>
      </xdr:nvSpPr>
      <xdr:spPr bwMode="auto">
        <a:xfrm>
          <a:off x="223837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53" name="AutoShape 273"/>
        <xdr:cNvSpPr>
          <a:spLocks noRot="1" noChangeAspect="1" noMove="1" noResize="1" noChangeArrowheads="1"/>
        </xdr:cNvSpPr>
      </xdr:nvSpPr>
      <xdr:spPr bwMode="auto">
        <a:xfrm>
          <a:off x="2238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54" name="AutoShape 295"/>
        <xdr:cNvSpPr>
          <a:spLocks noRot="1" noChangeAspect="1" noMove="1" noResize="1" noChangeArrowheads="1"/>
        </xdr:cNvSpPr>
      </xdr:nvSpPr>
      <xdr:spPr bwMode="auto">
        <a:xfrm>
          <a:off x="2238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55" name="AutoShape 296"/>
        <xdr:cNvSpPr>
          <a:spLocks noRot="1" noChangeAspect="1" noMove="1" noResize="1" noChangeArrowheads="1"/>
        </xdr:cNvSpPr>
      </xdr:nvSpPr>
      <xdr:spPr bwMode="auto">
        <a:xfrm>
          <a:off x="2238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56" name="AutoShape 297"/>
        <xdr:cNvSpPr>
          <a:spLocks noRot="1" noMove="1" noResize="1" noChangeArrowheads="1"/>
        </xdr:cNvSpPr>
      </xdr:nvSpPr>
      <xdr:spPr bwMode="auto">
        <a:xfrm>
          <a:off x="2238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57" name="AutoShape 298"/>
        <xdr:cNvSpPr>
          <a:spLocks noRot="1" noChangeAspect="1" noMove="1" noResize="1" noChangeArrowheads="1"/>
        </xdr:cNvSpPr>
      </xdr:nvSpPr>
      <xdr:spPr bwMode="auto">
        <a:xfrm>
          <a:off x="2238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619125</xdr:colOff>
      <xdr:row>109</xdr:row>
      <xdr:rowOff>104775</xdr:rowOff>
    </xdr:to>
    <xdr:sp macro="" textlink="">
      <xdr:nvSpPr>
        <xdr:cNvPr id="558" name="AutoShape 272"/>
        <xdr:cNvSpPr>
          <a:spLocks noRot="1" noChangeAspect="1" noMove="1" noResize="1" noChangeArrowheads="1"/>
        </xdr:cNvSpPr>
      </xdr:nvSpPr>
      <xdr:spPr bwMode="auto">
        <a:xfrm>
          <a:off x="439102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59" name="AutoShape 273"/>
        <xdr:cNvSpPr>
          <a:spLocks noRot="1" noChangeAspect="1" noMove="1" noResize="1" noChangeArrowheads="1"/>
        </xdr:cNvSpPr>
      </xdr:nvSpPr>
      <xdr:spPr bwMode="auto">
        <a:xfrm>
          <a:off x="4391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60" name="AutoShape 295"/>
        <xdr:cNvSpPr>
          <a:spLocks noRot="1" noChangeAspect="1" noMove="1" noResize="1" noChangeArrowheads="1"/>
        </xdr:cNvSpPr>
      </xdr:nvSpPr>
      <xdr:spPr bwMode="auto">
        <a:xfrm>
          <a:off x="4391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61" name="AutoShape 296"/>
        <xdr:cNvSpPr>
          <a:spLocks noRot="1" noChangeAspect="1" noMove="1" noResize="1" noChangeArrowheads="1"/>
        </xdr:cNvSpPr>
      </xdr:nvSpPr>
      <xdr:spPr bwMode="auto">
        <a:xfrm>
          <a:off x="4391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62" name="AutoShape 297"/>
        <xdr:cNvSpPr>
          <a:spLocks noRot="1" noMove="1" noResize="1" noChangeArrowheads="1"/>
        </xdr:cNvSpPr>
      </xdr:nvSpPr>
      <xdr:spPr bwMode="auto">
        <a:xfrm>
          <a:off x="4391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63" name="AutoShape 298"/>
        <xdr:cNvSpPr>
          <a:spLocks noRot="1" noChangeAspect="1" noMove="1" noResize="1" noChangeArrowheads="1"/>
        </xdr:cNvSpPr>
      </xdr:nvSpPr>
      <xdr:spPr bwMode="auto">
        <a:xfrm>
          <a:off x="4391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619125</xdr:colOff>
      <xdr:row>110</xdr:row>
      <xdr:rowOff>104775</xdr:rowOff>
    </xdr:to>
    <xdr:sp macro="" textlink="">
      <xdr:nvSpPr>
        <xdr:cNvPr id="564" name="AutoShape 272"/>
        <xdr:cNvSpPr>
          <a:spLocks noRot="1" noChangeAspect="1" noMove="1" noResize="1" noChangeArrowheads="1"/>
        </xdr:cNvSpPr>
      </xdr:nvSpPr>
      <xdr:spPr bwMode="auto">
        <a:xfrm>
          <a:off x="4391025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65" name="AutoShape 273"/>
        <xdr:cNvSpPr>
          <a:spLocks noRot="1" noChangeAspect="1" noMove="1" noResize="1" noChangeArrowheads="1"/>
        </xdr:cNvSpPr>
      </xdr:nvSpPr>
      <xdr:spPr bwMode="auto">
        <a:xfrm>
          <a:off x="4391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66" name="AutoShape 295"/>
        <xdr:cNvSpPr>
          <a:spLocks noRot="1" noChangeAspect="1" noMove="1" noResize="1" noChangeArrowheads="1"/>
        </xdr:cNvSpPr>
      </xdr:nvSpPr>
      <xdr:spPr bwMode="auto">
        <a:xfrm>
          <a:off x="4391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67" name="AutoShape 296"/>
        <xdr:cNvSpPr>
          <a:spLocks noRot="1" noChangeAspect="1" noMove="1" noResize="1" noChangeArrowheads="1"/>
        </xdr:cNvSpPr>
      </xdr:nvSpPr>
      <xdr:spPr bwMode="auto">
        <a:xfrm>
          <a:off x="4391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68" name="AutoShape 297"/>
        <xdr:cNvSpPr>
          <a:spLocks noRot="1" noMove="1" noResize="1" noChangeArrowheads="1"/>
        </xdr:cNvSpPr>
      </xdr:nvSpPr>
      <xdr:spPr bwMode="auto">
        <a:xfrm>
          <a:off x="4391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69" name="AutoShape 298"/>
        <xdr:cNvSpPr>
          <a:spLocks noRot="1" noChangeAspect="1" noMove="1" noResize="1" noChangeArrowheads="1"/>
        </xdr:cNvSpPr>
      </xdr:nvSpPr>
      <xdr:spPr bwMode="auto">
        <a:xfrm>
          <a:off x="4391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619125</xdr:colOff>
      <xdr:row>111</xdr:row>
      <xdr:rowOff>104775</xdr:rowOff>
    </xdr:to>
    <xdr:sp macro="" textlink="">
      <xdr:nvSpPr>
        <xdr:cNvPr id="570" name="AutoShape 272"/>
        <xdr:cNvSpPr>
          <a:spLocks noRot="1" noChangeAspect="1" noMove="1" noResize="1" noChangeArrowheads="1"/>
        </xdr:cNvSpPr>
      </xdr:nvSpPr>
      <xdr:spPr bwMode="auto">
        <a:xfrm>
          <a:off x="4391025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71" name="AutoShape 273"/>
        <xdr:cNvSpPr>
          <a:spLocks noRot="1" noChangeAspect="1" noMove="1" noResize="1" noChangeArrowheads="1"/>
        </xdr:cNvSpPr>
      </xdr:nvSpPr>
      <xdr:spPr bwMode="auto">
        <a:xfrm>
          <a:off x="43910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72" name="AutoShape 295"/>
        <xdr:cNvSpPr>
          <a:spLocks noRot="1" noChangeAspect="1" noMove="1" noResize="1" noChangeArrowheads="1"/>
        </xdr:cNvSpPr>
      </xdr:nvSpPr>
      <xdr:spPr bwMode="auto">
        <a:xfrm>
          <a:off x="43910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73" name="AutoShape 296"/>
        <xdr:cNvSpPr>
          <a:spLocks noRot="1" noChangeAspect="1" noMove="1" noResize="1" noChangeArrowheads="1"/>
        </xdr:cNvSpPr>
      </xdr:nvSpPr>
      <xdr:spPr bwMode="auto">
        <a:xfrm>
          <a:off x="43910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74" name="AutoShape 297"/>
        <xdr:cNvSpPr>
          <a:spLocks noRot="1" noMove="1" noResize="1" noChangeArrowheads="1"/>
        </xdr:cNvSpPr>
      </xdr:nvSpPr>
      <xdr:spPr bwMode="auto">
        <a:xfrm>
          <a:off x="43910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75" name="AutoShape 298"/>
        <xdr:cNvSpPr>
          <a:spLocks noRot="1" noChangeAspect="1" noMove="1" noResize="1" noChangeArrowheads="1"/>
        </xdr:cNvSpPr>
      </xdr:nvSpPr>
      <xdr:spPr bwMode="auto">
        <a:xfrm>
          <a:off x="43910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619125</xdr:colOff>
      <xdr:row>112</xdr:row>
      <xdr:rowOff>104775</xdr:rowOff>
    </xdr:to>
    <xdr:sp macro="" textlink="">
      <xdr:nvSpPr>
        <xdr:cNvPr id="576" name="AutoShape 272"/>
        <xdr:cNvSpPr>
          <a:spLocks noRot="1" noChangeAspect="1" noMove="1" noResize="1" noChangeArrowheads="1"/>
        </xdr:cNvSpPr>
      </xdr:nvSpPr>
      <xdr:spPr bwMode="auto">
        <a:xfrm>
          <a:off x="4391025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77" name="AutoShape 273"/>
        <xdr:cNvSpPr>
          <a:spLocks noRot="1" noChangeAspect="1" noMove="1" noResize="1" noChangeArrowheads="1"/>
        </xdr:cNvSpPr>
      </xdr:nvSpPr>
      <xdr:spPr bwMode="auto">
        <a:xfrm>
          <a:off x="43910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78" name="AutoShape 295"/>
        <xdr:cNvSpPr>
          <a:spLocks noRot="1" noChangeAspect="1" noMove="1" noResize="1" noChangeArrowheads="1"/>
        </xdr:cNvSpPr>
      </xdr:nvSpPr>
      <xdr:spPr bwMode="auto">
        <a:xfrm>
          <a:off x="43910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79" name="AutoShape 296"/>
        <xdr:cNvSpPr>
          <a:spLocks noRot="1" noChangeAspect="1" noMove="1" noResize="1" noChangeArrowheads="1"/>
        </xdr:cNvSpPr>
      </xdr:nvSpPr>
      <xdr:spPr bwMode="auto">
        <a:xfrm>
          <a:off x="43910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80" name="AutoShape 297"/>
        <xdr:cNvSpPr>
          <a:spLocks noRot="1" noMove="1" noResize="1" noChangeArrowheads="1"/>
        </xdr:cNvSpPr>
      </xdr:nvSpPr>
      <xdr:spPr bwMode="auto">
        <a:xfrm>
          <a:off x="43910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81" name="AutoShape 298"/>
        <xdr:cNvSpPr>
          <a:spLocks noRot="1" noChangeAspect="1" noMove="1" noResize="1" noChangeArrowheads="1"/>
        </xdr:cNvSpPr>
      </xdr:nvSpPr>
      <xdr:spPr bwMode="auto">
        <a:xfrm>
          <a:off x="43910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619125</xdr:colOff>
      <xdr:row>113</xdr:row>
      <xdr:rowOff>104775</xdr:rowOff>
    </xdr:to>
    <xdr:sp macro="" textlink="">
      <xdr:nvSpPr>
        <xdr:cNvPr id="582" name="AutoShape 272"/>
        <xdr:cNvSpPr>
          <a:spLocks noRot="1" noChangeAspect="1" noMove="1" noResize="1" noChangeArrowheads="1"/>
        </xdr:cNvSpPr>
      </xdr:nvSpPr>
      <xdr:spPr bwMode="auto">
        <a:xfrm>
          <a:off x="4391025" y="36566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83" name="AutoShape 273"/>
        <xdr:cNvSpPr>
          <a:spLocks noRot="1" noChangeAspect="1" noMove="1" noResize="1" noChangeArrowheads="1"/>
        </xdr:cNvSpPr>
      </xdr:nvSpPr>
      <xdr:spPr bwMode="auto">
        <a:xfrm>
          <a:off x="43910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84" name="AutoShape 295"/>
        <xdr:cNvSpPr>
          <a:spLocks noRot="1" noChangeAspect="1" noMove="1" noResize="1" noChangeArrowheads="1"/>
        </xdr:cNvSpPr>
      </xdr:nvSpPr>
      <xdr:spPr bwMode="auto">
        <a:xfrm>
          <a:off x="43910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85" name="AutoShape 296"/>
        <xdr:cNvSpPr>
          <a:spLocks noRot="1" noChangeAspect="1" noMove="1" noResize="1" noChangeArrowheads="1"/>
        </xdr:cNvSpPr>
      </xdr:nvSpPr>
      <xdr:spPr bwMode="auto">
        <a:xfrm>
          <a:off x="43910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86" name="AutoShape 297"/>
        <xdr:cNvSpPr>
          <a:spLocks noRot="1" noMove="1" noResize="1" noChangeArrowheads="1"/>
        </xdr:cNvSpPr>
      </xdr:nvSpPr>
      <xdr:spPr bwMode="auto">
        <a:xfrm>
          <a:off x="43910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87" name="AutoShape 298"/>
        <xdr:cNvSpPr>
          <a:spLocks noRot="1" noChangeAspect="1" noMove="1" noResize="1" noChangeArrowheads="1"/>
        </xdr:cNvSpPr>
      </xdr:nvSpPr>
      <xdr:spPr bwMode="auto">
        <a:xfrm>
          <a:off x="43910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619125</xdr:colOff>
      <xdr:row>114</xdr:row>
      <xdr:rowOff>104775</xdr:rowOff>
    </xdr:to>
    <xdr:sp macro="" textlink="">
      <xdr:nvSpPr>
        <xdr:cNvPr id="588" name="AutoShape 272"/>
        <xdr:cNvSpPr>
          <a:spLocks noRot="1" noChangeAspect="1" noMove="1" noResize="1" noChangeArrowheads="1"/>
        </xdr:cNvSpPr>
      </xdr:nvSpPr>
      <xdr:spPr bwMode="auto">
        <a:xfrm>
          <a:off x="4391025" y="36871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89" name="AutoShape 273"/>
        <xdr:cNvSpPr>
          <a:spLocks noRot="1" noChangeAspect="1" noMove="1" noResize="1" noChangeArrowheads="1"/>
        </xdr:cNvSpPr>
      </xdr:nvSpPr>
      <xdr:spPr bwMode="auto">
        <a:xfrm>
          <a:off x="43910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90" name="AutoShape 295"/>
        <xdr:cNvSpPr>
          <a:spLocks noRot="1" noChangeAspect="1" noMove="1" noResize="1" noChangeArrowheads="1"/>
        </xdr:cNvSpPr>
      </xdr:nvSpPr>
      <xdr:spPr bwMode="auto">
        <a:xfrm>
          <a:off x="43910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91" name="AutoShape 296"/>
        <xdr:cNvSpPr>
          <a:spLocks noRot="1" noChangeAspect="1" noMove="1" noResize="1" noChangeArrowheads="1"/>
        </xdr:cNvSpPr>
      </xdr:nvSpPr>
      <xdr:spPr bwMode="auto">
        <a:xfrm>
          <a:off x="43910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92" name="AutoShape 297"/>
        <xdr:cNvSpPr>
          <a:spLocks noRot="1" noMove="1" noResize="1" noChangeArrowheads="1"/>
        </xdr:cNvSpPr>
      </xdr:nvSpPr>
      <xdr:spPr bwMode="auto">
        <a:xfrm>
          <a:off x="43910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93" name="AutoShape 298"/>
        <xdr:cNvSpPr>
          <a:spLocks noRot="1" noChangeAspect="1" noMove="1" noResize="1" noChangeArrowheads="1"/>
        </xdr:cNvSpPr>
      </xdr:nvSpPr>
      <xdr:spPr bwMode="auto">
        <a:xfrm>
          <a:off x="43910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619125</xdr:colOff>
      <xdr:row>115</xdr:row>
      <xdr:rowOff>104775</xdr:rowOff>
    </xdr:to>
    <xdr:sp macro="" textlink="">
      <xdr:nvSpPr>
        <xdr:cNvPr id="594" name="AutoShape 272"/>
        <xdr:cNvSpPr>
          <a:spLocks noRot="1" noChangeAspect="1" noMove="1" noResize="1" noChangeArrowheads="1"/>
        </xdr:cNvSpPr>
      </xdr:nvSpPr>
      <xdr:spPr bwMode="auto">
        <a:xfrm>
          <a:off x="4391025" y="37176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595" name="AutoShape 273"/>
        <xdr:cNvSpPr>
          <a:spLocks noRot="1" noChangeAspect="1" noMove="1" noResize="1" noChangeArrowheads="1"/>
        </xdr:cNvSpPr>
      </xdr:nvSpPr>
      <xdr:spPr bwMode="auto">
        <a:xfrm>
          <a:off x="43910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596" name="AutoShape 295"/>
        <xdr:cNvSpPr>
          <a:spLocks noRot="1" noChangeAspect="1" noMove="1" noResize="1" noChangeArrowheads="1"/>
        </xdr:cNvSpPr>
      </xdr:nvSpPr>
      <xdr:spPr bwMode="auto">
        <a:xfrm>
          <a:off x="43910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597" name="AutoShape 296"/>
        <xdr:cNvSpPr>
          <a:spLocks noRot="1" noChangeAspect="1" noMove="1" noResize="1" noChangeArrowheads="1"/>
        </xdr:cNvSpPr>
      </xdr:nvSpPr>
      <xdr:spPr bwMode="auto">
        <a:xfrm>
          <a:off x="43910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598" name="AutoShape 297"/>
        <xdr:cNvSpPr>
          <a:spLocks noRot="1" noMove="1" noResize="1" noChangeArrowheads="1"/>
        </xdr:cNvSpPr>
      </xdr:nvSpPr>
      <xdr:spPr bwMode="auto">
        <a:xfrm>
          <a:off x="43910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599" name="AutoShape 298"/>
        <xdr:cNvSpPr>
          <a:spLocks noRot="1" noChangeAspect="1" noMove="1" noResize="1" noChangeArrowheads="1"/>
        </xdr:cNvSpPr>
      </xdr:nvSpPr>
      <xdr:spPr bwMode="auto">
        <a:xfrm>
          <a:off x="43910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619125</xdr:colOff>
      <xdr:row>116</xdr:row>
      <xdr:rowOff>104775</xdr:rowOff>
    </xdr:to>
    <xdr:sp macro="" textlink="">
      <xdr:nvSpPr>
        <xdr:cNvPr id="600" name="AutoShape 272"/>
        <xdr:cNvSpPr>
          <a:spLocks noRot="1" noChangeAspect="1" noMove="1" noResize="1" noChangeArrowheads="1"/>
        </xdr:cNvSpPr>
      </xdr:nvSpPr>
      <xdr:spPr bwMode="auto">
        <a:xfrm>
          <a:off x="4391025" y="37480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01" name="AutoShape 273"/>
        <xdr:cNvSpPr>
          <a:spLocks noRot="1" noChangeAspect="1" noMove="1" noResize="1" noChangeArrowheads="1"/>
        </xdr:cNvSpPr>
      </xdr:nvSpPr>
      <xdr:spPr bwMode="auto">
        <a:xfrm>
          <a:off x="43910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02" name="AutoShape 295"/>
        <xdr:cNvSpPr>
          <a:spLocks noRot="1" noChangeAspect="1" noMove="1" noResize="1" noChangeArrowheads="1"/>
        </xdr:cNvSpPr>
      </xdr:nvSpPr>
      <xdr:spPr bwMode="auto">
        <a:xfrm>
          <a:off x="43910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03" name="AutoShape 296"/>
        <xdr:cNvSpPr>
          <a:spLocks noRot="1" noChangeAspect="1" noMove="1" noResize="1" noChangeArrowheads="1"/>
        </xdr:cNvSpPr>
      </xdr:nvSpPr>
      <xdr:spPr bwMode="auto">
        <a:xfrm>
          <a:off x="43910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04" name="AutoShape 297"/>
        <xdr:cNvSpPr>
          <a:spLocks noRot="1" noMove="1" noResize="1" noChangeArrowheads="1"/>
        </xdr:cNvSpPr>
      </xdr:nvSpPr>
      <xdr:spPr bwMode="auto">
        <a:xfrm>
          <a:off x="43910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05" name="AutoShape 298"/>
        <xdr:cNvSpPr>
          <a:spLocks noRot="1" noChangeAspect="1" noMove="1" noResize="1" noChangeArrowheads="1"/>
        </xdr:cNvSpPr>
      </xdr:nvSpPr>
      <xdr:spPr bwMode="auto">
        <a:xfrm>
          <a:off x="43910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619125</xdr:colOff>
      <xdr:row>117</xdr:row>
      <xdr:rowOff>104775</xdr:rowOff>
    </xdr:to>
    <xdr:sp macro="" textlink="">
      <xdr:nvSpPr>
        <xdr:cNvPr id="606" name="AutoShape 272"/>
        <xdr:cNvSpPr>
          <a:spLocks noRot="1" noChangeAspect="1" noMove="1" noResize="1" noChangeArrowheads="1"/>
        </xdr:cNvSpPr>
      </xdr:nvSpPr>
      <xdr:spPr bwMode="auto">
        <a:xfrm>
          <a:off x="4391025" y="3778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07" name="AutoShape 273"/>
        <xdr:cNvSpPr>
          <a:spLocks noRot="1" noChangeAspect="1" noMove="1" noResize="1" noChangeArrowheads="1"/>
        </xdr:cNvSpPr>
      </xdr:nvSpPr>
      <xdr:spPr bwMode="auto">
        <a:xfrm>
          <a:off x="43910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08" name="AutoShape 295"/>
        <xdr:cNvSpPr>
          <a:spLocks noRot="1" noChangeAspect="1" noMove="1" noResize="1" noChangeArrowheads="1"/>
        </xdr:cNvSpPr>
      </xdr:nvSpPr>
      <xdr:spPr bwMode="auto">
        <a:xfrm>
          <a:off x="43910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09" name="AutoShape 296"/>
        <xdr:cNvSpPr>
          <a:spLocks noRot="1" noChangeAspect="1" noMove="1" noResize="1" noChangeArrowheads="1"/>
        </xdr:cNvSpPr>
      </xdr:nvSpPr>
      <xdr:spPr bwMode="auto">
        <a:xfrm>
          <a:off x="43910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10" name="AutoShape 297"/>
        <xdr:cNvSpPr>
          <a:spLocks noRot="1" noMove="1" noResize="1" noChangeArrowheads="1"/>
        </xdr:cNvSpPr>
      </xdr:nvSpPr>
      <xdr:spPr bwMode="auto">
        <a:xfrm>
          <a:off x="43910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11" name="AutoShape 298"/>
        <xdr:cNvSpPr>
          <a:spLocks noRot="1" noChangeAspect="1" noMove="1" noResize="1" noChangeArrowheads="1"/>
        </xdr:cNvSpPr>
      </xdr:nvSpPr>
      <xdr:spPr bwMode="auto">
        <a:xfrm>
          <a:off x="43910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619125</xdr:colOff>
      <xdr:row>118</xdr:row>
      <xdr:rowOff>104775</xdr:rowOff>
    </xdr:to>
    <xdr:sp macro="" textlink="">
      <xdr:nvSpPr>
        <xdr:cNvPr id="612" name="AutoShape 272"/>
        <xdr:cNvSpPr>
          <a:spLocks noRot="1" noChangeAspect="1" noMove="1" noResize="1" noChangeArrowheads="1"/>
        </xdr:cNvSpPr>
      </xdr:nvSpPr>
      <xdr:spPr bwMode="auto">
        <a:xfrm>
          <a:off x="4391025" y="3809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13" name="AutoShape 273"/>
        <xdr:cNvSpPr>
          <a:spLocks noRot="1" noChangeAspect="1" noMove="1" noResize="1" noChangeArrowheads="1"/>
        </xdr:cNvSpPr>
      </xdr:nvSpPr>
      <xdr:spPr bwMode="auto">
        <a:xfrm>
          <a:off x="43910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14" name="AutoShape 295"/>
        <xdr:cNvSpPr>
          <a:spLocks noRot="1" noChangeAspect="1" noMove="1" noResize="1" noChangeArrowheads="1"/>
        </xdr:cNvSpPr>
      </xdr:nvSpPr>
      <xdr:spPr bwMode="auto">
        <a:xfrm>
          <a:off x="43910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15" name="AutoShape 296"/>
        <xdr:cNvSpPr>
          <a:spLocks noRot="1" noChangeAspect="1" noMove="1" noResize="1" noChangeArrowheads="1"/>
        </xdr:cNvSpPr>
      </xdr:nvSpPr>
      <xdr:spPr bwMode="auto">
        <a:xfrm>
          <a:off x="43910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16" name="AutoShape 297"/>
        <xdr:cNvSpPr>
          <a:spLocks noRot="1" noMove="1" noResize="1" noChangeArrowheads="1"/>
        </xdr:cNvSpPr>
      </xdr:nvSpPr>
      <xdr:spPr bwMode="auto">
        <a:xfrm>
          <a:off x="43910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17" name="AutoShape 298"/>
        <xdr:cNvSpPr>
          <a:spLocks noRot="1" noChangeAspect="1" noMove="1" noResize="1" noChangeArrowheads="1"/>
        </xdr:cNvSpPr>
      </xdr:nvSpPr>
      <xdr:spPr bwMode="auto">
        <a:xfrm>
          <a:off x="43910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619125</xdr:colOff>
      <xdr:row>119</xdr:row>
      <xdr:rowOff>104775</xdr:rowOff>
    </xdr:to>
    <xdr:sp macro="" textlink="">
      <xdr:nvSpPr>
        <xdr:cNvPr id="618" name="AutoShape 272"/>
        <xdr:cNvSpPr>
          <a:spLocks noRot="1" noChangeAspect="1" noMove="1" noResize="1" noChangeArrowheads="1"/>
        </xdr:cNvSpPr>
      </xdr:nvSpPr>
      <xdr:spPr bwMode="auto">
        <a:xfrm>
          <a:off x="4391025" y="38395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19" name="AutoShape 273"/>
        <xdr:cNvSpPr>
          <a:spLocks noRot="1" noChangeAspect="1" noMove="1" noResize="1" noChangeArrowheads="1"/>
        </xdr:cNvSpPr>
      </xdr:nvSpPr>
      <xdr:spPr bwMode="auto">
        <a:xfrm>
          <a:off x="43910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20" name="AutoShape 295"/>
        <xdr:cNvSpPr>
          <a:spLocks noRot="1" noChangeAspect="1" noMove="1" noResize="1" noChangeArrowheads="1"/>
        </xdr:cNvSpPr>
      </xdr:nvSpPr>
      <xdr:spPr bwMode="auto">
        <a:xfrm>
          <a:off x="43910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21" name="AutoShape 296"/>
        <xdr:cNvSpPr>
          <a:spLocks noRot="1" noChangeAspect="1" noMove="1" noResize="1" noChangeArrowheads="1"/>
        </xdr:cNvSpPr>
      </xdr:nvSpPr>
      <xdr:spPr bwMode="auto">
        <a:xfrm>
          <a:off x="43910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22" name="AutoShape 297"/>
        <xdr:cNvSpPr>
          <a:spLocks noRot="1" noMove="1" noResize="1" noChangeArrowheads="1"/>
        </xdr:cNvSpPr>
      </xdr:nvSpPr>
      <xdr:spPr bwMode="auto">
        <a:xfrm>
          <a:off x="43910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23" name="AutoShape 298"/>
        <xdr:cNvSpPr>
          <a:spLocks noRot="1" noChangeAspect="1" noMove="1" noResize="1" noChangeArrowheads="1"/>
        </xdr:cNvSpPr>
      </xdr:nvSpPr>
      <xdr:spPr bwMode="auto">
        <a:xfrm>
          <a:off x="43910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619125</xdr:colOff>
      <xdr:row>120</xdr:row>
      <xdr:rowOff>104775</xdr:rowOff>
    </xdr:to>
    <xdr:sp macro="" textlink="">
      <xdr:nvSpPr>
        <xdr:cNvPr id="624" name="AutoShape 272"/>
        <xdr:cNvSpPr>
          <a:spLocks noRot="1" noChangeAspect="1" noMove="1" noResize="1" noChangeArrowheads="1"/>
        </xdr:cNvSpPr>
      </xdr:nvSpPr>
      <xdr:spPr bwMode="auto">
        <a:xfrm>
          <a:off x="4391025" y="38700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25" name="AutoShape 273"/>
        <xdr:cNvSpPr>
          <a:spLocks noRot="1" noChangeAspect="1" noMove="1" noResize="1" noChangeArrowheads="1"/>
        </xdr:cNvSpPr>
      </xdr:nvSpPr>
      <xdr:spPr bwMode="auto">
        <a:xfrm>
          <a:off x="43910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26" name="AutoShape 295"/>
        <xdr:cNvSpPr>
          <a:spLocks noRot="1" noChangeAspect="1" noMove="1" noResize="1" noChangeArrowheads="1"/>
        </xdr:cNvSpPr>
      </xdr:nvSpPr>
      <xdr:spPr bwMode="auto">
        <a:xfrm>
          <a:off x="43910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27" name="AutoShape 296"/>
        <xdr:cNvSpPr>
          <a:spLocks noRot="1" noChangeAspect="1" noMove="1" noResize="1" noChangeArrowheads="1"/>
        </xdr:cNvSpPr>
      </xdr:nvSpPr>
      <xdr:spPr bwMode="auto">
        <a:xfrm>
          <a:off x="43910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28" name="AutoShape 297"/>
        <xdr:cNvSpPr>
          <a:spLocks noRot="1" noMove="1" noResize="1" noChangeArrowheads="1"/>
        </xdr:cNvSpPr>
      </xdr:nvSpPr>
      <xdr:spPr bwMode="auto">
        <a:xfrm>
          <a:off x="43910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29" name="AutoShape 298"/>
        <xdr:cNvSpPr>
          <a:spLocks noRot="1" noChangeAspect="1" noMove="1" noResize="1" noChangeArrowheads="1"/>
        </xdr:cNvSpPr>
      </xdr:nvSpPr>
      <xdr:spPr bwMode="auto">
        <a:xfrm>
          <a:off x="43910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619125</xdr:colOff>
      <xdr:row>121</xdr:row>
      <xdr:rowOff>104775</xdr:rowOff>
    </xdr:to>
    <xdr:sp macro="" textlink="">
      <xdr:nvSpPr>
        <xdr:cNvPr id="630" name="AutoShape 272"/>
        <xdr:cNvSpPr>
          <a:spLocks noRot="1" noChangeAspect="1" noMove="1" noResize="1" noChangeArrowheads="1"/>
        </xdr:cNvSpPr>
      </xdr:nvSpPr>
      <xdr:spPr bwMode="auto">
        <a:xfrm>
          <a:off x="4391025" y="39004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31" name="AutoShape 273"/>
        <xdr:cNvSpPr>
          <a:spLocks noRot="1" noChangeAspect="1" noMove="1" noResize="1" noChangeArrowheads="1"/>
        </xdr:cNvSpPr>
      </xdr:nvSpPr>
      <xdr:spPr bwMode="auto">
        <a:xfrm>
          <a:off x="43910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32" name="AutoShape 295"/>
        <xdr:cNvSpPr>
          <a:spLocks noRot="1" noChangeAspect="1" noMove="1" noResize="1" noChangeArrowheads="1"/>
        </xdr:cNvSpPr>
      </xdr:nvSpPr>
      <xdr:spPr bwMode="auto">
        <a:xfrm>
          <a:off x="43910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33" name="AutoShape 296"/>
        <xdr:cNvSpPr>
          <a:spLocks noRot="1" noChangeAspect="1" noMove="1" noResize="1" noChangeArrowheads="1"/>
        </xdr:cNvSpPr>
      </xdr:nvSpPr>
      <xdr:spPr bwMode="auto">
        <a:xfrm>
          <a:off x="43910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34" name="AutoShape 297"/>
        <xdr:cNvSpPr>
          <a:spLocks noRot="1" noMove="1" noResize="1" noChangeArrowheads="1"/>
        </xdr:cNvSpPr>
      </xdr:nvSpPr>
      <xdr:spPr bwMode="auto">
        <a:xfrm>
          <a:off x="43910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35" name="AutoShape 298"/>
        <xdr:cNvSpPr>
          <a:spLocks noRot="1" noChangeAspect="1" noMove="1" noResize="1" noChangeArrowheads="1"/>
        </xdr:cNvSpPr>
      </xdr:nvSpPr>
      <xdr:spPr bwMode="auto">
        <a:xfrm>
          <a:off x="43910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619125</xdr:colOff>
      <xdr:row>122</xdr:row>
      <xdr:rowOff>104775</xdr:rowOff>
    </xdr:to>
    <xdr:sp macro="" textlink="">
      <xdr:nvSpPr>
        <xdr:cNvPr id="636" name="AutoShape 272"/>
        <xdr:cNvSpPr>
          <a:spLocks noRot="1" noChangeAspect="1" noMove="1" noResize="1" noChangeArrowheads="1"/>
        </xdr:cNvSpPr>
      </xdr:nvSpPr>
      <xdr:spPr bwMode="auto">
        <a:xfrm>
          <a:off x="4391025" y="3930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37" name="AutoShape 273"/>
        <xdr:cNvSpPr>
          <a:spLocks noRot="1" noChangeAspect="1" noMove="1" noResize="1" noChangeArrowheads="1"/>
        </xdr:cNvSpPr>
      </xdr:nvSpPr>
      <xdr:spPr bwMode="auto">
        <a:xfrm>
          <a:off x="43910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38" name="AutoShape 295"/>
        <xdr:cNvSpPr>
          <a:spLocks noRot="1" noChangeAspect="1" noMove="1" noResize="1" noChangeArrowheads="1"/>
        </xdr:cNvSpPr>
      </xdr:nvSpPr>
      <xdr:spPr bwMode="auto">
        <a:xfrm>
          <a:off x="43910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39" name="AutoShape 296"/>
        <xdr:cNvSpPr>
          <a:spLocks noRot="1" noChangeAspect="1" noMove="1" noResize="1" noChangeArrowheads="1"/>
        </xdr:cNvSpPr>
      </xdr:nvSpPr>
      <xdr:spPr bwMode="auto">
        <a:xfrm>
          <a:off x="43910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40" name="AutoShape 297"/>
        <xdr:cNvSpPr>
          <a:spLocks noRot="1" noMove="1" noResize="1" noChangeArrowheads="1"/>
        </xdr:cNvSpPr>
      </xdr:nvSpPr>
      <xdr:spPr bwMode="auto">
        <a:xfrm>
          <a:off x="43910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41" name="AutoShape 298"/>
        <xdr:cNvSpPr>
          <a:spLocks noRot="1" noChangeAspect="1" noMove="1" noResize="1" noChangeArrowheads="1"/>
        </xdr:cNvSpPr>
      </xdr:nvSpPr>
      <xdr:spPr bwMode="auto">
        <a:xfrm>
          <a:off x="43910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619125</xdr:colOff>
      <xdr:row>123</xdr:row>
      <xdr:rowOff>104775</xdr:rowOff>
    </xdr:to>
    <xdr:sp macro="" textlink="">
      <xdr:nvSpPr>
        <xdr:cNvPr id="642" name="AutoShape 272"/>
        <xdr:cNvSpPr>
          <a:spLocks noRot="1" noChangeAspect="1" noMove="1" noResize="1" noChangeArrowheads="1"/>
        </xdr:cNvSpPr>
      </xdr:nvSpPr>
      <xdr:spPr bwMode="auto">
        <a:xfrm>
          <a:off x="4391025" y="39614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43" name="AutoShape 273"/>
        <xdr:cNvSpPr>
          <a:spLocks noRot="1" noChangeAspect="1" noMove="1" noResize="1" noChangeArrowheads="1"/>
        </xdr:cNvSpPr>
      </xdr:nvSpPr>
      <xdr:spPr bwMode="auto">
        <a:xfrm>
          <a:off x="43910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44" name="AutoShape 295"/>
        <xdr:cNvSpPr>
          <a:spLocks noRot="1" noChangeAspect="1" noMove="1" noResize="1" noChangeArrowheads="1"/>
        </xdr:cNvSpPr>
      </xdr:nvSpPr>
      <xdr:spPr bwMode="auto">
        <a:xfrm>
          <a:off x="43910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45" name="AutoShape 296"/>
        <xdr:cNvSpPr>
          <a:spLocks noRot="1" noChangeAspect="1" noMove="1" noResize="1" noChangeArrowheads="1"/>
        </xdr:cNvSpPr>
      </xdr:nvSpPr>
      <xdr:spPr bwMode="auto">
        <a:xfrm>
          <a:off x="43910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46" name="AutoShape 297"/>
        <xdr:cNvSpPr>
          <a:spLocks noRot="1" noMove="1" noResize="1" noChangeArrowheads="1"/>
        </xdr:cNvSpPr>
      </xdr:nvSpPr>
      <xdr:spPr bwMode="auto">
        <a:xfrm>
          <a:off x="43910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47" name="AutoShape 298"/>
        <xdr:cNvSpPr>
          <a:spLocks noRot="1" noChangeAspect="1" noMove="1" noResize="1" noChangeArrowheads="1"/>
        </xdr:cNvSpPr>
      </xdr:nvSpPr>
      <xdr:spPr bwMode="auto">
        <a:xfrm>
          <a:off x="43910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619125</xdr:colOff>
      <xdr:row>124</xdr:row>
      <xdr:rowOff>104775</xdr:rowOff>
    </xdr:to>
    <xdr:sp macro="" textlink="">
      <xdr:nvSpPr>
        <xdr:cNvPr id="648" name="AutoShape 272"/>
        <xdr:cNvSpPr>
          <a:spLocks noRot="1" noChangeAspect="1" noMove="1" noResize="1" noChangeArrowheads="1"/>
        </xdr:cNvSpPr>
      </xdr:nvSpPr>
      <xdr:spPr bwMode="auto">
        <a:xfrm>
          <a:off x="4391025" y="39919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49" name="AutoShape 273"/>
        <xdr:cNvSpPr>
          <a:spLocks noRot="1" noChangeAspect="1" noMove="1" noResize="1" noChangeArrowheads="1"/>
        </xdr:cNvSpPr>
      </xdr:nvSpPr>
      <xdr:spPr bwMode="auto">
        <a:xfrm>
          <a:off x="43910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50" name="AutoShape 295"/>
        <xdr:cNvSpPr>
          <a:spLocks noRot="1" noChangeAspect="1" noMove="1" noResize="1" noChangeArrowheads="1"/>
        </xdr:cNvSpPr>
      </xdr:nvSpPr>
      <xdr:spPr bwMode="auto">
        <a:xfrm>
          <a:off x="43910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51" name="AutoShape 296"/>
        <xdr:cNvSpPr>
          <a:spLocks noRot="1" noChangeAspect="1" noMove="1" noResize="1" noChangeArrowheads="1"/>
        </xdr:cNvSpPr>
      </xdr:nvSpPr>
      <xdr:spPr bwMode="auto">
        <a:xfrm>
          <a:off x="43910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52" name="AutoShape 297"/>
        <xdr:cNvSpPr>
          <a:spLocks noRot="1" noMove="1" noResize="1" noChangeArrowheads="1"/>
        </xdr:cNvSpPr>
      </xdr:nvSpPr>
      <xdr:spPr bwMode="auto">
        <a:xfrm>
          <a:off x="43910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53" name="AutoShape 298"/>
        <xdr:cNvSpPr>
          <a:spLocks noRot="1" noChangeAspect="1" noMove="1" noResize="1" noChangeArrowheads="1"/>
        </xdr:cNvSpPr>
      </xdr:nvSpPr>
      <xdr:spPr bwMode="auto">
        <a:xfrm>
          <a:off x="43910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619125</xdr:colOff>
      <xdr:row>125</xdr:row>
      <xdr:rowOff>104775</xdr:rowOff>
    </xdr:to>
    <xdr:sp macro="" textlink="">
      <xdr:nvSpPr>
        <xdr:cNvPr id="654" name="AutoShape 272"/>
        <xdr:cNvSpPr>
          <a:spLocks noRot="1" noChangeAspect="1" noMove="1" noResize="1" noChangeArrowheads="1"/>
        </xdr:cNvSpPr>
      </xdr:nvSpPr>
      <xdr:spPr bwMode="auto">
        <a:xfrm>
          <a:off x="4391025" y="40224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55" name="AutoShape 273"/>
        <xdr:cNvSpPr>
          <a:spLocks noRot="1" noChangeAspect="1" noMove="1" noResize="1" noChangeArrowheads="1"/>
        </xdr:cNvSpPr>
      </xdr:nvSpPr>
      <xdr:spPr bwMode="auto">
        <a:xfrm>
          <a:off x="43910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56" name="AutoShape 295"/>
        <xdr:cNvSpPr>
          <a:spLocks noRot="1" noChangeAspect="1" noMove="1" noResize="1" noChangeArrowheads="1"/>
        </xdr:cNvSpPr>
      </xdr:nvSpPr>
      <xdr:spPr bwMode="auto">
        <a:xfrm>
          <a:off x="43910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57" name="AutoShape 296"/>
        <xdr:cNvSpPr>
          <a:spLocks noRot="1" noChangeAspect="1" noMove="1" noResize="1" noChangeArrowheads="1"/>
        </xdr:cNvSpPr>
      </xdr:nvSpPr>
      <xdr:spPr bwMode="auto">
        <a:xfrm>
          <a:off x="43910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58" name="AutoShape 297"/>
        <xdr:cNvSpPr>
          <a:spLocks noRot="1" noMove="1" noResize="1" noChangeArrowheads="1"/>
        </xdr:cNvSpPr>
      </xdr:nvSpPr>
      <xdr:spPr bwMode="auto">
        <a:xfrm>
          <a:off x="43910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59" name="AutoShape 298"/>
        <xdr:cNvSpPr>
          <a:spLocks noRot="1" noChangeAspect="1" noMove="1" noResize="1" noChangeArrowheads="1"/>
        </xdr:cNvSpPr>
      </xdr:nvSpPr>
      <xdr:spPr bwMode="auto">
        <a:xfrm>
          <a:off x="43910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619125</xdr:colOff>
      <xdr:row>126</xdr:row>
      <xdr:rowOff>104775</xdr:rowOff>
    </xdr:to>
    <xdr:sp macro="" textlink="">
      <xdr:nvSpPr>
        <xdr:cNvPr id="660" name="AutoShape 272"/>
        <xdr:cNvSpPr>
          <a:spLocks noRot="1" noChangeAspect="1" noMove="1" noResize="1" noChangeArrowheads="1"/>
        </xdr:cNvSpPr>
      </xdr:nvSpPr>
      <xdr:spPr bwMode="auto">
        <a:xfrm>
          <a:off x="4391025" y="4052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61" name="AutoShape 273"/>
        <xdr:cNvSpPr>
          <a:spLocks noRot="1" noChangeAspect="1" noMove="1" noResize="1" noChangeArrowheads="1"/>
        </xdr:cNvSpPr>
      </xdr:nvSpPr>
      <xdr:spPr bwMode="auto">
        <a:xfrm>
          <a:off x="43910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62" name="AutoShape 295"/>
        <xdr:cNvSpPr>
          <a:spLocks noRot="1" noChangeAspect="1" noMove="1" noResize="1" noChangeArrowheads="1"/>
        </xdr:cNvSpPr>
      </xdr:nvSpPr>
      <xdr:spPr bwMode="auto">
        <a:xfrm>
          <a:off x="43910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63" name="AutoShape 296"/>
        <xdr:cNvSpPr>
          <a:spLocks noRot="1" noChangeAspect="1" noMove="1" noResize="1" noChangeArrowheads="1"/>
        </xdr:cNvSpPr>
      </xdr:nvSpPr>
      <xdr:spPr bwMode="auto">
        <a:xfrm>
          <a:off x="43910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64" name="AutoShape 297"/>
        <xdr:cNvSpPr>
          <a:spLocks noRot="1" noMove="1" noResize="1" noChangeArrowheads="1"/>
        </xdr:cNvSpPr>
      </xdr:nvSpPr>
      <xdr:spPr bwMode="auto">
        <a:xfrm>
          <a:off x="43910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65" name="AutoShape 298"/>
        <xdr:cNvSpPr>
          <a:spLocks noRot="1" noChangeAspect="1" noMove="1" noResize="1" noChangeArrowheads="1"/>
        </xdr:cNvSpPr>
      </xdr:nvSpPr>
      <xdr:spPr bwMode="auto">
        <a:xfrm>
          <a:off x="43910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619125</xdr:colOff>
      <xdr:row>127</xdr:row>
      <xdr:rowOff>104775</xdr:rowOff>
    </xdr:to>
    <xdr:sp macro="" textlink="">
      <xdr:nvSpPr>
        <xdr:cNvPr id="666" name="AutoShape 272"/>
        <xdr:cNvSpPr>
          <a:spLocks noRot="1" noChangeAspect="1" noMove="1" noResize="1" noChangeArrowheads="1"/>
        </xdr:cNvSpPr>
      </xdr:nvSpPr>
      <xdr:spPr bwMode="auto">
        <a:xfrm>
          <a:off x="4391025" y="40833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67" name="AutoShape 273"/>
        <xdr:cNvSpPr>
          <a:spLocks noRot="1" noChangeAspect="1" noMove="1" noResize="1" noChangeArrowheads="1"/>
        </xdr:cNvSpPr>
      </xdr:nvSpPr>
      <xdr:spPr bwMode="auto">
        <a:xfrm>
          <a:off x="43910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68" name="AutoShape 295"/>
        <xdr:cNvSpPr>
          <a:spLocks noRot="1" noChangeAspect="1" noMove="1" noResize="1" noChangeArrowheads="1"/>
        </xdr:cNvSpPr>
      </xdr:nvSpPr>
      <xdr:spPr bwMode="auto">
        <a:xfrm>
          <a:off x="43910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69" name="AutoShape 296"/>
        <xdr:cNvSpPr>
          <a:spLocks noRot="1" noChangeAspect="1" noMove="1" noResize="1" noChangeArrowheads="1"/>
        </xdr:cNvSpPr>
      </xdr:nvSpPr>
      <xdr:spPr bwMode="auto">
        <a:xfrm>
          <a:off x="43910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70" name="AutoShape 297"/>
        <xdr:cNvSpPr>
          <a:spLocks noRot="1" noMove="1" noResize="1" noChangeArrowheads="1"/>
        </xdr:cNvSpPr>
      </xdr:nvSpPr>
      <xdr:spPr bwMode="auto">
        <a:xfrm>
          <a:off x="43910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71" name="AutoShape 298"/>
        <xdr:cNvSpPr>
          <a:spLocks noRot="1" noChangeAspect="1" noMove="1" noResize="1" noChangeArrowheads="1"/>
        </xdr:cNvSpPr>
      </xdr:nvSpPr>
      <xdr:spPr bwMode="auto">
        <a:xfrm>
          <a:off x="43910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619125</xdr:colOff>
      <xdr:row>128</xdr:row>
      <xdr:rowOff>104775</xdr:rowOff>
    </xdr:to>
    <xdr:sp macro="" textlink="">
      <xdr:nvSpPr>
        <xdr:cNvPr id="672" name="AutoShape 272"/>
        <xdr:cNvSpPr>
          <a:spLocks noRot="1" noChangeAspect="1" noMove="1" noResize="1" noChangeArrowheads="1"/>
        </xdr:cNvSpPr>
      </xdr:nvSpPr>
      <xdr:spPr bwMode="auto">
        <a:xfrm>
          <a:off x="4391025" y="41138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73" name="AutoShape 273"/>
        <xdr:cNvSpPr>
          <a:spLocks noRot="1" noChangeAspect="1" noMove="1" noResize="1" noChangeArrowheads="1"/>
        </xdr:cNvSpPr>
      </xdr:nvSpPr>
      <xdr:spPr bwMode="auto">
        <a:xfrm>
          <a:off x="43910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74" name="AutoShape 295"/>
        <xdr:cNvSpPr>
          <a:spLocks noRot="1" noChangeAspect="1" noMove="1" noResize="1" noChangeArrowheads="1"/>
        </xdr:cNvSpPr>
      </xdr:nvSpPr>
      <xdr:spPr bwMode="auto">
        <a:xfrm>
          <a:off x="43910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75" name="AutoShape 296"/>
        <xdr:cNvSpPr>
          <a:spLocks noRot="1" noChangeAspect="1" noMove="1" noResize="1" noChangeArrowheads="1"/>
        </xdr:cNvSpPr>
      </xdr:nvSpPr>
      <xdr:spPr bwMode="auto">
        <a:xfrm>
          <a:off x="43910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76" name="AutoShape 297"/>
        <xdr:cNvSpPr>
          <a:spLocks noRot="1" noMove="1" noResize="1" noChangeArrowheads="1"/>
        </xdr:cNvSpPr>
      </xdr:nvSpPr>
      <xdr:spPr bwMode="auto">
        <a:xfrm>
          <a:off x="43910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77" name="AutoShape 298"/>
        <xdr:cNvSpPr>
          <a:spLocks noRot="1" noChangeAspect="1" noMove="1" noResize="1" noChangeArrowheads="1"/>
        </xdr:cNvSpPr>
      </xdr:nvSpPr>
      <xdr:spPr bwMode="auto">
        <a:xfrm>
          <a:off x="43910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619125</xdr:colOff>
      <xdr:row>129</xdr:row>
      <xdr:rowOff>104775</xdr:rowOff>
    </xdr:to>
    <xdr:sp macro="" textlink="">
      <xdr:nvSpPr>
        <xdr:cNvPr id="678" name="AutoShape 272"/>
        <xdr:cNvSpPr>
          <a:spLocks noRot="1" noChangeAspect="1" noMove="1" noResize="1" noChangeArrowheads="1"/>
        </xdr:cNvSpPr>
      </xdr:nvSpPr>
      <xdr:spPr bwMode="auto">
        <a:xfrm>
          <a:off x="4391025" y="41443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79" name="AutoShape 273"/>
        <xdr:cNvSpPr>
          <a:spLocks noRot="1" noChangeAspect="1" noMove="1" noResize="1" noChangeArrowheads="1"/>
        </xdr:cNvSpPr>
      </xdr:nvSpPr>
      <xdr:spPr bwMode="auto">
        <a:xfrm>
          <a:off x="43910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80" name="AutoShape 295"/>
        <xdr:cNvSpPr>
          <a:spLocks noRot="1" noChangeAspect="1" noMove="1" noResize="1" noChangeArrowheads="1"/>
        </xdr:cNvSpPr>
      </xdr:nvSpPr>
      <xdr:spPr bwMode="auto">
        <a:xfrm>
          <a:off x="43910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81" name="AutoShape 296"/>
        <xdr:cNvSpPr>
          <a:spLocks noRot="1" noChangeAspect="1" noMove="1" noResize="1" noChangeArrowheads="1"/>
        </xdr:cNvSpPr>
      </xdr:nvSpPr>
      <xdr:spPr bwMode="auto">
        <a:xfrm>
          <a:off x="43910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82" name="AutoShape 297"/>
        <xdr:cNvSpPr>
          <a:spLocks noRot="1" noMove="1" noResize="1" noChangeArrowheads="1"/>
        </xdr:cNvSpPr>
      </xdr:nvSpPr>
      <xdr:spPr bwMode="auto">
        <a:xfrm>
          <a:off x="43910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83" name="AutoShape 298"/>
        <xdr:cNvSpPr>
          <a:spLocks noRot="1" noChangeAspect="1" noMove="1" noResize="1" noChangeArrowheads="1"/>
        </xdr:cNvSpPr>
      </xdr:nvSpPr>
      <xdr:spPr bwMode="auto">
        <a:xfrm>
          <a:off x="43910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619125</xdr:colOff>
      <xdr:row>130</xdr:row>
      <xdr:rowOff>104775</xdr:rowOff>
    </xdr:to>
    <xdr:sp macro="" textlink="">
      <xdr:nvSpPr>
        <xdr:cNvPr id="684" name="AutoShape 272"/>
        <xdr:cNvSpPr>
          <a:spLocks noRot="1" noChangeAspect="1" noMove="1" noResize="1" noChangeArrowheads="1"/>
        </xdr:cNvSpPr>
      </xdr:nvSpPr>
      <xdr:spPr bwMode="auto">
        <a:xfrm>
          <a:off x="4391025" y="4174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85" name="AutoShape 273"/>
        <xdr:cNvSpPr>
          <a:spLocks noRot="1" noChangeAspect="1" noMove="1" noResize="1" noChangeArrowheads="1"/>
        </xdr:cNvSpPr>
      </xdr:nvSpPr>
      <xdr:spPr bwMode="auto">
        <a:xfrm>
          <a:off x="43910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86" name="AutoShape 295"/>
        <xdr:cNvSpPr>
          <a:spLocks noRot="1" noChangeAspect="1" noMove="1" noResize="1" noChangeArrowheads="1"/>
        </xdr:cNvSpPr>
      </xdr:nvSpPr>
      <xdr:spPr bwMode="auto">
        <a:xfrm>
          <a:off x="43910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87" name="AutoShape 296"/>
        <xdr:cNvSpPr>
          <a:spLocks noRot="1" noChangeAspect="1" noMove="1" noResize="1" noChangeArrowheads="1"/>
        </xdr:cNvSpPr>
      </xdr:nvSpPr>
      <xdr:spPr bwMode="auto">
        <a:xfrm>
          <a:off x="43910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88" name="AutoShape 297"/>
        <xdr:cNvSpPr>
          <a:spLocks noRot="1" noMove="1" noResize="1" noChangeArrowheads="1"/>
        </xdr:cNvSpPr>
      </xdr:nvSpPr>
      <xdr:spPr bwMode="auto">
        <a:xfrm>
          <a:off x="43910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89" name="AutoShape 298"/>
        <xdr:cNvSpPr>
          <a:spLocks noRot="1" noChangeAspect="1" noMove="1" noResize="1" noChangeArrowheads="1"/>
        </xdr:cNvSpPr>
      </xdr:nvSpPr>
      <xdr:spPr bwMode="auto">
        <a:xfrm>
          <a:off x="43910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619125</xdr:colOff>
      <xdr:row>131</xdr:row>
      <xdr:rowOff>104775</xdr:rowOff>
    </xdr:to>
    <xdr:sp macro="" textlink="">
      <xdr:nvSpPr>
        <xdr:cNvPr id="690" name="AutoShape 272"/>
        <xdr:cNvSpPr>
          <a:spLocks noRot="1" noChangeAspect="1" noMove="1" noResize="1" noChangeArrowheads="1"/>
        </xdr:cNvSpPr>
      </xdr:nvSpPr>
      <xdr:spPr bwMode="auto">
        <a:xfrm>
          <a:off x="4391025" y="42052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91" name="AutoShape 273"/>
        <xdr:cNvSpPr>
          <a:spLocks noRot="1" noChangeAspect="1" noMove="1" noResize="1" noChangeArrowheads="1"/>
        </xdr:cNvSpPr>
      </xdr:nvSpPr>
      <xdr:spPr bwMode="auto">
        <a:xfrm>
          <a:off x="43910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92" name="AutoShape 295"/>
        <xdr:cNvSpPr>
          <a:spLocks noRot="1" noChangeAspect="1" noMove="1" noResize="1" noChangeArrowheads="1"/>
        </xdr:cNvSpPr>
      </xdr:nvSpPr>
      <xdr:spPr bwMode="auto">
        <a:xfrm>
          <a:off x="43910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93" name="AutoShape 296"/>
        <xdr:cNvSpPr>
          <a:spLocks noRot="1" noChangeAspect="1" noMove="1" noResize="1" noChangeArrowheads="1"/>
        </xdr:cNvSpPr>
      </xdr:nvSpPr>
      <xdr:spPr bwMode="auto">
        <a:xfrm>
          <a:off x="43910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94" name="AutoShape 297"/>
        <xdr:cNvSpPr>
          <a:spLocks noRot="1" noMove="1" noResize="1" noChangeArrowheads="1"/>
        </xdr:cNvSpPr>
      </xdr:nvSpPr>
      <xdr:spPr bwMode="auto">
        <a:xfrm>
          <a:off x="43910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95" name="AutoShape 298"/>
        <xdr:cNvSpPr>
          <a:spLocks noRot="1" noChangeAspect="1" noMove="1" noResize="1" noChangeArrowheads="1"/>
        </xdr:cNvSpPr>
      </xdr:nvSpPr>
      <xdr:spPr bwMode="auto">
        <a:xfrm>
          <a:off x="43910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619125</xdr:colOff>
      <xdr:row>132</xdr:row>
      <xdr:rowOff>104775</xdr:rowOff>
    </xdr:to>
    <xdr:sp macro="" textlink="">
      <xdr:nvSpPr>
        <xdr:cNvPr id="696" name="AutoShape 272"/>
        <xdr:cNvSpPr>
          <a:spLocks noRot="1" noChangeAspect="1" noMove="1" noResize="1" noChangeArrowheads="1"/>
        </xdr:cNvSpPr>
      </xdr:nvSpPr>
      <xdr:spPr bwMode="auto">
        <a:xfrm>
          <a:off x="4391025" y="42357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697" name="AutoShape 273"/>
        <xdr:cNvSpPr>
          <a:spLocks noRot="1" noChangeAspect="1" noMove="1" noResize="1" noChangeArrowheads="1"/>
        </xdr:cNvSpPr>
      </xdr:nvSpPr>
      <xdr:spPr bwMode="auto">
        <a:xfrm>
          <a:off x="43910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698" name="AutoShape 295"/>
        <xdr:cNvSpPr>
          <a:spLocks noRot="1" noChangeAspect="1" noMove="1" noResize="1" noChangeArrowheads="1"/>
        </xdr:cNvSpPr>
      </xdr:nvSpPr>
      <xdr:spPr bwMode="auto">
        <a:xfrm>
          <a:off x="43910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699" name="AutoShape 296"/>
        <xdr:cNvSpPr>
          <a:spLocks noRot="1" noChangeAspect="1" noMove="1" noResize="1" noChangeArrowheads="1"/>
        </xdr:cNvSpPr>
      </xdr:nvSpPr>
      <xdr:spPr bwMode="auto">
        <a:xfrm>
          <a:off x="43910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700" name="AutoShape 297"/>
        <xdr:cNvSpPr>
          <a:spLocks noRot="1" noMove="1" noResize="1" noChangeArrowheads="1"/>
        </xdr:cNvSpPr>
      </xdr:nvSpPr>
      <xdr:spPr bwMode="auto">
        <a:xfrm>
          <a:off x="43910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701" name="AutoShape 298"/>
        <xdr:cNvSpPr>
          <a:spLocks noRot="1" noChangeAspect="1" noMove="1" noResize="1" noChangeArrowheads="1"/>
        </xdr:cNvSpPr>
      </xdr:nvSpPr>
      <xdr:spPr bwMode="auto">
        <a:xfrm>
          <a:off x="43910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619125</xdr:colOff>
      <xdr:row>133</xdr:row>
      <xdr:rowOff>104775</xdr:rowOff>
    </xdr:to>
    <xdr:sp macro="" textlink="">
      <xdr:nvSpPr>
        <xdr:cNvPr id="702" name="AutoShape 272"/>
        <xdr:cNvSpPr>
          <a:spLocks noRot="1" noChangeAspect="1" noMove="1" noResize="1" noChangeArrowheads="1"/>
        </xdr:cNvSpPr>
      </xdr:nvSpPr>
      <xdr:spPr bwMode="auto">
        <a:xfrm>
          <a:off x="439102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03" name="AutoShape 273"/>
        <xdr:cNvSpPr>
          <a:spLocks noRot="1" noChangeAspect="1" noMove="1" noResize="1" noChangeArrowheads="1"/>
        </xdr:cNvSpPr>
      </xdr:nvSpPr>
      <xdr:spPr bwMode="auto">
        <a:xfrm>
          <a:off x="4391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04" name="AutoShape 295"/>
        <xdr:cNvSpPr>
          <a:spLocks noRot="1" noChangeAspect="1" noMove="1" noResize="1" noChangeArrowheads="1"/>
        </xdr:cNvSpPr>
      </xdr:nvSpPr>
      <xdr:spPr bwMode="auto">
        <a:xfrm>
          <a:off x="4391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05" name="AutoShape 296"/>
        <xdr:cNvSpPr>
          <a:spLocks noRot="1" noChangeAspect="1" noMove="1" noResize="1" noChangeArrowheads="1"/>
        </xdr:cNvSpPr>
      </xdr:nvSpPr>
      <xdr:spPr bwMode="auto">
        <a:xfrm>
          <a:off x="4391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06" name="AutoShape 297"/>
        <xdr:cNvSpPr>
          <a:spLocks noRot="1" noMove="1" noResize="1" noChangeArrowheads="1"/>
        </xdr:cNvSpPr>
      </xdr:nvSpPr>
      <xdr:spPr bwMode="auto">
        <a:xfrm>
          <a:off x="4391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07" name="AutoShape 298"/>
        <xdr:cNvSpPr>
          <a:spLocks noRot="1" noChangeAspect="1" noMove="1" noResize="1" noChangeArrowheads="1"/>
        </xdr:cNvSpPr>
      </xdr:nvSpPr>
      <xdr:spPr bwMode="auto">
        <a:xfrm>
          <a:off x="4391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619125</xdr:colOff>
      <xdr:row>134</xdr:row>
      <xdr:rowOff>104775</xdr:rowOff>
    </xdr:to>
    <xdr:sp macro="" textlink="">
      <xdr:nvSpPr>
        <xdr:cNvPr id="708" name="AutoShape 272"/>
        <xdr:cNvSpPr>
          <a:spLocks noRot="1" noChangeAspect="1" noMove="1" noResize="1" noChangeArrowheads="1"/>
        </xdr:cNvSpPr>
      </xdr:nvSpPr>
      <xdr:spPr bwMode="auto">
        <a:xfrm>
          <a:off x="4391025" y="42967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709" name="AutoShape 273"/>
        <xdr:cNvSpPr>
          <a:spLocks noRot="1" noChangeAspect="1" noMove="1" noResize="1" noChangeArrowheads="1"/>
        </xdr:cNvSpPr>
      </xdr:nvSpPr>
      <xdr:spPr bwMode="auto">
        <a:xfrm>
          <a:off x="43910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710" name="AutoShape 295"/>
        <xdr:cNvSpPr>
          <a:spLocks noRot="1" noChangeAspect="1" noMove="1" noResize="1" noChangeArrowheads="1"/>
        </xdr:cNvSpPr>
      </xdr:nvSpPr>
      <xdr:spPr bwMode="auto">
        <a:xfrm>
          <a:off x="43910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711" name="AutoShape 296"/>
        <xdr:cNvSpPr>
          <a:spLocks noRot="1" noChangeAspect="1" noMove="1" noResize="1" noChangeArrowheads="1"/>
        </xdr:cNvSpPr>
      </xdr:nvSpPr>
      <xdr:spPr bwMode="auto">
        <a:xfrm>
          <a:off x="43910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712" name="AutoShape 297"/>
        <xdr:cNvSpPr>
          <a:spLocks noRot="1" noMove="1" noResize="1" noChangeArrowheads="1"/>
        </xdr:cNvSpPr>
      </xdr:nvSpPr>
      <xdr:spPr bwMode="auto">
        <a:xfrm>
          <a:off x="43910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713" name="AutoShape 298"/>
        <xdr:cNvSpPr>
          <a:spLocks noRot="1" noChangeAspect="1" noMove="1" noResize="1" noChangeArrowheads="1"/>
        </xdr:cNvSpPr>
      </xdr:nvSpPr>
      <xdr:spPr bwMode="auto">
        <a:xfrm>
          <a:off x="43910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619125</xdr:colOff>
      <xdr:row>133</xdr:row>
      <xdr:rowOff>104775</xdr:rowOff>
    </xdr:to>
    <xdr:sp macro="" textlink="">
      <xdr:nvSpPr>
        <xdr:cNvPr id="714" name="AutoShape 272"/>
        <xdr:cNvSpPr>
          <a:spLocks noRot="1" noChangeAspect="1" noMove="1" noResize="1" noChangeArrowheads="1"/>
        </xdr:cNvSpPr>
      </xdr:nvSpPr>
      <xdr:spPr bwMode="auto">
        <a:xfrm>
          <a:off x="439102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15" name="AutoShape 273"/>
        <xdr:cNvSpPr>
          <a:spLocks noRot="1" noChangeAspect="1" noMove="1" noResize="1" noChangeArrowheads="1"/>
        </xdr:cNvSpPr>
      </xdr:nvSpPr>
      <xdr:spPr bwMode="auto">
        <a:xfrm>
          <a:off x="4391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16" name="AutoShape 295"/>
        <xdr:cNvSpPr>
          <a:spLocks noRot="1" noChangeAspect="1" noMove="1" noResize="1" noChangeArrowheads="1"/>
        </xdr:cNvSpPr>
      </xdr:nvSpPr>
      <xdr:spPr bwMode="auto">
        <a:xfrm>
          <a:off x="4391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17" name="AutoShape 296"/>
        <xdr:cNvSpPr>
          <a:spLocks noRot="1" noChangeAspect="1" noMove="1" noResize="1" noChangeArrowheads="1"/>
        </xdr:cNvSpPr>
      </xdr:nvSpPr>
      <xdr:spPr bwMode="auto">
        <a:xfrm>
          <a:off x="4391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18" name="AutoShape 297"/>
        <xdr:cNvSpPr>
          <a:spLocks noRot="1" noMove="1" noResize="1" noChangeArrowheads="1"/>
        </xdr:cNvSpPr>
      </xdr:nvSpPr>
      <xdr:spPr bwMode="auto">
        <a:xfrm>
          <a:off x="4391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19" name="AutoShape 298"/>
        <xdr:cNvSpPr>
          <a:spLocks noRot="1" noChangeAspect="1" noMove="1" noResize="1" noChangeArrowheads="1"/>
        </xdr:cNvSpPr>
      </xdr:nvSpPr>
      <xdr:spPr bwMode="auto">
        <a:xfrm>
          <a:off x="4391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619125</xdr:colOff>
      <xdr:row>109</xdr:row>
      <xdr:rowOff>104775</xdr:rowOff>
    </xdr:to>
    <xdr:sp macro="" textlink="">
      <xdr:nvSpPr>
        <xdr:cNvPr id="720" name="AutoShape 272"/>
        <xdr:cNvSpPr>
          <a:spLocks noRot="1" noChangeAspect="1" noMove="1" noResize="1" noChangeArrowheads="1"/>
        </xdr:cNvSpPr>
      </xdr:nvSpPr>
      <xdr:spPr bwMode="auto">
        <a:xfrm>
          <a:off x="648652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21" name="AutoShape 273"/>
        <xdr:cNvSpPr>
          <a:spLocks noRot="1" noChangeAspect="1" noMove="1" noResize="1" noChangeArrowheads="1"/>
        </xdr:cNvSpPr>
      </xdr:nvSpPr>
      <xdr:spPr bwMode="auto">
        <a:xfrm>
          <a:off x="64865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22" name="AutoShape 295"/>
        <xdr:cNvSpPr>
          <a:spLocks noRot="1" noChangeAspect="1" noMove="1" noResize="1" noChangeArrowheads="1"/>
        </xdr:cNvSpPr>
      </xdr:nvSpPr>
      <xdr:spPr bwMode="auto">
        <a:xfrm>
          <a:off x="64865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23" name="AutoShape 296"/>
        <xdr:cNvSpPr>
          <a:spLocks noRot="1" noChangeAspect="1" noMove="1" noResize="1" noChangeArrowheads="1"/>
        </xdr:cNvSpPr>
      </xdr:nvSpPr>
      <xdr:spPr bwMode="auto">
        <a:xfrm>
          <a:off x="64865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24" name="AutoShape 297"/>
        <xdr:cNvSpPr>
          <a:spLocks noRot="1" noMove="1" noResize="1" noChangeArrowheads="1"/>
        </xdr:cNvSpPr>
      </xdr:nvSpPr>
      <xdr:spPr bwMode="auto">
        <a:xfrm>
          <a:off x="64865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25" name="AutoShape 298"/>
        <xdr:cNvSpPr>
          <a:spLocks noRot="1" noChangeAspect="1" noMove="1" noResize="1" noChangeArrowheads="1"/>
        </xdr:cNvSpPr>
      </xdr:nvSpPr>
      <xdr:spPr bwMode="auto">
        <a:xfrm>
          <a:off x="64865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619125</xdr:colOff>
      <xdr:row>110</xdr:row>
      <xdr:rowOff>104775</xdr:rowOff>
    </xdr:to>
    <xdr:sp macro="" textlink="">
      <xdr:nvSpPr>
        <xdr:cNvPr id="726" name="AutoShape 272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27" name="AutoShape 273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28" name="AutoShape 295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29" name="AutoShape 296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30" name="AutoShape 297"/>
        <xdr:cNvSpPr>
          <a:spLocks noRo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31" name="AutoShape 298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619125</xdr:colOff>
      <xdr:row>111</xdr:row>
      <xdr:rowOff>104775</xdr:rowOff>
    </xdr:to>
    <xdr:sp macro="" textlink="">
      <xdr:nvSpPr>
        <xdr:cNvPr id="732" name="AutoShape 272"/>
        <xdr:cNvSpPr>
          <a:spLocks noRot="1" noChangeAspect="1" noMove="1" noResize="1" noChangeArrowheads="1"/>
        </xdr:cNvSpPr>
      </xdr:nvSpPr>
      <xdr:spPr bwMode="auto">
        <a:xfrm>
          <a:off x="6486525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33" name="AutoShape 273"/>
        <xdr:cNvSpPr>
          <a:spLocks noRot="1" noChangeAspect="1" noMove="1" noResize="1" noChangeArrowheads="1"/>
        </xdr:cNvSpPr>
      </xdr:nvSpPr>
      <xdr:spPr bwMode="auto">
        <a:xfrm>
          <a:off x="64865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34" name="AutoShape 295"/>
        <xdr:cNvSpPr>
          <a:spLocks noRot="1" noChangeAspect="1" noMove="1" noResize="1" noChangeArrowheads="1"/>
        </xdr:cNvSpPr>
      </xdr:nvSpPr>
      <xdr:spPr bwMode="auto">
        <a:xfrm>
          <a:off x="64865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35" name="AutoShape 296"/>
        <xdr:cNvSpPr>
          <a:spLocks noRot="1" noChangeAspect="1" noMove="1" noResize="1" noChangeArrowheads="1"/>
        </xdr:cNvSpPr>
      </xdr:nvSpPr>
      <xdr:spPr bwMode="auto">
        <a:xfrm>
          <a:off x="64865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36" name="AutoShape 297"/>
        <xdr:cNvSpPr>
          <a:spLocks noRot="1" noMove="1" noResize="1" noChangeArrowheads="1"/>
        </xdr:cNvSpPr>
      </xdr:nvSpPr>
      <xdr:spPr bwMode="auto">
        <a:xfrm>
          <a:off x="64865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37" name="AutoShape 298"/>
        <xdr:cNvSpPr>
          <a:spLocks noRot="1" noChangeAspect="1" noMove="1" noResize="1" noChangeArrowheads="1"/>
        </xdr:cNvSpPr>
      </xdr:nvSpPr>
      <xdr:spPr bwMode="auto">
        <a:xfrm>
          <a:off x="64865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619125</xdr:colOff>
      <xdr:row>112</xdr:row>
      <xdr:rowOff>104775</xdr:rowOff>
    </xdr:to>
    <xdr:sp macro="" textlink="">
      <xdr:nvSpPr>
        <xdr:cNvPr id="738" name="AutoShape 272"/>
        <xdr:cNvSpPr>
          <a:spLocks noRot="1" noChangeAspect="1" noMove="1" noResize="1" noChangeArrowheads="1"/>
        </xdr:cNvSpPr>
      </xdr:nvSpPr>
      <xdr:spPr bwMode="auto">
        <a:xfrm>
          <a:off x="6486525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39" name="AutoShape 273"/>
        <xdr:cNvSpPr>
          <a:spLocks noRot="1" noChangeAspect="1" noMove="1" noResize="1" noChangeArrowheads="1"/>
        </xdr:cNvSpPr>
      </xdr:nvSpPr>
      <xdr:spPr bwMode="auto">
        <a:xfrm>
          <a:off x="64865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40" name="AutoShape 295"/>
        <xdr:cNvSpPr>
          <a:spLocks noRot="1" noChangeAspect="1" noMove="1" noResize="1" noChangeArrowheads="1"/>
        </xdr:cNvSpPr>
      </xdr:nvSpPr>
      <xdr:spPr bwMode="auto">
        <a:xfrm>
          <a:off x="64865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41" name="AutoShape 296"/>
        <xdr:cNvSpPr>
          <a:spLocks noRot="1" noChangeAspect="1" noMove="1" noResize="1" noChangeArrowheads="1"/>
        </xdr:cNvSpPr>
      </xdr:nvSpPr>
      <xdr:spPr bwMode="auto">
        <a:xfrm>
          <a:off x="64865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42" name="AutoShape 297"/>
        <xdr:cNvSpPr>
          <a:spLocks noRot="1" noMove="1" noResize="1" noChangeArrowheads="1"/>
        </xdr:cNvSpPr>
      </xdr:nvSpPr>
      <xdr:spPr bwMode="auto">
        <a:xfrm>
          <a:off x="64865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43" name="AutoShape 298"/>
        <xdr:cNvSpPr>
          <a:spLocks noRot="1" noChangeAspect="1" noMove="1" noResize="1" noChangeArrowheads="1"/>
        </xdr:cNvSpPr>
      </xdr:nvSpPr>
      <xdr:spPr bwMode="auto">
        <a:xfrm>
          <a:off x="64865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619125</xdr:colOff>
      <xdr:row>113</xdr:row>
      <xdr:rowOff>104775</xdr:rowOff>
    </xdr:to>
    <xdr:sp macro="" textlink="">
      <xdr:nvSpPr>
        <xdr:cNvPr id="744" name="AutoShape 272"/>
        <xdr:cNvSpPr>
          <a:spLocks noRot="1" noChangeAspect="1" noMove="1" noResize="1" noChangeArrowheads="1"/>
        </xdr:cNvSpPr>
      </xdr:nvSpPr>
      <xdr:spPr bwMode="auto">
        <a:xfrm>
          <a:off x="6486525" y="36566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45" name="AutoShape 273"/>
        <xdr:cNvSpPr>
          <a:spLocks noRot="1" noChangeAspect="1" noMove="1" noResize="1" noChangeArrowheads="1"/>
        </xdr:cNvSpPr>
      </xdr:nvSpPr>
      <xdr:spPr bwMode="auto">
        <a:xfrm>
          <a:off x="64865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46" name="AutoShape 295"/>
        <xdr:cNvSpPr>
          <a:spLocks noRot="1" noChangeAspect="1" noMove="1" noResize="1" noChangeArrowheads="1"/>
        </xdr:cNvSpPr>
      </xdr:nvSpPr>
      <xdr:spPr bwMode="auto">
        <a:xfrm>
          <a:off x="64865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47" name="AutoShape 296"/>
        <xdr:cNvSpPr>
          <a:spLocks noRot="1" noChangeAspect="1" noMove="1" noResize="1" noChangeArrowheads="1"/>
        </xdr:cNvSpPr>
      </xdr:nvSpPr>
      <xdr:spPr bwMode="auto">
        <a:xfrm>
          <a:off x="64865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48" name="AutoShape 297"/>
        <xdr:cNvSpPr>
          <a:spLocks noRot="1" noMove="1" noResize="1" noChangeArrowheads="1"/>
        </xdr:cNvSpPr>
      </xdr:nvSpPr>
      <xdr:spPr bwMode="auto">
        <a:xfrm>
          <a:off x="64865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49" name="AutoShape 298"/>
        <xdr:cNvSpPr>
          <a:spLocks noRot="1" noChangeAspect="1" noMove="1" noResize="1" noChangeArrowheads="1"/>
        </xdr:cNvSpPr>
      </xdr:nvSpPr>
      <xdr:spPr bwMode="auto">
        <a:xfrm>
          <a:off x="64865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619125</xdr:colOff>
      <xdr:row>114</xdr:row>
      <xdr:rowOff>104775</xdr:rowOff>
    </xdr:to>
    <xdr:sp macro="" textlink="">
      <xdr:nvSpPr>
        <xdr:cNvPr id="750" name="AutoShape 272"/>
        <xdr:cNvSpPr>
          <a:spLocks noRot="1" noChangeAspect="1" noMove="1" noResize="1" noChangeArrowheads="1"/>
        </xdr:cNvSpPr>
      </xdr:nvSpPr>
      <xdr:spPr bwMode="auto">
        <a:xfrm>
          <a:off x="6486525" y="36871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51" name="AutoShape 273"/>
        <xdr:cNvSpPr>
          <a:spLocks noRot="1" noChangeAspect="1" noMove="1" noResize="1" noChangeArrowheads="1"/>
        </xdr:cNvSpPr>
      </xdr:nvSpPr>
      <xdr:spPr bwMode="auto">
        <a:xfrm>
          <a:off x="64865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52" name="AutoShape 295"/>
        <xdr:cNvSpPr>
          <a:spLocks noRot="1" noChangeAspect="1" noMove="1" noResize="1" noChangeArrowheads="1"/>
        </xdr:cNvSpPr>
      </xdr:nvSpPr>
      <xdr:spPr bwMode="auto">
        <a:xfrm>
          <a:off x="64865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53" name="AutoShape 296"/>
        <xdr:cNvSpPr>
          <a:spLocks noRot="1" noChangeAspect="1" noMove="1" noResize="1" noChangeArrowheads="1"/>
        </xdr:cNvSpPr>
      </xdr:nvSpPr>
      <xdr:spPr bwMode="auto">
        <a:xfrm>
          <a:off x="64865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54" name="AutoShape 297"/>
        <xdr:cNvSpPr>
          <a:spLocks noRot="1" noMove="1" noResize="1" noChangeArrowheads="1"/>
        </xdr:cNvSpPr>
      </xdr:nvSpPr>
      <xdr:spPr bwMode="auto">
        <a:xfrm>
          <a:off x="64865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55" name="AutoShape 298"/>
        <xdr:cNvSpPr>
          <a:spLocks noRot="1" noChangeAspect="1" noMove="1" noResize="1" noChangeArrowheads="1"/>
        </xdr:cNvSpPr>
      </xdr:nvSpPr>
      <xdr:spPr bwMode="auto">
        <a:xfrm>
          <a:off x="64865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619125</xdr:colOff>
      <xdr:row>115</xdr:row>
      <xdr:rowOff>104775</xdr:rowOff>
    </xdr:to>
    <xdr:sp macro="" textlink="">
      <xdr:nvSpPr>
        <xdr:cNvPr id="756" name="AutoShape 272"/>
        <xdr:cNvSpPr>
          <a:spLocks noRot="1" noChangeAspect="1" noMove="1" noResize="1" noChangeArrowheads="1"/>
        </xdr:cNvSpPr>
      </xdr:nvSpPr>
      <xdr:spPr bwMode="auto">
        <a:xfrm>
          <a:off x="6486525" y="37176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57" name="AutoShape 273"/>
        <xdr:cNvSpPr>
          <a:spLocks noRot="1" noChangeAspect="1" noMove="1" noResize="1" noChangeArrowheads="1"/>
        </xdr:cNvSpPr>
      </xdr:nvSpPr>
      <xdr:spPr bwMode="auto">
        <a:xfrm>
          <a:off x="64865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58" name="AutoShape 295"/>
        <xdr:cNvSpPr>
          <a:spLocks noRot="1" noChangeAspect="1" noMove="1" noResize="1" noChangeArrowheads="1"/>
        </xdr:cNvSpPr>
      </xdr:nvSpPr>
      <xdr:spPr bwMode="auto">
        <a:xfrm>
          <a:off x="64865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59" name="AutoShape 296"/>
        <xdr:cNvSpPr>
          <a:spLocks noRot="1" noChangeAspect="1" noMove="1" noResize="1" noChangeArrowheads="1"/>
        </xdr:cNvSpPr>
      </xdr:nvSpPr>
      <xdr:spPr bwMode="auto">
        <a:xfrm>
          <a:off x="64865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60" name="AutoShape 297"/>
        <xdr:cNvSpPr>
          <a:spLocks noRot="1" noMove="1" noResize="1" noChangeArrowheads="1"/>
        </xdr:cNvSpPr>
      </xdr:nvSpPr>
      <xdr:spPr bwMode="auto">
        <a:xfrm>
          <a:off x="64865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61" name="AutoShape 298"/>
        <xdr:cNvSpPr>
          <a:spLocks noRot="1" noChangeAspect="1" noMove="1" noResize="1" noChangeArrowheads="1"/>
        </xdr:cNvSpPr>
      </xdr:nvSpPr>
      <xdr:spPr bwMode="auto">
        <a:xfrm>
          <a:off x="64865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619125</xdr:colOff>
      <xdr:row>116</xdr:row>
      <xdr:rowOff>104775</xdr:rowOff>
    </xdr:to>
    <xdr:sp macro="" textlink="">
      <xdr:nvSpPr>
        <xdr:cNvPr id="762" name="AutoShape 272"/>
        <xdr:cNvSpPr>
          <a:spLocks noRot="1" noChangeAspect="1" noMove="1" noResize="1" noChangeArrowheads="1"/>
        </xdr:cNvSpPr>
      </xdr:nvSpPr>
      <xdr:spPr bwMode="auto">
        <a:xfrm>
          <a:off x="6486525" y="37480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63" name="AutoShape 273"/>
        <xdr:cNvSpPr>
          <a:spLocks noRot="1" noChangeAspect="1" noMove="1" noResize="1" noChangeArrowheads="1"/>
        </xdr:cNvSpPr>
      </xdr:nvSpPr>
      <xdr:spPr bwMode="auto">
        <a:xfrm>
          <a:off x="64865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64" name="AutoShape 295"/>
        <xdr:cNvSpPr>
          <a:spLocks noRot="1" noChangeAspect="1" noMove="1" noResize="1" noChangeArrowheads="1"/>
        </xdr:cNvSpPr>
      </xdr:nvSpPr>
      <xdr:spPr bwMode="auto">
        <a:xfrm>
          <a:off x="64865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65" name="AutoShape 296"/>
        <xdr:cNvSpPr>
          <a:spLocks noRot="1" noChangeAspect="1" noMove="1" noResize="1" noChangeArrowheads="1"/>
        </xdr:cNvSpPr>
      </xdr:nvSpPr>
      <xdr:spPr bwMode="auto">
        <a:xfrm>
          <a:off x="64865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66" name="AutoShape 297"/>
        <xdr:cNvSpPr>
          <a:spLocks noRot="1" noMove="1" noResize="1" noChangeArrowheads="1"/>
        </xdr:cNvSpPr>
      </xdr:nvSpPr>
      <xdr:spPr bwMode="auto">
        <a:xfrm>
          <a:off x="64865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67" name="AutoShape 298"/>
        <xdr:cNvSpPr>
          <a:spLocks noRot="1" noChangeAspect="1" noMove="1" noResize="1" noChangeArrowheads="1"/>
        </xdr:cNvSpPr>
      </xdr:nvSpPr>
      <xdr:spPr bwMode="auto">
        <a:xfrm>
          <a:off x="64865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619125</xdr:colOff>
      <xdr:row>117</xdr:row>
      <xdr:rowOff>104775</xdr:rowOff>
    </xdr:to>
    <xdr:sp macro="" textlink="">
      <xdr:nvSpPr>
        <xdr:cNvPr id="768" name="AutoShape 272"/>
        <xdr:cNvSpPr>
          <a:spLocks noRot="1" noChangeAspect="1" noMove="1" noResize="1" noChangeArrowheads="1"/>
        </xdr:cNvSpPr>
      </xdr:nvSpPr>
      <xdr:spPr bwMode="auto">
        <a:xfrm>
          <a:off x="6486525" y="3778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69" name="AutoShape 273"/>
        <xdr:cNvSpPr>
          <a:spLocks noRot="1" noChangeAspect="1" noMove="1" noResize="1" noChangeArrowheads="1"/>
        </xdr:cNvSpPr>
      </xdr:nvSpPr>
      <xdr:spPr bwMode="auto">
        <a:xfrm>
          <a:off x="64865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70" name="AutoShape 295"/>
        <xdr:cNvSpPr>
          <a:spLocks noRot="1" noChangeAspect="1" noMove="1" noResize="1" noChangeArrowheads="1"/>
        </xdr:cNvSpPr>
      </xdr:nvSpPr>
      <xdr:spPr bwMode="auto">
        <a:xfrm>
          <a:off x="64865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71" name="AutoShape 296"/>
        <xdr:cNvSpPr>
          <a:spLocks noRot="1" noChangeAspect="1" noMove="1" noResize="1" noChangeArrowheads="1"/>
        </xdr:cNvSpPr>
      </xdr:nvSpPr>
      <xdr:spPr bwMode="auto">
        <a:xfrm>
          <a:off x="64865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72" name="AutoShape 297"/>
        <xdr:cNvSpPr>
          <a:spLocks noRot="1" noMove="1" noResize="1" noChangeArrowheads="1"/>
        </xdr:cNvSpPr>
      </xdr:nvSpPr>
      <xdr:spPr bwMode="auto">
        <a:xfrm>
          <a:off x="64865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73" name="AutoShape 298"/>
        <xdr:cNvSpPr>
          <a:spLocks noRot="1" noChangeAspect="1" noMove="1" noResize="1" noChangeArrowheads="1"/>
        </xdr:cNvSpPr>
      </xdr:nvSpPr>
      <xdr:spPr bwMode="auto">
        <a:xfrm>
          <a:off x="64865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619125</xdr:colOff>
      <xdr:row>118</xdr:row>
      <xdr:rowOff>104775</xdr:rowOff>
    </xdr:to>
    <xdr:sp macro="" textlink="">
      <xdr:nvSpPr>
        <xdr:cNvPr id="774" name="AutoShape 272"/>
        <xdr:cNvSpPr>
          <a:spLocks noRot="1" noChangeAspect="1" noMove="1" noResize="1" noChangeArrowheads="1"/>
        </xdr:cNvSpPr>
      </xdr:nvSpPr>
      <xdr:spPr bwMode="auto">
        <a:xfrm>
          <a:off x="6486525" y="3809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75" name="AutoShape 273"/>
        <xdr:cNvSpPr>
          <a:spLocks noRot="1" noChangeAspect="1" noMove="1" noResize="1" noChangeArrowheads="1"/>
        </xdr:cNvSpPr>
      </xdr:nvSpPr>
      <xdr:spPr bwMode="auto">
        <a:xfrm>
          <a:off x="64865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76" name="AutoShape 295"/>
        <xdr:cNvSpPr>
          <a:spLocks noRot="1" noChangeAspect="1" noMove="1" noResize="1" noChangeArrowheads="1"/>
        </xdr:cNvSpPr>
      </xdr:nvSpPr>
      <xdr:spPr bwMode="auto">
        <a:xfrm>
          <a:off x="64865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77" name="AutoShape 296"/>
        <xdr:cNvSpPr>
          <a:spLocks noRot="1" noChangeAspect="1" noMove="1" noResize="1" noChangeArrowheads="1"/>
        </xdr:cNvSpPr>
      </xdr:nvSpPr>
      <xdr:spPr bwMode="auto">
        <a:xfrm>
          <a:off x="64865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78" name="AutoShape 297"/>
        <xdr:cNvSpPr>
          <a:spLocks noRot="1" noMove="1" noResize="1" noChangeArrowheads="1"/>
        </xdr:cNvSpPr>
      </xdr:nvSpPr>
      <xdr:spPr bwMode="auto">
        <a:xfrm>
          <a:off x="64865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79" name="AutoShape 298"/>
        <xdr:cNvSpPr>
          <a:spLocks noRot="1" noChangeAspect="1" noMove="1" noResize="1" noChangeArrowheads="1"/>
        </xdr:cNvSpPr>
      </xdr:nvSpPr>
      <xdr:spPr bwMode="auto">
        <a:xfrm>
          <a:off x="64865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619125</xdr:colOff>
      <xdr:row>119</xdr:row>
      <xdr:rowOff>104775</xdr:rowOff>
    </xdr:to>
    <xdr:sp macro="" textlink="">
      <xdr:nvSpPr>
        <xdr:cNvPr id="780" name="AutoShape 272"/>
        <xdr:cNvSpPr>
          <a:spLocks noRot="1" noChangeAspect="1" noMove="1" noResize="1" noChangeArrowheads="1"/>
        </xdr:cNvSpPr>
      </xdr:nvSpPr>
      <xdr:spPr bwMode="auto">
        <a:xfrm>
          <a:off x="6486525" y="38395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81" name="AutoShape 273"/>
        <xdr:cNvSpPr>
          <a:spLocks noRot="1" noChangeAspect="1" noMove="1" noResize="1" noChangeArrowheads="1"/>
        </xdr:cNvSpPr>
      </xdr:nvSpPr>
      <xdr:spPr bwMode="auto">
        <a:xfrm>
          <a:off x="64865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82" name="AutoShape 295"/>
        <xdr:cNvSpPr>
          <a:spLocks noRot="1" noChangeAspect="1" noMove="1" noResize="1" noChangeArrowheads="1"/>
        </xdr:cNvSpPr>
      </xdr:nvSpPr>
      <xdr:spPr bwMode="auto">
        <a:xfrm>
          <a:off x="64865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83" name="AutoShape 296"/>
        <xdr:cNvSpPr>
          <a:spLocks noRot="1" noChangeAspect="1" noMove="1" noResize="1" noChangeArrowheads="1"/>
        </xdr:cNvSpPr>
      </xdr:nvSpPr>
      <xdr:spPr bwMode="auto">
        <a:xfrm>
          <a:off x="64865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84" name="AutoShape 297"/>
        <xdr:cNvSpPr>
          <a:spLocks noRot="1" noMove="1" noResize="1" noChangeArrowheads="1"/>
        </xdr:cNvSpPr>
      </xdr:nvSpPr>
      <xdr:spPr bwMode="auto">
        <a:xfrm>
          <a:off x="64865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85" name="AutoShape 298"/>
        <xdr:cNvSpPr>
          <a:spLocks noRot="1" noChangeAspect="1" noMove="1" noResize="1" noChangeArrowheads="1"/>
        </xdr:cNvSpPr>
      </xdr:nvSpPr>
      <xdr:spPr bwMode="auto">
        <a:xfrm>
          <a:off x="64865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619125</xdr:colOff>
      <xdr:row>120</xdr:row>
      <xdr:rowOff>104775</xdr:rowOff>
    </xdr:to>
    <xdr:sp macro="" textlink="">
      <xdr:nvSpPr>
        <xdr:cNvPr id="786" name="AutoShape 272"/>
        <xdr:cNvSpPr>
          <a:spLocks noRot="1" noChangeAspect="1" noMove="1" noResize="1" noChangeArrowheads="1"/>
        </xdr:cNvSpPr>
      </xdr:nvSpPr>
      <xdr:spPr bwMode="auto">
        <a:xfrm>
          <a:off x="6486525" y="38700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87" name="AutoShape 273"/>
        <xdr:cNvSpPr>
          <a:spLocks noRot="1" noChangeAspect="1" noMove="1" noResize="1" noChangeArrowheads="1"/>
        </xdr:cNvSpPr>
      </xdr:nvSpPr>
      <xdr:spPr bwMode="auto">
        <a:xfrm>
          <a:off x="64865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88" name="AutoShape 295"/>
        <xdr:cNvSpPr>
          <a:spLocks noRot="1" noChangeAspect="1" noMove="1" noResize="1" noChangeArrowheads="1"/>
        </xdr:cNvSpPr>
      </xdr:nvSpPr>
      <xdr:spPr bwMode="auto">
        <a:xfrm>
          <a:off x="64865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89" name="AutoShape 296"/>
        <xdr:cNvSpPr>
          <a:spLocks noRot="1" noChangeAspect="1" noMove="1" noResize="1" noChangeArrowheads="1"/>
        </xdr:cNvSpPr>
      </xdr:nvSpPr>
      <xdr:spPr bwMode="auto">
        <a:xfrm>
          <a:off x="64865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90" name="AutoShape 297"/>
        <xdr:cNvSpPr>
          <a:spLocks noRot="1" noMove="1" noResize="1" noChangeArrowheads="1"/>
        </xdr:cNvSpPr>
      </xdr:nvSpPr>
      <xdr:spPr bwMode="auto">
        <a:xfrm>
          <a:off x="64865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91" name="AutoShape 298"/>
        <xdr:cNvSpPr>
          <a:spLocks noRot="1" noChangeAspect="1" noMove="1" noResize="1" noChangeArrowheads="1"/>
        </xdr:cNvSpPr>
      </xdr:nvSpPr>
      <xdr:spPr bwMode="auto">
        <a:xfrm>
          <a:off x="64865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619125</xdr:colOff>
      <xdr:row>121</xdr:row>
      <xdr:rowOff>104775</xdr:rowOff>
    </xdr:to>
    <xdr:sp macro="" textlink="">
      <xdr:nvSpPr>
        <xdr:cNvPr id="792" name="AutoShape 272"/>
        <xdr:cNvSpPr>
          <a:spLocks noRot="1" noChangeAspect="1" noMove="1" noResize="1" noChangeArrowheads="1"/>
        </xdr:cNvSpPr>
      </xdr:nvSpPr>
      <xdr:spPr bwMode="auto">
        <a:xfrm>
          <a:off x="6486525" y="39004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793" name="AutoShape 273"/>
        <xdr:cNvSpPr>
          <a:spLocks noRot="1" noChangeAspect="1" noMove="1" noResize="1" noChangeArrowheads="1"/>
        </xdr:cNvSpPr>
      </xdr:nvSpPr>
      <xdr:spPr bwMode="auto">
        <a:xfrm>
          <a:off x="64865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794" name="AutoShape 295"/>
        <xdr:cNvSpPr>
          <a:spLocks noRot="1" noChangeAspect="1" noMove="1" noResize="1" noChangeArrowheads="1"/>
        </xdr:cNvSpPr>
      </xdr:nvSpPr>
      <xdr:spPr bwMode="auto">
        <a:xfrm>
          <a:off x="64865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795" name="AutoShape 296"/>
        <xdr:cNvSpPr>
          <a:spLocks noRot="1" noChangeAspect="1" noMove="1" noResize="1" noChangeArrowheads="1"/>
        </xdr:cNvSpPr>
      </xdr:nvSpPr>
      <xdr:spPr bwMode="auto">
        <a:xfrm>
          <a:off x="64865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796" name="AutoShape 297"/>
        <xdr:cNvSpPr>
          <a:spLocks noRot="1" noMove="1" noResize="1" noChangeArrowheads="1"/>
        </xdr:cNvSpPr>
      </xdr:nvSpPr>
      <xdr:spPr bwMode="auto">
        <a:xfrm>
          <a:off x="64865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797" name="AutoShape 298"/>
        <xdr:cNvSpPr>
          <a:spLocks noRot="1" noChangeAspect="1" noMove="1" noResize="1" noChangeArrowheads="1"/>
        </xdr:cNvSpPr>
      </xdr:nvSpPr>
      <xdr:spPr bwMode="auto">
        <a:xfrm>
          <a:off x="64865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619125</xdr:colOff>
      <xdr:row>122</xdr:row>
      <xdr:rowOff>104775</xdr:rowOff>
    </xdr:to>
    <xdr:sp macro="" textlink="">
      <xdr:nvSpPr>
        <xdr:cNvPr id="798" name="AutoShape 272"/>
        <xdr:cNvSpPr>
          <a:spLocks noRot="1" noChangeAspect="1" noMove="1" noResize="1" noChangeArrowheads="1"/>
        </xdr:cNvSpPr>
      </xdr:nvSpPr>
      <xdr:spPr bwMode="auto">
        <a:xfrm>
          <a:off x="6486525" y="3930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799" name="AutoShape 273"/>
        <xdr:cNvSpPr>
          <a:spLocks noRot="1" noChangeAspect="1" noMove="1" noResize="1" noChangeArrowheads="1"/>
        </xdr:cNvSpPr>
      </xdr:nvSpPr>
      <xdr:spPr bwMode="auto">
        <a:xfrm>
          <a:off x="64865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800" name="AutoShape 295"/>
        <xdr:cNvSpPr>
          <a:spLocks noRot="1" noChangeAspect="1" noMove="1" noResize="1" noChangeArrowheads="1"/>
        </xdr:cNvSpPr>
      </xdr:nvSpPr>
      <xdr:spPr bwMode="auto">
        <a:xfrm>
          <a:off x="64865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801" name="AutoShape 296"/>
        <xdr:cNvSpPr>
          <a:spLocks noRot="1" noChangeAspect="1" noMove="1" noResize="1" noChangeArrowheads="1"/>
        </xdr:cNvSpPr>
      </xdr:nvSpPr>
      <xdr:spPr bwMode="auto">
        <a:xfrm>
          <a:off x="64865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802" name="AutoShape 297"/>
        <xdr:cNvSpPr>
          <a:spLocks noRot="1" noMove="1" noResize="1" noChangeArrowheads="1"/>
        </xdr:cNvSpPr>
      </xdr:nvSpPr>
      <xdr:spPr bwMode="auto">
        <a:xfrm>
          <a:off x="64865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803" name="AutoShape 298"/>
        <xdr:cNvSpPr>
          <a:spLocks noRot="1" noChangeAspect="1" noMove="1" noResize="1" noChangeArrowheads="1"/>
        </xdr:cNvSpPr>
      </xdr:nvSpPr>
      <xdr:spPr bwMode="auto">
        <a:xfrm>
          <a:off x="64865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619125</xdr:colOff>
      <xdr:row>123</xdr:row>
      <xdr:rowOff>104775</xdr:rowOff>
    </xdr:to>
    <xdr:sp macro="" textlink="">
      <xdr:nvSpPr>
        <xdr:cNvPr id="804" name="AutoShape 272"/>
        <xdr:cNvSpPr>
          <a:spLocks noRot="1" noChangeAspect="1" noMove="1" noResize="1" noChangeArrowheads="1"/>
        </xdr:cNvSpPr>
      </xdr:nvSpPr>
      <xdr:spPr bwMode="auto">
        <a:xfrm>
          <a:off x="6486525" y="39614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05" name="AutoShape 273"/>
        <xdr:cNvSpPr>
          <a:spLocks noRot="1" noChangeAspect="1" noMove="1" noResize="1" noChangeArrowheads="1"/>
        </xdr:cNvSpPr>
      </xdr:nvSpPr>
      <xdr:spPr bwMode="auto">
        <a:xfrm>
          <a:off x="64865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06" name="AutoShape 295"/>
        <xdr:cNvSpPr>
          <a:spLocks noRot="1" noChangeAspect="1" noMove="1" noResize="1" noChangeArrowheads="1"/>
        </xdr:cNvSpPr>
      </xdr:nvSpPr>
      <xdr:spPr bwMode="auto">
        <a:xfrm>
          <a:off x="64865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07" name="AutoShape 296"/>
        <xdr:cNvSpPr>
          <a:spLocks noRot="1" noChangeAspect="1" noMove="1" noResize="1" noChangeArrowheads="1"/>
        </xdr:cNvSpPr>
      </xdr:nvSpPr>
      <xdr:spPr bwMode="auto">
        <a:xfrm>
          <a:off x="64865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08" name="AutoShape 297"/>
        <xdr:cNvSpPr>
          <a:spLocks noRot="1" noMove="1" noResize="1" noChangeArrowheads="1"/>
        </xdr:cNvSpPr>
      </xdr:nvSpPr>
      <xdr:spPr bwMode="auto">
        <a:xfrm>
          <a:off x="64865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09" name="AutoShape 298"/>
        <xdr:cNvSpPr>
          <a:spLocks noRot="1" noChangeAspect="1" noMove="1" noResize="1" noChangeArrowheads="1"/>
        </xdr:cNvSpPr>
      </xdr:nvSpPr>
      <xdr:spPr bwMode="auto">
        <a:xfrm>
          <a:off x="64865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619125</xdr:colOff>
      <xdr:row>124</xdr:row>
      <xdr:rowOff>104775</xdr:rowOff>
    </xdr:to>
    <xdr:sp macro="" textlink="">
      <xdr:nvSpPr>
        <xdr:cNvPr id="810" name="AutoShape 272"/>
        <xdr:cNvSpPr>
          <a:spLocks noRot="1" noChangeAspect="1" noMove="1" noResize="1" noChangeArrowheads="1"/>
        </xdr:cNvSpPr>
      </xdr:nvSpPr>
      <xdr:spPr bwMode="auto">
        <a:xfrm>
          <a:off x="6486525" y="39919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11" name="AutoShape 273"/>
        <xdr:cNvSpPr>
          <a:spLocks noRot="1" noChangeAspect="1" noMove="1" noResize="1" noChangeArrowheads="1"/>
        </xdr:cNvSpPr>
      </xdr:nvSpPr>
      <xdr:spPr bwMode="auto">
        <a:xfrm>
          <a:off x="64865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12" name="AutoShape 295"/>
        <xdr:cNvSpPr>
          <a:spLocks noRot="1" noChangeAspect="1" noMove="1" noResize="1" noChangeArrowheads="1"/>
        </xdr:cNvSpPr>
      </xdr:nvSpPr>
      <xdr:spPr bwMode="auto">
        <a:xfrm>
          <a:off x="64865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13" name="AutoShape 296"/>
        <xdr:cNvSpPr>
          <a:spLocks noRot="1" noChangeAspect="1" noMove="1" noResize="1" noChangeArrowheads="1"/>
        </xdr:cNvSpPr>
      </xdr:nvSpPr>
      <xdr:spPr bwMode="auto">
        <a:xfrm>
          <a:off x="64865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14" name="AutoShape 297"/>
        <xdr:cNvSpPr>
          <a:spLocks noRot="1" noMove="1" noResize="1" noChangeArrowheads="1"/>
        </xdr:cNvSpPr>
      </xdr:nvSpPr>
      <xdr:spPr bwMode="auto">
        <a:xfrm>
          <a:off x="64865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15" name="AutoShape 298"/>
        <xdr:cNvSpPr>
          <a:spLocks noRot="1" noChangeAspect="1" noMove="1" noResize="1" noChangeArrowheads="1"/>
        </xdr:cNvSpPr>
      </xdr:nvSpPr>
      <xdr:spPr bwMode="auto">
        <a:xfrm>
          <a:off x="64865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619125</xdr:colOff>
      <xdr:row>125</xdr:row>
      <xdr:rowOff>104775</xdr:rowOff>
    </xdr:to>
    <xdr:sp macro="" textlink="">
      <xdr:nvSpPr>
        <xdr:cNvPr id="816" name="AutoShape 272"/>
        <xdr:cNvSpPr>
          <a:spLocks noRot="1" noChangeAspect="1" noMove="1" noResize="1" noChangeArrowheads="1"/>
        </xdr:cNvSpPr>
      </xdr:nvSpPr>
      <xdr:spPr bwMode="auto">
        <a:xfrm>
          <a:off x="6486525" y="40224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17" name="AutoShape 273"/>
        <xdr:cNvSpPr>
          <a:spLocks noRot="1" noChangeAspect="1" noMove="1" noResize="1" noChangeArrowheads="1"/>
        </xdr:cNvSpPr>
      </xdr:nvSpPr>
      <xdr:spPr bwMode="auto">
        <a:xfrm>
          <a:off x="64865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18" name="AutoShape 295"/>
        <xdr:cNvSpPr>
          <a:spLocks noRot="1" noChangeAspect="1" noMove="1" noResize="1" noChangeArrowheads="1"/>
        </xdr:cNvSpPr>
      </xdr:nvSpPr>
      <xdr:spPr bwMode="auto">
        <a:xfrm>
          <a:off x="64865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19" name="AutoShape 296"/>
        <xdr:cNvSpPr>
          <a:spLocks noRot="1" noChangeAspect="1" noMove="1" noResize="1" noChangeArrowheads="1"/>
        </xdr:cNvSpPr>
      </xdr:nvSpPr>
      <xdr:spPr bwMode="auto">
        <a:xfrm>
          <a:off x="64865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20" name="AutoShape 297"/>
        <xdr:cNvSpPr>
          <a:spLocks noRot="1" noMove="1" noResize="1" noChangeArrowheads="1"/>
        </xdr:cNvSpPr>
      </xdr:nvSpPr>
      <xdr:spPr bwMode="auto">
        <a:xfrm>
          <a:off x="64865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21" name="AutoShape 298"/>
        <xdr:cNvSpPr>
          <a:spLocks noRot="1" noChangeAspect="1" noMove="1" noResize="1" noChangeArrowheads="1"/>
        </xdr:cNvSpPr>
      </xdr:nvSpPr>
      <xdr:spPr bwMode="auto">
        <a:xfrm>
          <a:off x="64865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619125</xdr:colOff>
      <xdr:row>126</xdr:row>
      <xdr:rowOff>104775</xdr:rowOff>
    </xdr:to>
    <xdr:sp macro="" textlink="">
      <xdr:nvSpPr>
        <xdr:cNvPr id="822" name="AutoShape 272"/>
        <xdr:cNvSpPr>
          <a:spLocks noRot="1" noChangeAspect="1" noMove="1" noResize="1" noChangeArrowheads="1"/>
        </xdr:cNvSpPr>
      </xdr:nvSpPr>
      <xdr:spPr bwMode="auto">
        <a:xfrm>
          <a:off x="6486525" y="4052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23" name="AutoShape 273"/>
        <xdr:cNvSpPr>
          <a:spLocks noRot="1" noChangeAspect="1" noMove="1" noResize="1" noChangeArrowheads="1"/>
        </xdr:cNvSpPr>
      </xdr:nvSpPr>
      <xdr:spPr bwMode="auto">
        <a:xfrm>
          <a:off x="64865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24" name="AutoShape 295"/>
        <xdr:cNvSpPr>
          <a:spLocks noRot="1" noChangeAspect="1" noMove="1" noResize="1" noChangeArrowheads="1"/>
        </xdr:cNvSpPr>
      </xdr:nvSpPr>
      <xdr:spPr bwMode="auto">
        <a:xfrm>
          <a:off x="64865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25" name="AutoShape 296"/>
        <xdr:cNvSpPr>
          <a:spLocks noRot="1" noChangeAspect="1" noMove="1" noResize="1" noChangeArrowheads="1"/>
        </xdr:cNvSpPr>
      </xdr:nvSpPr>
      <xdr:spPr bwMode="auto">
        <a:xfrm>
          <a:off x="64865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26" name="AutoShape 297"/>
        <xdr:cNvSpPr>
          <a:spLocks noRot="1" noMove="1" noResize="1" noChangeArrowheads="1"/>
        </xdr:cNvSpPr>
      </xdr:nvSpPr>
      <xdr:spPr bwMode="auto">
        <a:xfrm>
          <a:off x="64865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27" name="AutoShape 298"/>
        <xdr:cNvSpPr>
          <a:spLocks noRot="1" noChangeAspect="1" noMove="1" noResize="1" noChangeArrowheads="1"/>
        </xdr:cNvSpPr>
      </xdr:nvSpPr>
      <xdr:spPr bwMode="auto">
        <a:xfrm>
          <a:off x="64865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619125</xdr:colOff>
      <xdr:row>127</xdr:row>
      <xdr:rowOff>104775</xdr:rowOff>
    </xdr:to>
    <xdr:sp macro="" textlink="">
      <xdr:nvSpPr>
        <xdr:cNvPr id="828" name="AutoShape 272"/>
        <xdr:cNvSpPr>
          <a:spLocks noRot="1" noChangeAspect="1" noMove="1" noResize="1" noChangeArrowheads="1"/>
        </xdr:cNvSpPr>
      </xdr:nvSpPr>
      <xdr:spPr bwMode="auto">
        <a:xfrm>
          <a:off x="6486525" y="40833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29" name="AutoShape 273"/>
        <xdr:cNvSpPr>
          <a:spLocks noRot="1" noChangeAspect="1" noMove="1" noResize="1" noChangeArrowheads="1"/>
        </xdr:cNvSpPr>
      </xdr:nvSpPr>
      <xdr:spPr bwMode="auto">
        <a:xfrm>
          <a:off x="64865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30" name="AutoShape 295"/>
        <xdr:cNvSpPr>
          <a:spLocks noRot="1" noChangeAspect="1" noMove="1" noResize="1" noChangeArrowheads="1"/>
        </xdr:cNvSpPr>
      </xdr:nvSpPr>
      <xdr:spPr bwMode="auto">
        <a:xfrm>
          <a:off x="64865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31" name="AutoShape 296"/>
        <xdr:cNvSpPr>
          <a:spLocks noRot="1" noChangeAspect="1" noMove="1" noResize="1" noChangeArrowheads="1"/>
        </xdr:cNvSpPr>
      </xdr:nvSpPr>
      <xdr:spPr bwMode="auto">
        <a:xfrm>
          <a:off x="64865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32" name="AutoShape 297"/>
        <xdr:cNvSpPr>
          <a:spLocks noRot="1" noMove="1" noResize="1" noChangeArrowheads="1"/>
        </xdr:cNvSpPr>
      </xdr:nvSpPr>
      <xdr:spPr bwMode="auto">
        <a:xfrm>
          <a:off x="64865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33" name="AutoShape 298"/>
        <xdr:cNvSpPr>
          <a:spLocks noRot="1" noChangeAspect="1" noMove="1" noResize="1" noChangeArrowheads="1"/>
        </xdr:cNvSpPr>
      </xdr:nvSpPr>
      <xdr:spPr bwMode="auto">
        <a:xfrm>
          <a:off x="64865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619125</xdr:colOff>
      <xdr:row>128</xdr:row>
      <xdr:rowOff>104775</xdr:rowOff>
    </xdr:to>
    <xdr:sp macro="" textlink="">
      <xdr:nvSpPr>
        <xdr:cNvPr id="834" name="AutoShape 272"/>
        <xdr:cNvSpPr>
          <a:spLocks noRot="1" noChangeAspect="1" noMove="1" noResize="1" noChangeArrowheads="1"/>
        </xdr:cNvSpPr>
      </xdr:nvSpPr>
      <xdr:spPr bwMode="auto">
        <a:xfrm>
          <a:off x="6486525" y="41138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35" name="AutoShape 273"/>
        <xdr:cNvSpPr>
          <a:spLocks noRot="1" noChangeAspect="1" noMove="1" noResize="1" noChangeArrowheads="1"/>
        </xdr:cNvSpPr>
      </xdr:nvSpPr>
      <xdr:spPr bwMode="auto">
        <a:xfrm>
          <a:off x="64865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36" name="AutoShape 295"/>
        <xdr:cNvSpPr>
          <a:spLocks noRot="1" noChangeAspect="1" noMove="1" noResize="1" noChangeArrowheads="1"/>
        </xdr:cNvSpPr>
      </xdr:nvSpPr>
      <xdr:spPr bwMode="auto">
        <a:xfrm>
          <a:off x="64865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37" name="AutoShape 296"/>
        <xdr:cNvSpPr>
          <a:spLocks noRot="1" noChangeAspect="1" noMove="1" noResize="1" noChangeArrowheads="1"/>
        </xdr:cNvSpPr>
      </xdr:nvSpPr>
      <xdr:spPr bwMode="auto">
        <a:xfrm>
          <a:off x="64865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38" name="AutoShape 297"/>
        <xdr:cNvSpPr>
          <a:spLocks noRot="1" noMove="1" noResize="1" noChangeArrowheads="1"/>
        </xdr:cNvSpPr>
      </xdr:nvSpPr>
      <xdr:spPr bwMode="auto">
        <a:xfrm>
          <a:off x="64865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39" name="AutoShape 298"/>
        <xdr:cNvSpPr>
          <a:spLocks noRot="1" noChangeAspect="1" noMove="1" noResize="1" noChangeArrowheads="1"/>
        </xdr:cNvSpPr>
      </xdr:nvSpPr>
      <xdr:spPr bwMode="auto">
        <a:xfrm>
          <a:off x="64865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619125</xdr:colOff>
      <xdr:row>129</xdr:row>
      <xdr:rowOff>104775</xdr:rowOff>
    </xdr:to>
    <xdr:sp macro="" textlink="">
      <xdr:nvSpPr>
        <xdr:cNvPr id="840" name="AutoShape 272"/>
        <xdr:cNvSpPr>
          <a:spLocks noRot="1" noChangeAspect="1" noMove="1" noResize="1" noChangeArrowheads="1"/>
        </xdr:cNvSpPr>
      </xdr:nvSpPr>
      <xdr:spPr bwMode="auto">
        <a:xfrm>
          <a:off x="6486525" y="41443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41" name="AutoShape 273"/>
        <xdr:cNvSpPr>
          <a:spLocks noRot="1" noChangeAspect="1" noMove="1" noResize="1" noChangeArrowheads="1"/>
        </xdr:cNvSpPr>
      </xdr:nvSpPr>
      <xdr:spPr bwMode="auto">
        <a:xfrm>
          <a:off x="64865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42" name="AutoShape 295"/>
        <xdr:cNvSpPr>
          <a:spLocks noRot="1" noChangeAspect="1" noMove="1" noResize="1" noChangeArrowheads="1"/>
        </xdr:cNvSpPr>
      </xdr:nvSpPr>
      <xdr:spPr bwMode="auto">
        <a:xfrm>
          <a:off x="64865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43" name="AutoShape 296"/>
        <xdr:cNvSpPr>
          <a:spLocks noRot="1" noChangeAspect="1" noMove="1" noResize="1" noChangeArrowheads="1"/>
        </xdr:cNvSpPr>
      </xdr:nvSpPr>
      <xdr:spPr bwMode="auto">
        <a:xfrm>
          <a:off x="64865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44" name="AutoShape 297"/>
        <xdr:cNvSpPr>
          <a:spLocks noRot="1" noMove="1" noResize="1" noChangeArrowheads="1"/>
        </xdr:cNvSpPr>
      </xdr:nvSpPr>
      <xdr:spPr bwMode="auto">
        <a:xfrm>
          <a:off x="64865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45" name="AutoShape 298"/>
        <xdr:cNvSpPr>
          <a:spLocks noRot="1" noChangeAspect="1" noMove="1" noResize="1" noChangeArrowheads="1"/>
        </xdr:cNvSpPr>
      </xdr:nvSpPr>
      <xdr:spPr bwMode="auto">
        <a:xfrm>
          <a:off x="64865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619125</xdr:colOff>
      <xdr:row>130</xdr:row>
      <xdr:rowOff>104775</xdr:rowOff>
    </xdr:to>
    <xdr:sp macro="" textlink="">
      <xdr:nvSpPr>
        <xdr:cNvPr id="846" name="AutoShape 272"/>
        <xdr:cNvSpPr>
          <a:spLocks noRot="1" noChangeAspect="1" noMove="1" noResize="1" noChangeArrowheads="1"/>
        </xdr:cNvSpPr>
      </xdr:nvSpPr>
      <xdr:spPr bwMode="auto">
        <a:xfrm>
          <a:off x="6486525" y="4174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47" name="AutoShape 273"/>
        <xdr:cNvSpPr>
          <a:spLocks noRot="1" noChangeAspect="1" noMove="1" noResize="1" noChangeArrowheads="1"/>
        </xdr:cNvSpPr>
      </xdr:nvSpPr>
      <xdr:spPr bwMode="auto">
        <a:xfrm>
          <a:off x="64865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48" name="AutoShape 295"/>
        <xdr:cNvSpPr>
          <a:spLocks noRot="1" noChangeAspect="1" noMove="1" noResize="1" noChangeArrowheads="1"/>
        </xdr:cNvSpPr>
      </xdr:nvSpPr>
      <xdr:spPr bwMode="auto">
        <a:xfrm>
          <a:off x="64865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49" name="AutoShape 296"/>
        <xdr:cNvSpPr>
          <a:spLocks noRot="1" noChangeAspect="1" noMove="1" noResize="1" noChangeArrowheads="1"/>
        </xdr:cNvSpPr>
      </xdr:nvSpPr>
      <xdr:spPr bwMode="auto">
        <a:xfrm>
          <a:off x="64865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50" name="AutoShape 297"/>
        <xdr:cNvSpPr>
          <a:spLocks noRot="1" noMove="1" noResize="1" noChangeArrowheads="1"/>
        </xdr:cNvSpPr>
      </xdr:nvSpPr>
      <xdr:spPr bwMode="auto">
        <a:xfrm>
          <a:off x="64865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51" name="AutoShape 298"/>
        <xdr:cNvSpPr>
          <a:spLocks noRot="1" noChangeAspect="1" noMove="1" noResize="1" noChangeArrowheads="1"/>
        </xdr:cNvSpPr>
      </xdr:nvSpPr>
      <xdr:spPr bwMode="auto">
        <a:xfrm>
          <a:off x="64865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619125</xdr:colOff>
      <xdr:row>131</xdr:row>
      <xdr:rowOff>104775</xdr:rowOff>
    </xdr:to>
    <xdr:sp macro="" textlink="">
      <xdr:nvSpPr>
        <xdr:cNvPr id="852" name="AutoShape 272"/>
        <xdr:cNvSpPr>
          <a:spLocks noRot="1" noChangeAspect="1" noMove="1" noResize="1" noChangeArrowheads="1"/>
        </xdr:cNvSpPr>
      </xdr:nvSpPr>
      <xdr:spPr bwMode="auto">
        <a:xfrm>
          <a:off x="6486525" y="42052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53" name="AutoShape 273"/>
        <xdr:cNvSpPr>
          <a:spLocks noRot="1" noChangeAspect="1" noMove="1" noResize="1" noChangeArrowheads="1"/>
        </xdr:cNvSpPr>
      </xdr:nvSpPr>
      <xdr:spPr bwMode="auto">
        <a:xfrm>
          <a:off x="64865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54" name="AutoShape 295"/>
        <xdr:cNvSpPr>
          <a:spLocks noRot="1" noChangeAspect="1" noMove="1" noResize="1" noChangeArrowheads="1"/>
        </xdr:cNvSpPr>
      </xdr:nvSpPr>
      <xdr:spPr bwMode="auto">
        <a:xfrm>
          <a:off x="64865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55" name="AutoShape 296"/>
        <xdr:cNvSpPr>
          <a:spLocks noRot="1" noChangeAspect="1" noMove="1" noResize="1" noChangeArrowheads="1"/>
        </xdr:cNvSpPr>
      </xdr:nvSpPr>
      <xdr:spPr bwMode="auto">
        <a:xfrm>
          <a:off x="64865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56" name="AutoShape 297"/>
        <xdr:cNvSpPr>
          <a:spLocks noRot="1" noMove="1" noResize="1" noChangeArrowheads="1"/>
        </xdr:cNvSpPr>
      </xdr:nvSpPr>
      <xdr:spPr bwMode="auto">
        <a:xfrm>
          <a:off x="64865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57" name="AutoShape 298"/>
        <xdr:cNvSpPr>
          <a:spLocks noRot="1" noChangeAspect="1" noMove="1" noResize="1" noChangeArrowheads="1"/>
        </xdr:cNvSpPr>
      </xdr:nvSpPr>
      <xdr:spPr bwMode="auto">
        <a:xfrm>
          <a:off x="64865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619125</xdr:colOff>
      <xdr:row>132</xdr:row>
      <xdr:rowOff>104775</xdr:rowOff>
    </xdr:to>
    <xdr:sp macro="" textlink="">
      <xdr:nvSpPr>
        <xdr:cNvPr id="858" name="AutoShape 272"/>
        <xdr:cNvSpPr>
          <a:spLocks noRot="1" noChangeAspect="1" noMove="1" noResize="1" noChangeArrowheads="1"/>
        </xdr:cNvSpPr>
      </xdr:nvSpPr>
      <xdr:spPr bwMode="auto">
        <a:xfrm>
          <a:off x="6486525" y="42357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59" name="AutoShape 273"/>
        <xdr:cNvSpPr>
          <a:spLocks noRot="1" noChangeAspect="1" noMove="1" noResize="1" noChangeArrowheads="1"/>
        </xdr:cNvSpPr>
      </xdr:nvSpPr>
      <xdr:spPr bwMode="auto">
        <a:xfrm>
          <a:off x="64865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60" name="AutoShape 295"/>
        <xdr:cNvSpPr>
          <a:spLocks noRot="1" noChangeAspect="1" noMove="1" noResize="1" noChangeArrowheads="1"/>
        </xdr:cNvSpPr>
      </xdr:nvSpPr>
      <xdr:spPr bwMode="auto">
        <a:xfrm>
          <a:off x="64865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61" name="AutoShape 296"/>
        <xdr:cNvSpPr>
          <a:spLocks noRot="1" noChangeAspect="1" noMove="1" noResize="1" noChangeArrowheads="1"/>
        </xdr:cNvSpPr>
      </xdr:nvSpPr>
      <xdr:spPr bwMode="auto">
        <a:xfrm>
          <a:off x="64865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62" name="AutoShape 297"/>
        <xdr:cNvSpPr>
          <a:spLocks noRot="1" noMove="1" noResize="1" noChangeArrowheads="1"/>
        </xdr:cNvSpPr>
      </xdr:nvSpPr>
      <xdr:spPr bwMode="auto">
        <a:xfrm>
          <a:off x="64865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63" name="AutoShape 298"/>
        <xdr:cNvSpPr>
          <a:spLocks noRot="1" noChangeAspect="1" noMove="1" noResize="1" noChangeArrowheads="1"/>
        </xdr:cNvSpPr>
      </xdr:nvSpPr>
      <xdr:spPr bwMode="auto">
        <a:xfrm>
          <a:off x="64865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619125</xdr:colOff>
      <xdr:row>133</xdr:row>
      <xdr:rowOff>104775</xdr:rowOff>
    </xdr:to>
    <xdr:sp macro="" textlink="">
      <xdr:nvSpPr>
        <xdr:cNvPr id="864" name="AutoShape 272"/>
        <xdr:cNvSpPr>
          <a:spLocks noRot="1" noChangeAspect="1" noMove="1" noResize="1" noChangeArrowheads="1"/>
        </xdr:cNvSpPr>
      </xdr:nvSpPr>
      <xdr:spPr bwMode="auto">
        <a:xfrm>
          <a:off x="648652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65" name="AutoShape 273"/>
        <xdr:cNvSpPr>
          <a:spLocks noRot="1" noChangeAspect="1" noMove="1" noResize="1" noChangeArrowheads="1"/>
        </xdr:cNvSpPr>
      </xdr:nvSpPr>
      <xdr:spPr bwMode="auto">
        <a:xfrm>
          <a:off x="64865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66" name="AutoShape 295"/>
        <xdr:cNvSpPr>
          <a:spLocks noRot="1" noChangeAspect="1" noMove="1" noResize="1" noChangeArrowheads="1"/>
        </xdr:cNvSpPr>
      </xdr:nvSpPr>
      <xdr:spPr bwMode="auto">
        <a:xfrm>
          <a:off x="64865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67" name="AutoShape 296"/>
        <xdr:cNvSpPr>
          <a:spLocks noRot="1" noChangeAspect="1" noMove="1" noResize="1" noChangeArrowheads="1"/>
        </xdr:cNvSpPr>
      </xdr:nvSpPr>
      <xdr:spPr bwMode="auto">
        <a:xfrm>
          <a:off x="64865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68" name="AutoShape 297"/>
        <xdr:cNvSpPr>
          <a:spLocks noRot="1" noMove="1" noResize="1" noChangeArrowheads="1"/>
        </xdr:cNvSpPr>
      </xdr:nvSpPr>
      <xdr:spPr bwMode="auto">
        <a:xfrm>
          <a:off x="64865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69" name="AutoShape 298"/>
        <xdr:cNvSpPr>
          <a:spLocks noRot="1" noChangeAspect="1" noMove="1" noResize="1" noChangeArrowheads="1"/>
        </xdr:cNvSpPr>
      </xdr:nvSpPr>
      <xdr:spPr bwMode="auto">
        <a:xfrm>
          <a:off x="64865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619125</xdr:colOff>
      <xdr:row>134</xdr:row>
      <xdr:rowOff>104775</xdr:rowOff>
    </xdr:to>
    <xdr:sp macro="" textlink="">
      <xdr:nvSpPr>
        <xdr:cNvPr id="870" name="AutoShape 272"/>
        <xdr:cNvSpPr>
          <a:spLocks noRot="1" noChangeAspect="1" noMove="1" noResize="1" noChangeArrowheads="1"/>
        </xdr:cNvSpPr>
      </xdr:nvSpPr>
      <xdr:spPr bwMode="auto">
        <a:xfrm>
          <a:off x="6486525" y="42967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71" name="AutoShape 273"/>
        <xdr:cNvSpPr>
          <a:spLocks noRot="1" noChangeAspect="1" noMove="1" noResize="1" noChangeArrowheads="1"/>
        </xdr:cNvSpPr>
      </xdr:nvSpPr>
      <xdr:spPr bwMode="auto">
        <a:xfrm>
          <a:off x="64865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72" name="AutoShape 295"/>
        <xdr:cNvSpPr>
          <a:spLocks noRot="1" noChangeAspect="1" noMove="1" noResize="1" noChangeArrowheads="1"/>
        </xdr:cNvSpPr>
      </xdr:nvSpPr>
      <xdr:spPr bwMode="auto">
        <a:xfrm>
          <a:off x="64865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73" name="AutoShape 296"/>
        <xdr:cNvSpPr>
          <a:spLocks noRot="1" noChangeAspect="1" noMove="1" noResize="1" noChangeArrowheads="1"/>
        </xdr:cNvSpPr>
      </xdr:nvSpPr>
      <xdr:spPr bwMode="auto">
        <a:xfrm>
          <a:off x="64865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74" name="AutoShape 297"/>
        <xdr:cNvSpPr>
          <a:spLocks noRot="1" noMove="1" noResize="1" noChangeArrowheads="1"/>
        </xdr:cNvSpPr>
      </xdr:nvSpPr>
      <xdr:spPr bwMode="auto">
        <a:xfrm>
          <a:off x="64865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75" name="AutoShape 298"/>
        <xdr:cNvSpPr>
          <a:spLocks noRot="1" noChangeAspect="1" noMove="1" noResize="1" noChangeArrowheads="1"/>
        </xdr:cNvSpPr>
      </xdr:nvSpPr>
      <xdr:spPr bwMode="auto">
        <a:xfrm>
          <a:off x="64865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619125</xdr:colOff>
      <xdr:row>133</xdr:row>
      <xdr:rowOff>104775</xdr:rowOff>
    </xdr:to>
    <xdr:sp macro="" textlink="">
      <xdr:nvSpPr>
        <xdr:cNvPr id="876" name="AutoShape 272"/>
        <xdr:cNvSpPr>
          <a:spLocks noRot="1" noChangeAspect="1" noMove="1" noResize="1" noChangeArrowheads="1"/>
        </xdr:cNvSpPr>
      </xdr:nvSpPr>
      <xdr:spPr bwMode="auto">
        <a:xfrm>
          <a:off x="648652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77" name="AutoShape 273"/>
        <xdr:cNvSpPr>
          <a:spLocks noRot="1" noChangeAspect="1" noMove="1" noResize="1" noChangeArrowheads="1"/>
        </xdr:cNvSpPr>
      </xdr:nvSpPr>
      <xdr:spPr bwMode="auto">
        <a:xfrm>
          <a:off x="64865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78" name="AutoShape 295"/>
        <xdr:cNvSpPr>
          <a:spLocks noRot="1" noChangeAspect="1" noMove="1" noResize="1" noChangeArrowheads="1"/>
        </xdr:cNvSpPr>
      </xdr:nvSpPr>
      <xdr:spPr bwMode="auto">
        <a:xfrm>
          <a:off x="64865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79" name="AutoShape 296"/>
        <xdr:cNvSpPr>
          <a:spLocks noRot="1" noChangeAspect="1" noMove="1" noResize="1" noChangeArrowheads="1"/>
        </xdr:cNvSpPr>
      </xdr:nvSpPr>
      <xdr:spPr bwMode="auto">
        <a:xfrm>
          <a:off x="64865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80" name="AutoShape 297"/>
        <xdr:cNvSpPr>
          <a:spLocks noRot="1" noMove="1" noResize="1" noChangeArrowheads="1"/>
        </xdr:cNvSpPr>
      </xdr:nvSpPr>
      <xdr:spPr bwMode="auto">
        <a:xfrm>
          <a:off x="64865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81" name="AutoShape 298"/>
        <xdr:cNvSpPr>
          <a:spLocks noRot="1" noChangeAspect="1" noMove="1" noResize="1" noChangeArrowheads="1"/>
        </xdr:cNvSpPr>
      </xdr:nvSpPr>
      <xdr:spPr bwMode="auto">
        <a:xfrm>
          <a:off x="64865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619125</xdr:colOff>
      <xdr:row>109</xdr:row>
      <xdr:rowOff>104775</xdr:rowOff>
    </xdr:to>
    <xdr:sp macro="" textlink="">
      <xdr:nvSpPr>
        <xdr:cNvPr id="882" name="AutoShape 272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83" name="AutoShape 273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84" name="AutoShape 295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85" name="AutoShape 296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86" name="AutoShape 297"/>
        <xdr:cNvSpPr>
          <a:spLocks noRo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87" name="AutoShape 298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619125</xdr:colOff>
      <xdr:row>110</xdr:row>
      <xdr:rowOff>104775</xdr:rowOff>
    </xdr:to>
    <xdr:sp macro="" textlink="">
      <xdr:nvSpPr>
        <xdr:cNvPr id="888" name="AutoShape 272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89" name="AutoShape 273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90" name="AutoShape 295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91" name="AutoShape 296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92" name="AutoShape 297"/>
        <xdr:cNvSpPr>
          <a:spLocks noRo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93" name="AutoShape 298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619125</xdr:colOff>
      <xdr:row>111</xdr:row>
      <xdr:rowOff>104775</xdr:rowOff>
    </xdr:to>
    <xdr:sp macro="" textlink="">
      <xdr:nvSpPr>
        <xdr:cNvPr id="894" name="AutoShape 272"/>
        <xdr:cNvSpPr>
          <a:spLocks noRot="1" noChangeAspect="1" noMove="1" noResize="1" noChangeArrowheads="1"/>
        </xdr:cNvSpPr>
      </xdr:nvSpPr>
      <xdr:spPr bwMode="auto">
        <a:xfrm>
          <a:off x="8639175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895" name="AutoShape 273"/>
        <xdr:cNvSpPr>
          <a:spLocks noRot="1" noChangeAspect="1" noMove="1" noResize="1" noChangeArrowheads="1"/>
        </xdr:cNvSpPr>
      </xdr:nvSpPr>
      <xdr:spPr bwMode="auto">
        <a:xfrm>
          <a:off x="86391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896" name="AutoShape 295"/>
        <xdr:cNvSpPr>
          <a:spLocks noRot="1" noChangeAspect="1" noMove="1" noResize="1" noChangeArrowheads="1"/>
        </xdr:cNvSpPr>
      </xdr:nvSpPr>
      <xdr:spPr bwMode="auto">
        <a:xfrm>
          <a:off x="86391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897" name="AutoShape 296"/>
        <xdr:cNvSpPr>
          <a:spLocks noRot="1" noChangeAspect="1" noMove="1" noResize="1" noChangeArrowheads="1"/>
        </xdr:cNvSpPr>
      </xdr:nvSpPr>
      <xdr:spPr bwMode="auto">
        <a:xfrm>
          <a:off x="86391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898" name="AutoShape 297"/>
        <xdr:cNvSpPr>
          <a:spLocks noRot="1" noMove="1" noResize="1" noChangeArrowheads="1"/>
        </xdr:cNvSpPr>
      </xdr:nvSpPr>
      <xdr:spPr bwMode="auto">
        <a:xfrm>
          <a:off x="86391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899" name="AutoShape 298"/>
        <xdr:cNvSpPr>
          <a:spLocks noRot="1" noChangeAspect="1" noMove="1" noResize="1" noChangeArrowheads="1"/>
        </xdr:cNvSpPr>
      </xdr:nvSpPr>
      <xdr:spPr bwMode="auto">
        <a:xfrm>
          <a:off x="86391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619125</xdr:colOff>
      <xdr:row>112</xdr:row>
      <xdr:rowOff>104775</xdr:rowOff>
    </xdr:to>
    <xdr:sp macro="" textlink="">
      <xdr:nvSpPr>
        <xdr:cNvPr id="900" name="AutoShape 272"/>
        <xdr:cNvSpPr>
          <a:spLocks noRot="1" noChangeAspect="1" noMove="1" noResize="1" noChangeArrowheads="1"/>
        </xdr:cNvSpPr>
      </xdr:nvSpPr>
      <xdr:spPr bwMode="auto">
        <a:xfrm>
          <a:off x="8639175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01" name="AutoShape 273"/>
        <xdr:cNvSpPr>
          <a:spLocks noRot="1" noChangeAspect="1" noMove="1" noResize="1" noChangeArrowheads="1"/>
        </xdr:cNvSpPr>
      </xdr:nvSpPr>
      <xdr:spPr bwMode="auto">
        <a:xfrm>
          <a:off x="86391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02" name="AutoShape 295"/>
        <xdr:cNvSpPr>
          <a:spLocks noRot="1" noChangeAspect="1" noMove="1" noResize="1" noChangeArrowheads="1"/>
        </xdr:cNvSpPr>
      </xdr:nvSpPr>
      <xdr:spPr bwMode="auto">
        <a:xfrm>
          <a:off x="86391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03" name="AutoShape 296"/>
        <xdr:cNvSpPr>
          <a:spLocks noRot="1" noChangeAspect="1" noMove="1" noResize="1" noChangeArrowheads="1"/>
        </xdr:cNvSpPr>
      </xdr:nvSpPr>
      <xdr:spPr bwMode="auto">
        <a:xfrm>
          <a:off x="86391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04" name="AutoShape 297"/>
        <xdr:cNvSpPr>
          <a:spLocks noRot="1" noMove="1" noResize="1" noChangeArrowheads="1"/>
        </xdr:cNvSpPr>
      </xdr:nvSpPr>
      <xdr:spPr bwMode="auto">
        <a:xfrm>
          <a:off x="86391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05" name="AutoShape 298"/>
        <xdr:cNvSpPr>
          <a:spLocks noRot="1" noChangeAspect="1" noMove="1" noResize="1" noChangeArrowheads="1"/>
        </xdr:cNvSpPr>
      </xdr:nvSpPr>
      <xdr:spPr bwMode="auto">
        <a:xfrm>
          <a:off x="86391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619125</xdr:colOff>
      <xdr:row>113</xdr:row>
      <xdr:rowOff>104775</xdr:rowOff>
    </xdr:to>
    <xdr:sp macro="" textlink="">
      <xdr:nvSpPr>
        <xdr:cNvPr id="906" name="AutoShape 272"/>
        <xdr:cNvSpPr>
          <a:spLocks noRot="1" noChangeAspect="1" noMove="1" noResize="1" noChangeArrowheads="1"/>
        </xdr:cNvSpPr>
      </xdr:nvSpPr>
      <xdr:spPr bwMode="auto">
        <a:xfrm>
          <a:off x="8639175" y="36566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07" name="AutoShape 273"/>
        <xdr:cNvSpPr>
          <a:spLocks noRot="1" noChangeAspect="1" noMove="1" noResize="1" noChangeArrowheads="1"/>
        </xdr:cNvSpPr>
      </xdr:nvSpPr>
      <xdr:spPr bwMode="auto">
        <a:xfrm>
          <a:off x="86391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08" name="AutoShape 295"/>
        <xdr:cNvSpPr>
          <a:spLocks noRot="1" noChangeAspect="1" noMove="1" noResize="1" noChangeArrowheads="1"/>
        </xdr:cNvSpPr>
      </xdr:nvSpPr>
      <xdr:spPr bwMode="auto">
        <a:xfrm>
          <a:off x="86391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09" name="AutoShape 296"/>
        <xdr:cNvSpPr>
          <a:spLocks noRot="1" noChangeAspect="1" noMove="1" noResize="1" noChangeArrowheads="1"/>
        </xdr:cNvSpPr>
      </xdr:nvSpPr>
      <xdr:spPr bwMode="auto">
        <a:xfrm>
          <a:off x="86391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10" name="AutoShape 297"/>
        <xdr:cNvSpPr>
          <a:spLocks noRot="1" noMove="1" noResize="1" noChangeArrowheads="1"/>
        </xdr:cNvSpPr>
      </xdr:nvSpPr>
      <xdr:spPr bwMode="auto">
        <a:xfrm>
          <a:off x="86391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11" name="AutoShape 298"/>
        <xdr:cNvSpPr>
          <a:spLocks noRot="1" noChangeAspect="1" noMove="1" noResize="1" noChangeArrowheads="1"/>
        </xdr:cNvSpPr>
      </xdr:nvSpPr>
      <xdr:spPr bwMode="auto">
        <a:xfrm>
          <a:off x="86391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619125</xdr:colOff>
      <xdr:row>114</xdr:row>
      <xdr:rowOff>104775</xdr:rowOff>
    </xdr:to>
    <xdr:sp macro="" textlink="">
      <xdr:nvSpPr>
        <xdr:cNvPr id="912" name="AutoShape 272"/>
        <xdr:cNvSpPr>
          <a:spLocks noRot="1" noChangeAspect="1" noMove="1" noResize="1" noChangeArrowheads="1"/>
        </xdr:cNvSpPr>
      </xdr:nvSpPr>
      <xdr:spPr bwMode="auto">
        <a:xfrm>
          <a:off x="8639175" y="36871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13" name="AutoShape 273"/>
        <xdr:cNvSpPr>
          <a:spLocks noRot="1" noChangeAspect="1" noMove="1" noResize="1" noChangeArrowheads="1"/>
        </xdr:cNvSpPr>
      </xdr:nvSpPr>
      <xdr:spPr bwMode="auto">
        <a:xfrm>
          <a:off x="86391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14" name="AutoShape 295"/>
        <xdr:cNvSpPr>
          <a:spLocks noRot="1" noChangeAspect="1" noMove="1" noResize="1" noChangeArrowheads="1"/>
        </xdr:cNvSpPr>
      </xdr:nvSpPr>
      <xdr:spPr bwMode="auto">
        <a:xfrm>
          <a:off x="86391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15" name="AutoShape 296"/>
        <xdr:cNvSpPr>
          <a:spLocks noRot="1" noChangeAspect="1" noMove="1" noResize="1" noChangeArrowheads="1"/>
        </xdr:cNvSpPr>
      </xdr:nvSpPr>
      <xdr:spPr bwMode="auto">
        <a:xfrm>
          <a:off x="86391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16" name="AutoShape 297"/>
        <xdr:cNvSpPr>
          <a:spLocks noRot="1" noMove="1" noResize="1" noChangeArrowheads="1"/>
        </xdr:cNvSpPr>
      </xdr:nvSpPr>
      <xdr:spPr bwMode="auto">
        <a:xfrm>
          <a:off x="86391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17" name="AutoShape 298"/>
        <xdr:cNvSpPr>
          <a:spLocks noRot="1" noChangeAspect="1" noMove="1" noResize="1" noChangeArrowheads="1"/>
        </xdr:cNvSpPr>
      </xdr:nvSpPr>
      <xdr:spPr bwMode="auto">
        <a:xfrm>
          <a:off x="86391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619125</xdr:colOff>
      <xdr:row>115</xdr:row>
      <xdr:rowOff>104775</xdr:rowOff>
    </xdr:to>
    <xdr:sp macro="" textlink="">
      <xdr:nvSpPr>
        <xdr:cNvPr id="918" name="AutoShape 272"/>
        <xdr:cNvSpPr>
          <a:spLocks noRot="1" noChangeAspect="1" noMove="1" noResize="1" noChangeArrowheads="1"/>
        </xdr:cNvSpPr>
      </xdr:nvSpPr>
      <xdr:spPr bwMode="auto">
        <a:xfrm>
          <a:off x="8639175" y="37176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19" name="AutoShape 273"/>
        <xdr:cNvSpPr>
          <a:spLocks noRot="1" noChangeAspect="1" noMove="1" noResize="1" noChangeArrowheads="1"/>
        </xdr:cNvSpPr>
      </xdr:nvSpPr>
      <xdr:spPr bwMode="auto">
        <a:xfrm>
          <a:off x="86391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20" name="AutoShape 295"/>
        <xdr:cNvSpPr>
          <a:spLocks noRot="1" noChangeAspect="1" noMove="1" noResize="1" noChangeArrowheads="1"/>
        </xdr:cNvSpPr>
      </xdr:nvSpPr>
      <xdr:spPr bwMode="auto">
        <a:xfrm>
          <a:off x="86391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21" name="AutoShape 296"/>
        <xdr:cNvSpPr>
          <a:spLocks noRot="1" noChangeAspect="1" noMove="1" noResize="1" noChangeArrowheads="1"/>
        </xdr:cNvSpPr>
      </xdr:nvSpPr>
      <xdr:spPr bwMode="auto">
        <a:xfrm>
          <a:off x="86391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22" name="AutoShape 297"/>
        <xdr:cNvSpPr>
          <a:spLocks noRot="1" noMove="1" noResize="1" noChangeArrowheads="1"/>
        </xdr:cNvSpPr>
      </xdr:nvSpPr>
      <xdr:spPr bwMode="auto">
        <a:xfrm>
          <a:off x="86391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23" name="AutoShape 298"/>
        <xdr:cNvSpPr>
          <a:spLocks noRot="1" noChangeAspect="1" noMove="1" noResize="1" noChangeArrowheads="1"/>
        </xdr:cNvSpPr>
      </xdr:nvSpPr>
      <xdr:spPr bwMode="auto">
        <a:xfrm>
          <a:off x="86391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619125</xdr:colOff>
      <xdr:row>116</xdr:row>
      <xdr:rowOff>104775</xdr:rowOff>
    </xdr:to>
    <xdr:sp macro="" textlink="">
      <xdr:nvSpPr>
        <xdr:cNvPr id="924" name="AutoShape 272"/>
        <xdr:cNvSpPr>
          <a:spLocks noRot="1" noChangeAspect="1" noMove="1" noResize="1" noChangeArrowheads="1"/>
        </xdr:cNvSpPr>
      </xdr:nvSpPr>
      <xdr:spPr bwMode="auto">
        <a:xfrm>
          <a:off x="8639175" y="37480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25" name="AutoShape 273"/>
        <xdr:cNvSpPr>
          <a:spLocks noRot="1" noChangeAspect="1" noMove="1" noResize="1" noChangeArrowheads="1"/>
        </xdr:cNvSpPr>
      </xdr:nvSpPr>
      <xdr:spPr bwMode="auto">
        <a:xfrm>
          <a:off x="86391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26" name="AutoShape 295"/>
        <xdr:cNvSpPr>
          <a:spLocks noRot="1" noChangeAspect="1" noMove="1" noResize="1" noChangeArrowheads="1"/>
        </xdr:cNvSpPr>
      </xdr:nvSpPr>
      <xdr:spPr bwMode="auto">
        <a:xfrm>
          <a:off x="86391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27" name="AutoShape 296"/>
        <xdr:cNvSpPr>
          <a:spLocks noRot="1" noChangeAspect="1" noMove="1" noResize="1" noChangeArrowheads="1"/>
        </xdr:cNvSpPr>
      </xdr:nvSpPr>
      <xdr:spPr bwMode="auto">
        <a:xfrm>
          <a:off x="86391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28" name="AutoShape 297"/>
        <xdr:cNvSpPr>
          <a:spLocks noRot="1" noMove="1" noResize="1" noChangeArrowheads="1"/>
        </xdr:cNvSpPr>
      </xdr:nvSpPr>
      <xdr:spPr bwMode="auto">
        <a:xfrm>
          <a:off x="86391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29" name="AutoShape 298"/>
        <xdr:cNvSpPr>
          <a:spLocks noRot="1" noChangeAspect="1" noMove="1" noResize="1" noChangeArrowheads="1"/>
        </xdr:cNvSpPr>
      </xdr:nvSpPr>
      <xdr:spPr bwMode="auto">
        <a:xfrm>
          <a:off x="86391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619125</xdr:colOff>
      <xdr:row>117</xdr:row>
      <xdr:rowOff>104775</xdr:rowOff>
    </xdr:to>
    <xdr:sp macro="" textlink="">
      <xdr:nvSpPr>
        <xdr:cNvPr id="930" name="AutoShape 272"/>
        <xdr:cNvSpPr>
          <a:spLocks noRot="1" noChangeAspect="1" noMove="1" noResize="1" noChangeArrowheads="1"/>
        </xdr:cNvSpPr>
      </xdr:nvSpPr>
      <xdr:spPr bwMode="auto">
        <a:xfrm>
          <a:off x="8639175" y="3778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31" name="AutoShape 273"/>
        <xdr:cNvSpPr>
          <a:spLocks noRot="1" noChangeAspect="1" noMove="1" noResize="1" noChangeArrowheads="1"/>
        </xdr:cNvSpPr>
      </xdr:nvSpPr>
      <xdr:spPr bwMode="auto">
        <a:xfrm>
          <a:off x="86391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32" name="AutoShape 295"/>
        <xdr:cNvSpPr>
          <a:spLocks noRot="1" noChangeAspect="1" noMove="1" noResize="1" noChangeArrowheads="1"/>
        </xdr:cNvSpPr>
      </xdr:nvSpPr>
      <xdr:spPr bwMode="auto">
        <a:xfrm>
          <a:off x="86391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33" name="AutoShape 296"/>
        <xdr:cNvSpPr>
          <a:spLocks noRot="1" noChangeAspect="1" noMove="1" noResize="1" noChangeArrowheads="1"/>
        </xdr:cNvSpPr>
      </xdr:nvSpPr>
      <xdr:spPr bwMode="auto">
        <a:xfrm>
          <a:off x="86391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34" name="AutoShape 297"/>
        <xdr:cNvSpPr>
          <a:spLocks noRot="1" noMove="1" noResize="1" noChangeArrowheads="1"/>
        </xdr:cNvSpPr>
      </xdr:nvSpPr>
      <xdr:spPr bwMode="auto">
        <a:xfrm>
          <a:off x="86391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35" name="AutoShape 298"/>
        <xdr:cNvSpPr>
          <a:spLocks noRot="1" noChangeAspect="1" noMove="1" noResize="1" noChangeArrowheads="1"/>
        </xdr:cNvSpPr>
      </xdr:nvSpPr>
      <xdr:spPr bwMode="auto">
        <a:xfrm>
          <a:off x="86391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619125</xdr:colOff>
      <xdr:row>118</xdr:row>
      <xdr:rowOff>104775</xdr:rowOff>
    </xdr:to>
    <xdr:sp macro="" textlink="">
      <xdr:nvSpPr>
        <xdr:cNvPr id="936" name="AutoShape 272"/>
        <xdr:cNvSpPr>
          <a:spLocks noRot="1" noChangeAspect="1" noMove="1" noResize="1" noChangeArrowheads="1"/>
        </xdr:cNvSpPr>
      </xdr:nvSpPr>
      <xdr:spPr bwMode="auto">
        <a:xfrm>
          <a:off x="8639175" y="3809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37" name="AutoShape 273"/>
        <xdr:cNvSpPr>
          <a:spLocks noRot="1" noChangeAspect="1" noMove="1" noResize="1" noChangeArrowheads="1"/>
        </xdr:cNvSpPr>
      </xdr:nvSpPr>
      <xdr:spPr bwMode="auto">
        <a:xfrm>
          <a:off x="86391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38" name="AutoShape 295"/>
        <xdr:cNvSpPr>
          <a:spLocks noRot="1" noChangeAspect="1" noMove="1" noResize="1" noChangeArrowheads="1"/>
        </xdr:cNvSpPr>
      </xdr:nvSpPr>
      <xdr:spPr bwMode="auto">
        <a:xfrm>
          <a:off x="86391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39" name="AutoShape 296"/>
        <xdr:cNvSpPr>
          <a:spLocks noRot="1" noChangeAspect="1" noMove="1" noResize="1" noChangeArrowheads="1"/>
        </xdr:cNvSpPr>
      </xdr:nvSpPr>
      <xdr:spPr bwMode="auto">
        <a:xfrm>
          <a:off x="86391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40" name="AutoShape 297"/>
        <xdr:cNvSpPr>
          <a:spLocks noRot="1" noMove="1" noResize="1" noChangeArrowheads="1"/>
        </xdr:cNvSpPr>
      </xdr:nvSpPr>
      <xdr:spPr bwMode="auto">
        <a:xfrm>
          <a:off x="86391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41" name="AutoShape 298"/>
        <xdr:cNvSpPr>
          <a:spLocks noRot="1" noChangeAspect="1" noMove="1" noResize="1" noChangeArrowheads="1"/>
        </xdr:cNvSpPr>
      </xdr:nvSpPr>
      <xdr:spPr bwMode="auto">
        <a:xfrm>
          <a:off x="86391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619125</xdr:colOff>
      <xdr:row>119</xdr:row>
      <xdr:rowOff>104775</xdr:rowOff>
    </xdr:to>
    <xdr:sp macro="" textlink="">
      <xdr:nvSpPr>
        <xdr:cNvPr id="942" name="AutoShape 272"/>
        <xdr:cNvSpPr>
          <a:spLocks noRot="1" noChangeAspect="1" noMove="1" noResize="1" noChangeArrowheads="1"/>
        </xdr:cNvSpPr>
      </xdr:nvSpPr>
      <xdr:spPr bwMode="auto">
        <a:xfrm>
          <a:off x="8639175" y="38395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43" name="AutoShape 273"/>
        <xdr:cNvSpPr>
          <a:spLocks noRot="1" noChangeAspect="1" noMove="1" noResize="1" noChangeArrowheads="1"/>
        </xdr:cNvSpPr>
      </xdr:nvSpPr>
      <xdr:spPr bwMode="auto">
        <a:xfrm>
          <a:off x="86391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44" name="AutoShape 295"/>
        <xdr:cNvSpPr>
          <a:spLocks noRot="1" noChangeAspect="1" noMove="1" noResize="1" noChangeArrowheads="1"/>
        </xdr:cNvSpPr>
      </xdr:nvSpPr>
      <xdr:spPr bwMode="auto">
        <a:xfrm>
          <a:off x="86391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45" name="AutoShape 296"/>
        <xdr:cNvSpPr>
          <a:spLocks noRot="1" noChangeAspect="1" noMove="1" noResize="1" noChangeArrowheads="1"/>
        </xdr:cNvSpPr>
      </xdr:nvSpPr>
      <xdr:spPr bwMode="auto">
        <a:xfrm>
          <a:off x="86391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46" name="AutoShape 297"/>
        <xdr:cNvSpPr>
          <a:spLocks noRot="1" noMove="1" noResize="1" noChangeArrowheads="1"/>
        </xdr:cNvSpPr>
      </xdr:nvSpPr>
      <xdr:spPr bwMode="auto">
        <a:xfrm>
          <a:off x="86391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47" name="AutoShape 298"/>
        <xdr:cNvSpPr>
          <a:spLocks noRot="1" noChangeAspect="1" noMove="1" noResize="1" noChangeArrowheads="1"/>
        </xdr:cNvSpPr>
      </xdr:nvSpPr>
      <xdr:spPr bwMode="auto">
        <a:xfrm>
          <a:off x="86391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619125</xdr:colOff>
      <xdr:row>120</xdr:row>
      <xdr:rowOff>104775</xdr:rowOff>
    </xdr:to>
    <xdr:sp macro="" textlink="">
      <xdr:nvSpPr>
        <xdr:cNvPr id="948" name="AutoShape 272"/>
        <xdr:cNvSpPr>
          <a:spLocks noRot="1" noChangeAspect="1" noMove="1" noResize="1" noChangeArrowheads="1"/>
        </xdr:cNvSpPr>
      </xdr:nvSpPr>
      <xdr:spPr bwMode="auto">
        <a:xfrm>
          <a:off x="8639175" y="38700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49" name="AutoShape 273"/>
        <xdr:cNvSpPr>
          <a:spLocks noRot="1" noChangeAspect="1" noMove="1" noResize="1" noChangeArrowheads="1"/>
        </xdr:cNvSpPr>
      </xdr:nvSpPr>
      <xdr:spPr bwMode="auto">
        <a:xfrm>
          <a:off x="86391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50" name="AutoShape 295"/>
        <xdr:cNvSpPr>
          <a:spLocks noRot="1" noChangeAspect="1" noMove="1" noResize="1" noChangeArrowheads="1"/>
        </xdr:cNvSpPr>
      </xdr:nvSpPr>
      <xdr:spPr bwMode="auto">
        <a:xfrm>
          <a:off x="86391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51" name="AutoShape 296"/>
        <xdr:cNvSpPr>
          <a:spLocks noRot="1" noChangeAspect="1" noMove="1" noResize="1" noChangeArrowheads="1"/>
        </xdr:cNvSpPr>
      </xdr:nvSpPr>
      <xdr:spPr bwMode="auto">
        <a:xfrm>
          <a:off x="86391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52" name="AutoShape 297"/>
        <xdr:cNvSpPr>
          <a:spLocks noRot="1" noMove="1" noResize="1" noChangeArrowheads="1"/>
        </xdr:cNvSpPr>
      </xdr:nvSpPr>
      <xdr:spPr bwMode="auto">
        <a:xfrm>
          <a:off x="86391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53" name="AutoShape 298"/>
        <xdr:cNvSpPr>
          <a:spLocks noRot="1" noChangeAspect="1" noMove="1" noResize="1" noChangeArrowheads="1"/>
        </xdr:cNvSpPr>
      </xdr:nvSpPr>
      <xdr:spPr bwMode="auto">
        <a:xfrm>
          <a:off x="86391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619125</xdr:colOff>
      <xdr:row>121</xdr:row>
      <xdr:rowOff>104775</xdr:rowOff>
    </xdr:to>
    <xdr:sp macro="" textlink="">
      <xdr:nvSpPr>
        <xdr:cNvPr id="954" name="AutoShape 272"/>
        <xdr:cNvSpPr>
          <a:spLocks noRot="1" noChangeAspect="1" noMove="1" noResize="1" noChangeArrowheads="1"/>
        </xdr:cNvSpPr>
      </xdr:nvSpPr>
      <xdr:spPr bwMode="auto">
        <a:xfrm>
          <a:off x="8639175" y="39004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55" name="AutoShape 273"/>
        <xdr:cNvSpPr>
          <a:spLocks noRot="1" noChangeAspect="1" noMove="1" noResize="1" noChangeArrowheads="1"/>
        </xdr:cNvSpPr>
      </xdr:nvSpPr>
      <xdr:spPr bwMode="auto">
        <a:xfrm>
          <a:off x="86391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56" name="AutoShape 295"/>
        <xdr:cNvSpPr>
          <a:spLocks noRot="1" noChangeAspect="1" noMove="1" noResize="1" noChangeArrowheads="1"/>
        </xdr:cNvSpPr>
      </xdr:nvSpPr>
      <xdr:spPr bwMode="auto">
        <a:xfrm>
          <a:off x="86391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57" name="AutoShape 296"/>
        <xdr:cNvSpPr>
          <a:spLocks noRot="1" noChangeAspect="1" noMove="1" noResize="1" noChangeArrowheads="1"/>
        </xdr:cNvSpPr>
      </xdr:nvSpPr>
      <xdr:spPr bwMode="auto">
        <a:xfrm>
          <a:off x="86391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58" name="AutoShape 297"/>
        <xdr:cNvSpPr>
          <a:spLocks noRot="1" noMove="1" noResize="1" noChangeArrowheads="1"/>
        </xdr:cNvSpPr>
      </xdr:nvSpPr>
      <xdr:spPr bwMode="auto">
        <a:xfrm>
          <a:off x="86391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59" name="AutoShape 298"/>
        <xdr:cNvSpPr>
          <a:spLocks noRot="1" noChangeAspect="1" noMove="1" noResize="1" noChangeArrowheads="1"/>
        </xdr:cNvSpPr>
      </xdr:nvSpPr>
      <xdr:spPr bwMode="auto">
        <a:xfrm>
          <a:off x="86391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619125</xdr:colOff>
      <xdr:row>122</xdr:row>
      <xdr:rowOff>104775</xdr:rowOff>
    </xdr:to>
    <xdr:sp macro="" textlink="">
      <xdr:nvSpPr>
        <xdr:cNvPr id="960" name="AutoShape 272"/>
        <xdr:cNvSpPr>
          <a:spLocks noRot="1" noChangeAspect="1" noMove="1" noResize="1" noChangeArrowheads="1"/>
        </xdr:cNvSpPr>
      </xdr:nvSpPr>
      <xdr:spPr bwMode="auto">
        <a:xfrm>
          <a:off x="8639175" y="3930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61" name="AutoShape 273"/>
        <xdr:cNvSpPr>
          <a:spLocks noRot="1" noChangeAspect="1" noMove="1" noResize="1" noChangeArrowheads="1"/>
        </xdr:cNvSpPr>
      </xdr:nvSpPr>
      <xdr:spPr bwMode="auto">
        <a:xfrm>
          <a:off x="86391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62" name="AutoShape 295"/>
        <xdr:cNvSpPr>
          <a:spLocks noRot="1" noChangeAspect="1" noMove="1" noResize="1" noChangeArrowheads="1"/>
        </xdr:cNvSpPr>
      </xdr:nvSpPr>
      <xdr:spPr bwMode="auto">
        <a:xfrm>
          <a:off x="86391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63" name="AutoShape 296"/>
        <xdr:cNvSpPr>
          <a:spLocks noRot="1" noChangeAspect="1" noMove="1" noResize="1" noChangeArrowheads="1"/>
        </xdr:cNvSpPr>
      </xdr:nvSpPr>
      <xdr:spPr bwMode="auto">
        <a:xfrm>
          <a:off x="86391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64" name="AutoShape 297"/>
        <xdr:cNvSpPr>
          <a:spLocks noRot="1" noMove="1" noResize="1" noChangeArrowheads="1"/>
        </xdr:cNvSpPr>
      </xdr:nvSpPr>
      <xdr:spPr bwMode="auto">
        <a:xfrm>
          <a:off x="86391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65" name="AutoShape 298"/>
        <xdr:cNvSpPr>
          <a:spLocks noRot="1" noChangeAspect="1" noMove="1" noResize="1" noChangeArrowheads="1"/>
        </xdr:cNvSpPr>
      </xdr:nvSpPr>
      <xdr:spPr bwMode="auto">
        <a:xfrm>
          <a:off x="86391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619125</xdr:colOff>
      <xdr:row>123</xdr:row>
      <xdr:rowOff>104775</xdr:rowOff>
    </xdr:to>
    <xdr:sp macro="" textlink="">
      <xdr:nvSpPr>
        <xdr:cNvPr id="966" name="AutoShape 272"/>
        <xdr:cNvSpPr>
          <a:spLocks noRot="1" noChangeAspect="1" noMove="1" noResize="1" noChangeArrowheads="1"/>
        </xdr:cNvSpPr>
      </xdr:nvSpPr>
      <xdr:spPr bwMode="auto">
        <a:xfrm>
          <a:off x="8639175" y="39614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67" name="AutoShape 273"/>
        <xdr:cNvSpPr>
          <a:spLocks noRot="1" noChangeAspect="1" noMove="1" noResize="1" noChangeArrowheads="1"/>
        </xdr:cNvSpPr>
      </xdr:nvSpPr>
      <xdr:spPr bwMode="auto">
        <a:xfrm>
          <a:off x="86391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68" name="AutoShape 295"/>
        <xdr:cNvSpPr>
          <a:spLocks noRot="1" noChangeAspect="1" noMove="1" noResize="1" noChangeArrowheads="1"/>
        </xdr:cNvSpPr>
      </xdr:nvSpPr>
      <xdr:spPr bwMode="auto">
        <a:xfrm>
          <a:off x="86391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69" name="AutoShape 296"/>
        <xdr:cNvSpPr>
          <a:spLocks noRot="1" noChangeAspect="1" noMove="1" noResize="1" noChangeArrowheads="1"/>
        </xdr:cNvSpPr>
      </xdr:nvSpPr>
      <xdr:spPr bwMode="auto">
        <a:xfrm>
          <a:off x="86391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70" name="AutoShape 297"/>
        <xdr:cNvSpPr>
          <a:spLocks noRot="1" noMove="1" noResize="1" noChangeArrowheads="1"/>
        </xdr:cNvSpPr>
      </xdr:nvSpPr>
      <xdr:spPr bwMode="auto">
        <a:xfrm>
          <a:off x="86391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71" name="AutoShape 298"/>
        <xdr:cNvSpPr>
          <a:spLocks noRot="1" noChangeAspect="1" noMove="1" noResize="1" noChangeArrowheads="1"/>
        </xdr:cNvSpPr>
      </xdr:nvSpPr>
      <xdr:spPr bwMode="auto">
        <a:xfrm>
          <a:off x="86391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619125</xdr:colOff>
      <xdr:row>124</xdr:row>
      <xdr:rowOff>104775</xdr:rowOff>
    </xdr:to>
    <xdr:sp macro="" textlink="">
      <xdr:nvSpPr>
        <xdr:cNvPr id="972" name="AutoShape 272"/>
        <xdr:cNvSpPr>
          <a:spLocks noRot="1" noChangeAspect="1" noMove="1" noResize="1" noChangeArrowheads="1"/>
        </xdr:cNvSpPr>
      </xdr:nvSpPr>
      <xdr:spPr bwMode="auto">
        <a:xfrm>
          <a:off x="8639175" y="39919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73" name="AutoShape 273"/>
        <xdr:cNvSpPr>
          <a:spLocks noRot="1" noChangeAspect="1" noMove="1" noResize="1" noChangeArrowheads="1"/>
        </xdr:cNvSpPr>
      </xdr:nvSpPr>
      <xdr:spPr bwMode="auto">
        <a:xfrm>
          <a:off x="86391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74" name="AutoShape 295"/>
        <xdr:cNvSpPr>
          <a:spLocks noRot="1" noChangeAspect="1" noMove="1" noResize="1" noChangeArrowheads="1"/>
        </xdr:cNvSpPr>
      </xdr:nvSpPr>
      <xdr:spPr bwMode="auto">
        <a:xfrm>
          <a:off x="86391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75" name="AutoShape 296"/>
        <xdr:cNvSpPr>
          <a:spLocks noRot="1" noChangeAspect="1" noMove="1" noResize="1" noChangeArrowheads="1"/>
        </xdr:cNvSpPr>
      </xdr:nvSpPr>
      <xdr:spPr bwMode="auto">
        <a:xfrm>
          <a:off x="86391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76" name="AutoShape 297"/>
        <xdr:cNvSpPr>
          <a:spLocks noRot="1" noMove="1" noResize="1" noChangeArrowheads="1"/>
        </xdr:cNvSpPr>
      </xdr:nvSpPr>
      <xdr:spPr bwMode="auto">
        <a:xfrm>
          <a:off x="86391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77" name="AutoShape 298"/>
        <xdr:cNvSpPr>
          <a:spLocks noRot="1" noChangeAspect="1" noMove="1" noResize="1" noChangeArrowheads="1"/>
        </xdr:cNvSpPr>
      </xdr:nvSpPr>
      <xdr:spPr bwMode="auto">
        <a:xfrm>
          <a:off x="86391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619125</xdr:colOff>
      <xdr:row>125</xdr:row>
      <xdr:rowOff>104775</xdr:rowOff>
    </xdr:to>
    <xdr:sp macro="" textlink="">
      <xdr:nvSpPr>
        <xdr:cNvPr id="978" name="AutoShape 272"/>
        <xdr:cNvSpPr>
          <a:spLocks noRot="1" noChangeAspect="1" noMove="1" noResize="1" noChangeArrowheads="1"/>
        </xdr:cNvSpPr>
      </xdr:nvSpPr>
      <xdr:spPr bwMode="auto">
        <a:xfrm>
          <a:off x="8639175" y="40224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79" name="AutoShape 273"/>
        <xdr:cNvSpPr>
          <a:spLocks noRot="1" noChangeAspect="1" noMove="1" noResize="1" noChangeArrowheads="1"/>
        </xdr:cNvSpPr>
      </xdr:nvSpPr>
      <xdr:spPr bwMode="auto">
        <a:xfrm>
          <a:off x="86391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80" name="AutoShape 295"/>
        <xdr:cNvSpPr>
          <a:spLocks noRot="1" noChangeAspect="1" noMove="1" noResize="1" noChangeArrowheads="1"/>
        </xdr:cNvSpPr>
      </xdr:nvSpPr>
      <xdr:spPr bwMode="auto">
        <a:xfrm>
          <a:off x="86391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81" name="AutoShape 296"/>
        <xdr:cNvSpPr>
          <a:spLocks noRot="1" noChangeAspect="1" noMove="1" noResize="1" noChangeArrowheads="1"/>
        </xdr:cNvSpPr>
      </xdr:nvSpPr>
      <xdr:spPr bwMode="auto">
        <a:xfrm>
          <a:off x="86391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82" name="AutoShape 297"/>
        <xdr:cNvSpPr>
          <a:spLocks noRot="1" noMove="1" noResize="1" noChangeArrowheads="1"/>
        </xdr:cNvSpPr>
      </xdr:nvSpPr>
      <xdr:spPr bwMode="auto">
        <a:xfrm>
          <a:off x="86391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83" name="AutoShape 298"/>
        <xdr:cNvSpPr>
          <a:spLocks noRot="1" noChangeAspect="1" noMove="1" noResize="1" noChangeArrowheads="1"/>
        </xdr:cNvSpPr>
      </xdr:nvSpPr>
      <xdr:spPr bwMode="auto">
        <a:xfrm>
          <a:off x="86391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619125</xdr:colOff>
      <xdr:row>126</xdr:row>
      <xdr:rowOff>104775</xdr:rowOff>
    </xdr:to>
    <xdr:sp macro="" textlink="">
      <xdr:nvSpPr>
        <xdr:cNvPr id="984" name="AutoShape 272"/>
        <xdr:cNvSpPr>
          <a:spLocks noRot="1" noChangeAspect="1" noMove="1" noResize="1" noChangeArrowheads="1"/>
        </xdr:cNvSpPr>
      </xdr:nvSpPr>
      <xdr:spPr bwMode="auto">
        <a:xfrm>
          <a:off x="8639175" y="4052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85" name="AutoShape 273"/>
        <xdr:cNvSpPr>
          <a:spLocks noRot="1" noChangeAspect="1" noMove="1" noResize="1" noChangeArrowheads="1"/>
        </xdr:cNvSpPr>
      </xdr:nvSpPr>
      <xdr:spPr bwMode="auto">
        <a:xfrm>
          <a:off x="86391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86" name="AutoShape 295"/>
        <xdr:cNvSpPr>
          <a:spLocks noRot="1" noChangeAspect="1" noMove="1" noResize="1" noChangeArrowheads="1"/>
        </xdr:cNvSpPr>
      </xdr:nvSpPr>
      <xdr:spPr bwMode="auto">
        <a:xfrm>
          <a:off x="86391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87" name="AutoShape 296"/>
        <xdr:cNvSpPr>
          <a:spLocks noRot="1" noChangeAspect="1" noMove="1" noResize="1" noChangeArrowheads="1"/>
        </xdr:cNvSpPr>
      </xdr:nvSpPr>
      <xdr:spPr bwMode="auto">
        <a:xfrm>
          <a:off x="86391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88" name="AutoShape 297"/>
        <xdr:cNvSpPr>
          <a:spLocks noRot="1" noMove="1" noResize="1" noChangeArrowheads="1"/>
        </xdr:cNvSpPr>
      </xdr:nvSpPr>
      <xdr:spPr bwMode="auto">
        <a:xfrm>
          <a:off x="86391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89" name="AutoShape 298"/>
        <xdr:cNvSpPr>
          <a:spLocks noRot="1" noChangeAspect="1" noMove="1" noResize="1" noChangeArrowheads="1"/>
        </xdr:cNvSpPr>
      </xdr:nvSpPr>
      <xdr:spPr bwMode="auto">
        <a:xfrm>
          <a:off x="86391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619125</xdr:colOff>
      <xdr:row>127</xdr:row>
      <xdr:rowOff>104775</xdr:rowOff>
    </xdr:to>
    <xdr:sp macro="" textlink="">
      <xdr:nvSpPr>
        <xdr:cNvPr id="990" name="AutoShape 272"/>
        <xdr:cNvSpPr>
          <a:spLocks noRot="1" noChangeAspect="1" noMove="1" noResize="1" noChangeArrowheads="1"/>
        </xdr:cNvSpPr>
      </xdr:nvSpPr>
      <xdr:spPr bwMode="auto">
        <a:xfrm>
          <a:off x="8639175" y="40833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91" name="AutoShape 273"/>
        <xdr:cNvSpPr>
          <a:spLocks noRot="1" noChangeAspect="1" noMove="1" noResize="1" noChangeArrowheads="1"/>
        </xdr:cNvSpPr>
      </xdr:nvSpPr>
      <xdr:spPr bwMode="auto">
        <a:xfrm>
          <a:off x="86391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92" name="AutoShape 295"/>
        <xdr:cNvSpPr>
          <a:spLocks noRot="1" noChangeAspect="1" noMove="1" noResize="1" noChangeArrowheads="1"/>
        </xdr:cNvSpPr>
      </xdr:nvSpPr>
      <xdr:spPr bwMode="auto">
        <a:xfrm>
          <a:off x="86391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93" name="AutoShape 296"/>
        <xdr:cNvSpPr>
          <a:spLocks noRot="1" noChangeAspect="1" noMove="1" noResize="1" noChangeArrowheads="1"/>
        </xdr:cNvSpPr>
      </xdr:nvSpPr>
      <xdr:spPr bwMode="auto">
        <a:xfrm>
          <a:off x="86391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94" name="AutoShape 297"/>
        <xdr:cNvSpPr>
          <a:spLocks noRot="1" noMove="1" noResize="1" noChangeArrowheads="1"/>
        </xdr:cNvSpPr>
      </xdr:nvSpPr>
      <xdr:spPr bwMode="auto">
        <a:xfrm>
          <a:off x="86391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95" name="AutoShape 298"/>
        <xdr:cNvSpPr>
          <a:spLocks noRot="1" noChangeAspect="1" noMove="1" noResize="1" noChangeArrowheads="1"/>
        </xdr:cNvSpPr>
      </xdr:nvSpPr>
      <xdr:spPr bwMode="auto">
        <a:xfrm>
          <a:off x="86391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619125</xdr:colOff>
      <xdr:row>128</xdr:row>
      <xdr:rowOff>104775</xdr:rowOff>
    </xdr:to>
    <xdr:sp macro="" textlink="">
      <xdr:nvSpPr>
        <xdr:cNvPr id="996" name="AutoShape 272"/>
        <xdr:cNvSpPr>
          <a:spLocks noRot="1" noChangeAspect="1" noMove="1" noResize="1" noChangeArrowheads="1"/>
        </xdr:cNvSpPr>
      </xdr:nvSpPr>
      <xdr:spPr bwMode="auto">
        <a:xfrm>
          <a:off x="8639175" y="41138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997" name="AutoShape 273"/>
        <xdr:cNvSpPr>
          <a:spLocks noRot="1" noChangeAspect="1" noMove="1" noResize="1" noChangeArrowheads="1"/>
        </xdr:cNvSpPr>
      </xdr:nvSpPr>
      <xdr:spPr bwMode="auto">
        <a:xfrm>
          <a:off x="86391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998" name="AutoShape 295"/>
        <xdr:cNvSpPr>
          <a:spLocks noRot="1" noChangeAspect="1" noMove="1" noResize="1" noChangeArrowheads="1"/>
        </xdr:cNvSpPr>
      </xdr:nvSpPr>
      <xdr:spPr bwMode="auto">
        <a:xfrm>
          <a:off x="86391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999" name="AutoShape 296"/>
        <xdr:cNvSpPr>
          <a:spLocks noRot="1" noChangeAspect="1" noMove="1" noResize="1" noChangeArrowheads="1"/>
        </xdr:cNvSpPr>
      </xdr:nvSpPr>
      <xdr:spPr bwMode="auto">
        <a:xfrm>
          <a:off x="86391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1000" name="AutoShape 297"/>
        <xdr:cNvSpPr>
          <a:spLocks noRot="1" noMove="1" noResize="1" noChangeArrowheads="1"/>
        </xdr:cNvSpPr>
      </xdr:nvSpPr>
      <xdr:spPr bwMode="auto">
        <a:xfrm>
          <a:off x="86391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1001" name="AutoShape 298"/>
        <xdr:cNvSpPr>
          <a:spLocks noRot="1" noChangeAspect="1" noMove="1" noResize="1" noChangeArrowheads="1"/>
        </xdr:cNvSpPr>
      </xdr:nvSpPr>
      <xdr:spPr bwMode="auto">
        <a:xfrm>
          <a:off x="86391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619125</xdr:colOff>
      <xdr:row>129</xdr:row>
      <xdr:rowOff>104775</xdr:rowOff>
    </xdr:to>
    <xdr:sp macro="" textlink="">
      <xdr:nvSpPr>
        <xdr:cNvPr id="1002" name="AutoShape 272"/>
        <xdr:cNvSpPr>
          <a:spLocks noRot="1" noChangeAspect="1" noMove="1" noResize="1" noChangeArrowheads="1"/>
        </xdr:cNvSpPr>
      </xdr:nvSpPr>
      <xdr:spPr bwMode="auto">
        <a:xfrm>
          <a:off x="8639175" y="41443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03" name="AutoShape 273"/>
        <xdr:cNvSpPr>
          <a:spLocks noRot="1" noChangeAspect="1" noMove="1" noResize="1" noChangeArrowheads="1"/>
        </xdr:cNvSpPr>
      </xdr:nvSpPr>
      <xdr:spPr bwMode="auto">
        <a:xfrm>
          <a:off x="86391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04" name="AutoShape 295"/>
        <xdr:cNvSpPr>
          <a:spLocks noRot="1" noChangeAspect="1" noMove="1" noResize="1" noChangeArrowheads="1"/>
        </xdr:cNvSpPr>
      </xdr:nvSpPr>
      <xdr:spPr bwMode="auto">
        <a:xfrm>
          <a:off x="86391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05" name="AutoShape 296"/>
        <xdr:cNvSpPr>
          <a:spLocks noRot="1" noChangeAspect="1" noMove="1" noResize="1" noChangeArrowheads="1"/>
        </xdr:cNvSpPr>
      </xdr:nvSpPr>
      <xdr:spPr bwMode="auto">
        <a:xfrm>
          <a:off x="86391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06" name="AutoShape 297"/>
        <xdr:cNvSpPr>
          <a:spLocks noRot="1" noMove="1" noResize="1" noChangeArrowheads="1"/>
        </xdr:cNvSpPr>
      </xdr:nvSpPr>
      <xdr:spPr bwMode="auto">
        <a:xfrm>
          <a:off x="86391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07" name="AutoShape 298"/>
        <xdr:cNvSpPr>
          <a:spLocks noRot="1" noChangeAspect="1" noMove="1" noResize="1" noChangeArrowheads="1"/>
        </xdr:cNvSpPr>
      </xdr:nvSpPr>
      <xdr:spPr bwMode="auto">
        <a:xfrm>
          <a:off x="86391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619125</xdr:colOff>
      <xdr:row>130</xdr:row>
      <xdr:rowOff>104775</xdr:rowOff>
    </xdr:to>
    <xdr:sp macro="" textlink="">
      <xdr:nvSpPr>
        <xdr:cNvPr id="1008" name="AutoShape 272"/>
        <xdr:cNvSpPr>
          <a:spLocks noRot="1" noChangeAspect="1" noMove="1" noResize="1" noChangeArrowheads="1"/>
        </xdr:cNvSpPr>
      </xdr:nvSpPr>
      <xdr:spPr bwMode="auto">
        <a:xfrm>
          <a:off x="8639175" y="4174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09" name="AutoShape 273"/>
        <xdr:cNvSpPr>
          <a:spLocks noRot="1" noChangeAspect="1" noMove="1" noResize="1" noChangeArrowheads="1"/>
        </xdr:cNvSpPr>
      </xdr:nvSpPr>
      <xdr:spPr bwMode="auto">
        <a:xfrm>
          <a:off x="86391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10" name="AutoShape 295"/>
        <xdr:cNvSpPr>
          <a:spLocks noRot="1" noChangeAspect="1" noMove="1" noResize="1" noChangeArrowheads="1"/>
        </xdr:cNvSpPr>
      </xdr:nvSpPr>
      <xdr:spPr bwMode="auto">
        <a:xfrm>
          <a:off x="86391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11" name="AutoShape 296"/>
        <xdr:cNvSpPr>
          <a:spLocks noRot="1" noChangeAspect="1" noMove="1" noResize="1" noChangeArrowheads="1"/>
        </xdr:cNvSpPr>
      </xdr:nvSpPr>
      <xdr:spPr bwMode="auto">
        <a:xfrm>
          <a:off x="86391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12" name="AutoShape 297"/>
        <xdr:cNvSpPr>
          <a:spLocks noRot="1" noMove="1" noResize="1" noChangeArrowheads="1"/>
        </xdr:cNvSpPr>
      </xdr:nvSpPr>
      <xdr:spPr bwMode="auto">
        <a:xfrm>
          <a:off x="86391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13" name="AutoShape 298"/>
        <xdr:cNvSpPr>
          <a:spLocks noRot="1" noChangeAspect="1" noMove="1" noResize="1" noChangeArrowheads="1"/>
        </xdr:cNvSpPr>
      </xdr:nvSpPr>
      <xdr:spPr bwMode="auto">
        <a:xfrm>
          <a:off x="86391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619125</xdr:colOff>
      <xdr:row>131</xdr:row>
      <xdr:rowOff>104775</xdr:rowOff>
    </xdr:to>
    <xdr:sp macro="" textlink="">
      <xdr:nvSpPr>
        <xdr:cNvPr id="1014" name="AutoShape 272"/>
        <xdr:cNvSpPr>
          <a:spLocks noRot="1" noChangeAspect="1" noMove="1" noResize="1" noChangeArrowheads="1"/>
        </xdr:cNvSpPr>
      </xdr:nvSpPr>
      <xdr:spPr bwMode="auto">
        <a:xfrm>
          <a:off x="8639175" y="42052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15" name="AutoShape 273"/>
        <xdr:cNvSpPr>
          <a:spLocks noRot="1" noChangeAspect="1" noMove="1" noResize="1" noChangeArrowheads="1"/>
        </xdr:cNvSpPr>
      </xdr:nvSpPr>
      <xdr:spPr bwMode="auto">
        <a:xfrm>
          <a:off x="86391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16" name="AutoShape 295"/>
        <xdr:cNvSpPr>
          <a:spLocks noRot="1" noChangeAspect="1" noMove="1" noResize="1" noChangeArrowheads="1"/>
        </xdr:cNvSpPr>
      </xdr:nvSpPr>
      <xdr:spPr bwMode="auto">
        <a:xfrm>
          <a:off x="86391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17" name="AutoShape 296"/>
        <xdr:cNvSpPr>
          <a:spLocks noRot="1" noChangeAspect="1" noMove="1" noResize="1" noChangeArrowheads="1"/>
        </xdr:cNvSpPr>
      </xdr:nvSpPr>
      <xdr:spPr bwMode="auto">
        <a:xfrm>
          <a:off x="86391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18" name="AutoShape 297"/>
        <xdr:cNvSpPr>
          <a:spLocks noRot="1" noMove="1" noResize="1" noChangeArrowheads="1"/>
        </xdr:cNvSpPr>
      </xdr:nvSpPr>
      <xdr:spPr bwMode="auto">
        <a:xfrm>
          <a:off x="86391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19" name="AutoShape 298"/>
        <xdr:cNvSpPr>
          <a:spLocks noRot="1" noChangeAspect="1" noMove="1" noResize="1" noChangeArrowheads="1"/>
        </xdr:cNvSpPr>
      </xdr:nvSpPr>
      <xdr:spPr bwMode="auto">
        <a:xfrm>
          <a:off x="86391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619125</xdr:colOff>
      <xdr:row>132</xdr:row>
      <xdr:rowOff>104775</xdr:rowOff>
    </xdr:to>
    <xdr:sp macro="" textlink="">
      <xdr:nvSpPr>
        <xdr:cNvPr id="1020" name="AutoShape 272"/>
        <xdr:cNvSpPr>
          <a:spLocks noRot="1" noChangeAspect="1" noMove="1" noResize="1" noChangeArrowheads="1"/>
        </xdr:cNvSpPr>
      </xdr:nvSpPr>
      <xdr:spPr bwMode="auto">
        <a:xfrm>
          <a:off x="8639175" y="42357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21" name="AutoShape 273"/>
        <xdr:cNvSpPr>
          <a:spLocks noRot="1" noChangeAspect="1" noMove="1" noResize="1" noChangeArrowheads="1"/>
        </xdr:cNvSpPr>
      </xdr:nvSpPr>
      <xdr:spPr bwMode="auto">
        <a:xfrm>
          <a:off x="86391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22" name="AutoShape 295"/>
        <xdr:cNvSpPr>
          <a:spLocks noRot="1" noChangeAspect="1" noMove="1" noResize="1" noChangeArrowheads="1"/>
        </xdr:cNvSpPr>
      </xdr:nvSpPr>
      <xdr:spPr bwMode="auto">
        <a:xfrm>
          <a:off x="86391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23" name="AutoShape 296"/>
        <xdr:cNvSpPr>
          <a:spLocks noRot="1" noChangeAspect="1" noMove="1" noResize="1" noChangeArrowheads="1"/>
        </xdr:cNvSpPr>
      </xdr:nvSpPr>
      <xdr:spPr bwMode="auto">
        <a:xfrm>
          <a:off x="86391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24" name="AutoShape 297"/>
        <xdr:cNvSpPr>
          <a:spLocks noRot="1" noMove="1" noResize="1" noChangeArrowheads="1"/>
        </xdr:cNvSpPr>
      </xdr:nvSpPr>
      <xdr:spPr bwMode="auto">
        <a:xfrm>
          <a:off x="86391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25" name="AutoShape 298"/>
        <xdr:cNvSpPr>
          <a:spLocks noRot="1" noChangeAspect="1" noMove="1" noResize="1" noChangeArrowheads="1"/>
        </xdr:cNvSpPr>
      </xdr:nvSpPr>
      <xdr:spPr bwMode="auto">
        <a:xfrm>
          <a:off x="86391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619125</xdr:colOff>
      <xdr:row>133</xdr:row>
      <xdr:rowOff>104775</xdr:rowOff>
    </xdr:to>
    <xdr:sp macro="" textlink="">
      <xdr:nvSpPr>
        <xdr:cNvPr id="1026" name="AutoShape 272"/>
        <xdr:cNvSpPr>
          <a:spLocks noRot="1" noChangeAspect="1" noMove="1" noResize="1" noChangeArrowheads="1"/>
        </xdr:cNvSpPr>
      </xdr:nvSpPr>
      <xdr:spPr bwMode="auto">
        <a:xfrm>
          <a:off x="863917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27" name="AutoShape 273"/>
        <xdr:cNvSpPr>
          <a:spLocks noRot="1" noChangeAspect="1" noMove="1" noResize="1" noChangeArrowheads="1"/>
        </xdr:cNvSpPr>
      </xdr:nvSpPr>
      <xdr:spPr bwMode="auto">
        <a:xfrm>
          <a:off x="86391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28" name="AutoShape 295"/>
        <xdr:cNvSpPr>
          <a:spLocks noRot="1" noChangeAspect="1" noMove="1" noResize="1" noChangeArrowheads="1"/>
        </xdr:cNvSpPr>
      </xdr:nvSpPr>
      <xdr:spPr bwMode="auto">
        <a:xfrm>
          <a:off x="86391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29" name="AutoShape 296"/>
        <xdr:cNvSpPr>
          <a:spLocks noRot="1" noChangeAspect="1" noMove="1" noResize="1" noChangeArrowheads="1"/>
        </xdr:cNvSpPr>
      </xdr:nvSpPr>
      <xdr:spPr bwMode="auto">
        <a:xfrm>
          <a:off x="86391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30" name="AutoShape 297"/>
        <xdr:cNvSpPr>
          <a:spLocks noRot="1" noMove="1" noResize="1" noChangeArrowheads="1"/>
        </xdr:cNvSpPr>
      </xdr:nvSpPr>
      <xdr:spPr bwMode="auto">
        <a:xfrm>
          <a:off x="86391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31" name="AutoShape 298"/>
        <xdr:cNvSpPr>
          <a:spLocks noRot="1" noChangeAspect="1" noMove="1" noResize="1" noChangeArrowheads="1"/>
        </xdr:cNvSpPr>
      </xdr:nvSpPr>
      <xdr:spPr bwMode="auto">
        <a:xfrm>
          <a:off x="86391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619125</xdr:colOff>
      <xdr:row>134</xdr:row>
      <xdr:rowOff>104775</xdr:rowOff>
    </xdr:to>
    <xdr:sp macro="" textlink="">
      <xdr:nvSpPr>
        <xdr:cNvPr id="1032" name="AutoShape 272"/>
        <xdr:cNvSpPr>
          <a:spLocks noRot="1" noChangeAspect="1" noMove="1" noResize="1" noChangeArrowheads="1"/>
        </xdr:cNvSpPr>
      </xdr:nvSpPr>
      <xdr:spPr bwMode="auto">
        <a:xfrm>
          <a:off x="8639175" y="42967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33" name="AutoShape 273"/>
        <xdr:cNvSpPr>
          <a:spLocks noRot="1" noChangeAspect="1" noMove="1" noResize="1" noChangeArrowheads="1"/>
        </xdr:cNvSpPr>
      </xdr:nvSpPr>
      <xdr:spPr bwMode="auto">
        <a:xfrm>
          <a:off x="86391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34" name="AutoShape 295"/>
        <xdr:cNvSpPr>
          <a:spLocks noRot="1" noChangeAspect="1" noMove="1" noResize="1" noChangeArrowheads="1"/>
        </xdr:cNvSpPr>
      </xdr:nvSpPr>
      <xdr:spPr bwMode="auto">
        <a:xfrm>
          <a:off x="86391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35" name="AutoShape 296"/>
        <xdr:cNvSpPr>
          <a:spLocks noRot="1" noChangeAspect="1" noMove="1" noResize="1" noChangeArrowheads="1"/>
        </xdr:cNvSpPr>
      </xdr:nvSpPr>
      <xdr:spPr bwMode="auto">
        <a:xfrm>
          <a:off x="86391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36" name="AutoShape 297"/>
        <xdr:cNvSpPr>
          <a:spLocks noRot="1" noMove="1" noResize="1" noChangeArrowheads="1"/>
        </xdr:cNvSpPr>
      </xdr:nvSpPr>
      <xdr:spPr bwMode="auto">
        <a:xfrm>
          <a:off x="86391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37" name="AutoShape 298"/>
        <xdr:cNvSpPr>
          <a:spLocks noRot="1" noChangeAspect="1" noMove="1" noResize="1" noChangeArrowheads="1"/>
        </xdr:cNvSpPr>
      </xdr:nvSpPr>
      <xdr:spPr bwMode="auto">
        <a:xfrm>
          <a:off x="86391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619125</xdr:colOff>
      <xdr:row>133</xdr:row>
      <xdr:rowOff>104775</xdr:rowOff>
    </xdr:to>
    <xdr:sp macro="" textlink="">
      <xdr:nvSpPr>
        <xdr:cNvPr id="1038" name="AutoShape 272"/>
        <xdr:cNvSpPr>
          <a:spLocks noRot="1" noChangeAspect="1" noMove="1" noResize="1" noChangeArrowheads="1"/>
        </xdr:cNvSpPr>
      </xdr:nvSpPr>
      <xdr:spPr bwMode="auto">
        <a:xfrm>
          <a:off x="863917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39" name="AutoShape 273"/>
        <xdr:cNvSpPr>
          <a:spLocks noRot="1" noChangeAspect="1" noMove="1" noResize="1" noChangeArrowheads="1"/>
        </xdr:cNvSpPr>
      </xdr:nvSpPr>
      <xdr:spPr bwMode="auto">
        <a:xfrm>
          <a:off x="86391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40" name="AutoShape 295"/>
        <xdr:cNvSpPr>
          <a:spLocks noRot="1" noChangeAspect="1" noMove="1" noResize="1" noChangeArrowheads="1"/>
        </xdr:cNvSpPr>
      </xdr:nvSpPr>
      <xdr:spPr bwMode="auto">
        <a:xfrm>
          <a:off x="86391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41" name="AutoShape 296"/>
        <xdr:cNvSpPr>
          <a:spLocks noRot="1" noChangeAspect="1" noMove="1" noResize="1" noChangeArrowheads="1"/>
        </xdr:cNvSpPr>
      </xdr:nvSpPr>
      <xdr:spPr bwMode="auto">
        <a:xfrm>
          <a:off x="86391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42" name="AutoShape 297"/>
        <xdr:cNvSpPr>
          <a:spLocks noRot="1" noMove="1" noResize="1" noChangeArrowheads="1"/>
        </xdr:cNvSpPr>
      </xdr:nvSpPr>
      <xdr:spPr bwMode="auto">
        <a:xfrm>
          <a:off x="86391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43" name="AutoShape 298"/>
        <xdr:cNvSpPr>
          <a:spLocks noRot="1" noChangeAspect="1" noMove="1" noResize="1" noChangeArrowheads="1"/>
        </xdr:cNvSpPr>
      </xdr:nvSpPr>
      <xdr:spPr bwMode="auto">
        <a:xfrm>
          <a:off x="86391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619125</xdr:colOff>
      <xdr:row>109</xdr:row>
      <xdr:rowOff>104775</xdr:rowOff>
    </xdr:to>
    <xdr:sp macro="" textlink="">
      <xdr:nvSpPr>
        <xdr:cNvPr id="1044" name="AutoShape 272"/>
        <xdr:cNvSpPr>
          <a:spLocks noRot="1" noChangeAspect="1" noMove="1" noResize="1" noChangeArrowheads="1"/>
        </xdr:cNvSpPr>
      </xdr:nvSpPr>
      <xdr:spPr bwMode="auto">
        <a:xfrm>
          <a:off x="10763250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45" name="AutoShape 273"/>
        <xdr:cNvSpPr>
          <a:spLocks noRot="1" noChangeAspect="1" noMove="1" noResize="1" noChangeArrowheads="1"/>
        </xdr:cNvSpPr>
      </xdr:nvSpPr>
      <xdr:spPr bwMode="auto">
        <a:xfrm>
          <a:off x="1076325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46" name="AutoShape 295"/>
        <xdr:cNvSpPr>
          <a:spLocks noRot="1" noChangeAspect="1" noMove="1" noResize="1" noChangeArrowheads="1"/>
        </xdr:cNvSpPr>
      </xdr:nvSpPr>
      <xdr:spPr bwMode="auto">
        <a:xfrm>
          <a:off x="1076325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47" name="AutoShape 296"/>
        <xdr:cNvSpPr>
          <a:spLocks noRot="1" noChangeAspect="1" noMove="1" noResize="1" noChangeArrowheads="1"/>
        </xdr:cNvSpPr>
      </xdr:nvSpPr>
      <xdr:spPr bwMode="auto">
        <a:xfrm>
          <a:off x="1076325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48" name="AutoShape 297"/>
        <xdr:cNvSpPr>
          <a:spLocks noRot="1" noMove="1" noResize="1" noChangeArrowheads="1"/>
        </xdr:cNvSpPr>
      </xdr:nvSpPr>
      <xdr:spPr bwMode="auto">
        <a:xfrm>
          <a:off x="1076325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49" name="AutoShape 298"/>
        <xdr:cNvSpPr>
          <a:spLocks noRot="1" noChangeAspect="1" noMove="1" noResize="1" noChangeArrowheads="1"/>
        </xdr:cNvSpPr>
      </xdr:nvSpPr>
      <xdr:spPr bwMode="auto">
        <a:xfrm>
          <a:off x="1076325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619125</xdr:colOff>
      <xdr:row>110</xdr:row>
      <xdr:rowOff>104775</xdr:rowOff>
    </xdr:to>
    <xdr:sp macro="" textlink="">
      <xdr:nvSpPr>
        <xdr:cNvPr id="1050" name="AutoShape 272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51" name="AutoShape 273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52" name="AutoShape 295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53" name="AutoShape 296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54" name="AutoShape 297"/>
        <xdr:cNvSpPr>
          <a:spLocks noRo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55" name="AutoShape 298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619125</xdr:colOff>
      <xdr:row>111</xdr:row>
      <xdr:rowOff>104775</xdr:rowOff>
    </xdr:to>
    <xdr:sp macro="" textlink="">
      <xdr:nvSpPr>
        <xdr:cNvPr id="1056" name="AutoShape 272"/>
        <xdr:cNvSpPr>
          <a:spLocks noRot="1" noChangeAspect="1" noMove="1" noResize="1" noChangeArrowheads="1"/>
        </xdr:cNvSpPr>
      </xdr:nvSpPr>
      <xdr:spPr bwMode="auto">
        <a:xfrm>
          <a:off x="10763250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57" name="AutoShape 273"/>
        <xdr:cNvSpPr>
          <a:spLocks noRot="1" noChangeAspect="1" noMove="1" noResize="1" noChangeArrowheads="1"/>
        </xdr:cNvSpPr>
      </xdr:nvSpPr>
      <xdr:spPr bwMode="auto">
        <a:xfrm>
          <a:off x="1076325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58" name="AutoShape 295"/>
        <xdr:cNvSpPr>
          <a:spLocks noRot="1" noChangeAspect="1" noMove="1" noResize="1" noChangeArrowheads="1"/>
        </xdr:cNvSpPr>
      </xdr:nvSpPr>
      <xdr:spPr bwMode="auto">
        <a:xfrm>
          <a:off x="1076325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59" name="AutoShape 296"/>
        <xdr:cNvSpPr>
          <a:spLocks noRot="1" noChangeAspect="1" noMove="1" noResize="1" noChangeArrowheads="1"/>
        </xdr:cNvSpPr>
      </xdr:nvSpPr>
      <xdr:spPr bwMode="auto">
        <a:xfrm>
          <a:off x="1076325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60" name="AutoShape 297"/>
        <xdr:cNvSpPr>
          <a:spLocks noRot="1" noMove="1" noResize="1" noChangeArrowheads="1"/>
        </xdr:cNvSpPr>
      </xdr:nvSpPr>
      <xdr:spPr bwMode="auto">
        <a:xfrm>
          <a:off x="1076325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61" name="AutoShape 298"/>
        <xdr:cNvSpPr>
          <a:spLocks noRot="1" noChangeAspect="1" noMove="1" noResize="1" noChangeArrowheads="1"/>
        </xdr:cNvSpPr>
      </xdr:nvSpPr>
      <xdr:spPr bwMode="auto">
        <a:xfrm>
          <a:off x="1076325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619125</xdr:colOff>
      <xdr:row>112</xdr:row>
      <xdr:rowOff>104775</xdr:rowOff>
    </xdr:to>
    <xdr:sp macro="" textlink="">
      <xdr:nvSpPr>
        <xdr:cNvPr id="1062" name="AutoShape 272"/>
        <xdr:cNvSpPr>
          <a:spLocks noRot="1" noChangeAspect="1" noMove="1" noResize="1" noChangeArrowheads="1"/>
        </xdr:cNvSpPr>
      </xdr:nvSpPr>
      <xdr:spPr bwMode="auto">
        <a:xfrm>
          <a:off x="10763250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63" name="AutoShape 273"/>
        <xdr:cNvSpPr>
          <a:spLocks noRot="1" noChangeAspect="1" noMove="1" noResize="1" noChangeArrowheads="1"/>
        </xdr:cNvSpPr>
      </xdr:nvSpPr>
      <xdr:spPr bwMode="auto">
        <a:xfrm>
          <a:off x="1076325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64" name="AutoShape 295"/>
        <xdr:cNvSpPr>
          <a:spLocks noRot="1" noChangeAspect="1" noMove="1" noResize="1" noChangeArrowheads="1"/>
        </xdr:cNvSpPr>
      </xdr:nvSpPr>
      <xdr:spPr bwMode="auto">
        <a:xfrm>
          <a:off x="1076325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65" name="AutoShape 296"/>
        <xdr:cNvSpPr>
          <a:spLocks noRot="1" noChangeAspect="1" noMove="1" noResize="1" noChangeArrowheads="1"/>
        </xdr:cNvSpPr>
      </xdr:nvSpPr>
      <xdr:spPr bwMode="auto">
        <a:xfrm>
          <a:off x="1076325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66" name="AutoShape 297"/>
        <xdr:cNvSpPr>
          <a:spLocks noRot="1" noMove="1" noResize="1" noChangeArrowheads="1"/>
        </xdr:cNvSpPr>
      </xdr:nvSpPr>
      <xdr:spPr bwMode="auto">
        <a:xfrm>
          <a:off x="1076325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67" name="AutoShape 298"/>
        <xdr:cNvSpPr>
          <a:spLocks noRot="1" noChangeAspect="1" noMove="1" noResize="1" noChangeArrowheads="1"/>
        </xdr:cNvSpPr>
      </xdr:nvSpPr>
      <xdr:spPr bwMode="auto">
        <a:xfrm>
          <a:off x="1076325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619125</xdr:colOff>
      <xdr:row>113</xdr:row>
      <xdr:rowOff>104775</xdr:rowOff>
    </xdr:to>
    <xdr:sp macro="" textlink="">
      <xdr:nvSpPr>
        <xdr:cNvPr id="1068" name="AutoShape 272"/>
        <xdr:cNvSpPr>
          <a:spLocks noRot="1" noChangeAspect="1" noMove="1" noResize="1" noChangeArrowheads="1"/>
        </xdr:cNvSpPr>
      </xdr:nvSpPr>
      <xdr:spPr bwMode="auto">
        <a:xfrm>
          <a:off x="10763250" y="36566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69" name="AutoShape 273"/>
        <xdr:cNvSpPr>
          <a:spLocks noRot="1" noChangeAspect="1" noMove="1" noResize="1" noChangeArrowheads="1"/>
        </xdr:cNvSpPr>
      </xdr:nvSpPr>
      <xdr:spPr bwMode="auto">
        <a:xfrm>
          <a:off x="10763250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70" name="AutoShape 295"/>
        <xdr:cNvSpPr>
          <a:spLocks noRot="1" noChangeAspect="1" noMove="1" noResize="1" noChangeArrowheads="1"/>
        </xdr:cNvSpPr>
      </xdr:nvSpPr>
      <xdr:spPr bwMode="auto">
        <a:xfrm>
          <a:off x="10763250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71" name="AutoShape 296"/>
        <xdr:cNvSpPr>
          <a:spLocks noRot="1" noChangeAspect="1" noMove="1" noResize="1" noChangeArrowheads="1"/>
        </xdr:cNvSpPr>
      </xdr:nvSpPr>
      <xdr:spPr bwMode="auto">
        <a:xfrm>
          <a:off x="10763250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72" name="AutoShape 297"/>
        <xdr:cNvSpPr>
          <a:spLocks noRot="1" noMove="1" noResize="1" noChangeArrowheads="1"/>
        </xdr:cNvSpPr>
      </xdr:nvSpPr>
      <xdr:spPr bwMode="auto">
        <a:xfrm>
          <a:off x="10763250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73" name="AutoShape 298"/>
        <xdr:cNvSpPr>
          <a:spLocks noRot="1" noChangeAspect="1" noMove="1" noResize="1" noChangeArrowheads="1"/>
        </xdr:cNvSpPr>
      </xdr:nvSpPr>
      <xdr:spPr bwMode="auto">
        <a:xfrm>
          <a:off x="10763250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619125</xdr:colOff>
      <xdr:row>114</xdr:row>
      <xdr:rowOff>104775</xdr:rowOff>
    </xdr:to>
    <xdr:sp macro="" textlink="">
      <xdr:nvSpPr>
        <xdr:cNvPr id="1074" name="AutoShape 272"/>
        <xdr:cNvSpPr>
          <a:spLocks noRot="1" noChangeAspect="1" noMove="1" noResize="1" noChangeArrowheads="1"/>
        </xdr:cNvSpPr>
      </xdr:nvSpPr>
      <xdr:spPr bwMode="auto">
        <a:xfrm>
          <a:off x="10763250" y="36871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75" name="AutoShape 273"/>
        <xdr:cNvSpPr>
          <a:spLocks noRot="1" noChangeAspect="1" noMove="1" noResize="1" noChangeArrowheads="1"/>
        </xdr:cNvSpPr>
      </xdr:nvSpPr>
      <xdr:spPr bwMode="auto">
        <a:xfrm>
          <a:off x="10763250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76" name="AutoShape 295"/>
        <xdr:cNvSpPr>
          <a:spLocks noRot="1" noChangeAspect="1" noMove="1" noResize="1" noChangeArrowheads="1"/>
        </xdr:cNvSpPr>
      </xdr:nvSpPr>
      <xdr:spPr bwMode="auto">
        <a:xfrm>
          <a:off x="10763250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77" name="AutoShape 296"/>
        <xdr:cNvSpPr>
          <a:spLocks noRot="1" noChangeAspect="1" noMove="1" noResize="1" noChangeArrowheads="1"/>
        </xdr:cNvSpPr>
      </xdr:nvSpPr>
      <xdr:spPr bwMode="auto">
        <a:xfrm>
          <a:off x="10763250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78" name="AutoShape 297"/>
        <xdr:cNvSpPr>
          <a:spLocks noRot="1" noMove="1" noResize="1" noChangeArrowheads="1"/>
        </xdr:cNvSpPr>
      </xdr:nvSpPr>
      <xdr:spPr bwMode="auto">
        <a:xfrm>
          <a:off x="10763250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79" name="AutoShape 298"/>
        <xdr:cNvSpPr>
          <a:spLocks noRot="1" noChangeAspect="1" noMove="1" noResize="1" noChangeArrowheads="1"/>
        </xdr:cNvSpPr>
      </xdr:nvSpPr>
      <xdr:spPr bwMode="auto">
        <a:xfrm>
          <a:off x="10763250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619125</xdr:colOff>
      <xdr:row>115</xdr:row>
      <xdr:rowOff>104775</xdr:rowOff>
    </xdr:to>
    <xdr:sp macro="" textlink="">
      <xdr:nvSpPr>
        <xdr:cNvPr id="1080" name="AutoShape 272"/>
        <xdr:cNvSpPr>
          <a:spLocks noRot="1" noChangeAspect="1" noMove="1" noResize="1" noChangeArrowheads="1"/>
        </xdr:cNvSpPr>
      </xdr:nvSpPr>
      <xdr:spPr bwMode="auto">
        <a:xfrm>
          <a:off x="10763250" y="37176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81" name="AutoShape 273"/>
        <xdr:cNvSpPr>
          <a:spLocks noRot="1" noChangeAspect="1" noMove="1" noResize="1" noChangeArrowheads="1"/>
        </xdr:cNvSpPr>
      </xdr:nvSpPr>
      <xdr:spPr bwMode="auto">
        <a:xfrm>
          <a:off x="10763250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82" name="AutoShape 295"/>
        <xdr:cNvSpPr>
          <a:spLocks noRot="1" noChangeAspect="1" noMove="1" noResize="1" noChangeArrowheads="1"/>
        </xdr:cNvSpPr>
      </xdr:nvSpPr>
      <xdr:spPr bwMode="auto">
        <a:xfrm>
          <a:off x="10763250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83" name="AutoShape 296"/>
        <xdr:cNvSpPr>
          <a:spLocks noRot="1" noChangeAspect="1" noMove="1" noResize="1" noChangeArrowheads="1"/>
        </xdr:cNvSpPr>
      </xdr:nvSpPr>
      <xdr:spPr bwMode="auto">
        <a:xfrm>
          <a:off x="10763250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84" name="AutoShape 297"/>
        <xdr:cNvSpPr>
          <a:spLocks noRot="1" noMove="1" noResize="1" noChangeArrowheads="1"/>
        </xdr:cNvSpPr>
      </xdr:nvSpPr>
      <xdr:spPr bwMode="auto">
        <a:xfrm>
          <a:off x="10763250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85" name="AutoShape 298"/>
        <xdr:cNvSpPr>
          <a:spLocks noRot="1" noChangeAspect="1" noMove="1" noResize="1" noChangeArrowheads="1"/>
        </xdr:cNvSpPr>
      </xdr:nvSpPr>
      <xdr:spPr bwMode="auto">
        <a:xfrm>
          <a:off x="10763250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619125</xdr:colOff>
      <xdr:row>116</xdr:row>
      <xdr:rowOff>104775</xdr:rowOff>
    </xdr:to>
    <xdr:sp macro="" textlink="">
      <xdr:nvSpPr>
        <xdr:cNvPr id="1086" name="AutoShape 272"/>
        <xdr:cNvSpPr>
          <a:spLocks noRot="1" noChangeAspect="1" noMove="1" noResize="1" noChangeArrowheads="1"/>
        </xdr:cNvSpPr>
      </xdr:nvSpPr>
      <xdr:spPr bwMode="auto">
        <a:xfrm>
          <a:off x="10763250" y="37480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87" name="AutoShape 273"/>
        <xdr:cNvSpPr>
          <a:spLocks noRot="1" noChangeAspect="1" noMove="1" noResize="1" noChangeArrowheads="1"/>
        </xdr:cNvSpPr>
      </xdr:nvSpPr>
      <xdr:spPr bwMode="auto">
        <a:xfrm>
          <a:off x="10763250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88" name="AutoShape 295"/>
        <xdr:cNvSpPr>
          <a:spLocks noRot="1" noChangeAspect="1" noMove="1" noResize="1" noChangeArrowheads="1"/>
        </xdr:cNvSpPr>
      </xdr:nvSpPr>
      <xdr:spPr bwMode="auto">
        <a:xfrm>
          <a:off x="10763250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89" name="AutoShape 296"/>
        <xdr:cNvSpPr>
          <a:spLocks noRot="1" noChangeAspect="1" noMove="1" noResize="1" noChangeArrowheads="1"/>
        </xdr:cNvSpPr>
      </xdr:nvSpPr>
      <xdr:spPr bwMode="auto">
        <a:xfrm>
          <a:off x="10763250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90" name="AutoShape 297"/>
        <xdr:cNvSpPr>
          <a:spLocks noRot="1" noMove="1" noResize="1" noChangeArrowheads="1"/>
        </xdr:cNvSpPr>
      </xdr:nvSpPr>
      <xdr:spPr bwMode="auto">
        <a:xfrm>
          <a:off x="10763250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91" name="AutoShape 298"/>
        <xdr:cNvSpPr>
          <a:spLocks noRot="1" noChangeAspect="1" noMove="1" noResize="1" noChangeArrowheads="1"/>
        </xdr:cNvSpPr>
      </xdr:nvSpPr>
      <xdr:spPr bwMode="auto">
        <a:xfrm>
          <a:off x="10763250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619125</xdr:colOff>
      <xdr:row>117</xdr:row>
      <xdr:rowOff>104775</xdr:rowOff>
    </xdr:to>
    <xdr:sp macro="" textlink="">
      <xdr:nvSpPr>
        <xdr:cNvPr id="1092" name="AutoShape 272"/>
        <xdr:cNvSpPr>
          <a:spLocks noRot="1" noChangeAspect="1" noMove="1" noResize="1" noChangeArrowheads="1"/>
        </xdr:cNvSpPr>
      </xdr:nvSpPr>
      <xdr:spPr bwMode="auto">
        <a:xfrm>
          <a:off x="10763250" y="3778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093" name="AutoShape 273"/>
        <xdr:cNvSpPr>
          <a:spLocks noRot="1" noChangeAspect="1" noMove="1" noResize="1" noChangeArrowheads="1"/>
        </xdr:cNvSpPr>
      </xdr:nvSpPr>
      <xdr:spPr bwMode="auto">
        <a:xfrm>
          <a:off x="10763250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094" name="AutoShape 295"/>
        <xdr:cNvSpPr>
          <a:spLocks noRot="1" noChangeAspect="1" noMove="1" noResize="1" noChangeArrowheads="1"/>
        </xdr:cNvSpPr>
      </xdr:nvSpPr>
      <xdr:spPr bwMode="auto">
        <a:xfrm>
          <a:off x="10763250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095" name="AutoShape 296"/>
        <xdr:cNvSpPr>
          <a:spLocks noRot="1" noChangeAspect="1" noMove="1" noResize="1" noChangeArrowheads="1"/>
        </xdr:cNvSpPr>
      </xdr:nvSpPr>
      <xdr:spPr bwMode="auto">
        <a:xfrm>
          <a:off x="10763250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096" name="AutoShape 297"/>
        <xdr:cNvSpPr>
          <a:spLocks noRot="1" noMove="1" noResize="1" noChangeArrowheads="1"/>
        </xdr:cNvSpPr>
      </xdr:nvSpPr>
      <xdr:spPr bwMode="auto">
        <a:xfrm>
          <a:off x="10763250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097" name="AutoShape 298"/>
        <xdr:cNvSpPr>
          <a:spLocks noRot="1" noChangeAspect="1" noMove="1" noResize="1" noChangeArrowheads="1"/>
        </xdr:cNvSpPr>
      </xdr:nvSpPr>
      <xdr:spPr bwMode="auto">
        <a:xfrm>
          <a:off x="10763250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619125</xdr:colOff>
      <xdr:row>118</xdr:row>
      <xdr:rowOff>104775</xdr:rowOff>
    </xdr:to>
    <xdr:sp macro="" textlink="">
      <xdr:nvSpPr>
        <xdr:cNvPr id="1098" name="AutoShape 272"/>
        <xdr:cNvSpPr>
          <a:spLocks noRot="1" noChangeAspect="1" noMove="1" noResize="1" noChangeArrowheads="1"/>
        </xdr:cNvSpPr>
      </xdr:nvSpPr>
      <xdr:spPr bwMode="auto">
        <a:xfrm>
          <a:off x="10763250" y="3809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099" name="AutoShape 273"/>
        <xdr:cNvSpPr>
          <a:spLocks noRot="1" noChangeAspect="1" noMove="1" noResize="1" noChangeArrowheads="1"/>
        </xdr:cNvSpPr>
      </xdr:nvSpPr>
      <xdr:spPr bwMode="auto">
        <a:xfrm>
          <a:off x="10763250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100" name="AutoShape 295"/>
        <xdr:cNvSpPr>
          <a:spLocks noRot="1" noChangeAspect="1" noMove="1" noResize="1" noChangeArrowheads="1"/>
        </xdr:cNvSpPr>
      </xdr:nvSpPr>
      <xdr:spPr bwMode="auto">
        <a:xfrm>
          <a:off x="10763250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101" name="AutoShape 296"/>
        <xdr:cNvSpPr>
          <a:spLocks noRot="1" noChangeAspect="1" noMove="1" noResize="1" noChangeArrowheads="1"/>
        </xdr:cNvSpPr>
      </xdr:nvSpPr>
      <xdr:spPr bwMode="auto">
        <a:xfrm>
          <a:off x="10763250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102" name="AutoShape 297"/>
        <xdr:cNvSpPr>
          <a:spLocks noRot="1" noMove="1" noResize="1" noChangeArrowheads="1"/>
        </xdr:cNvSpPr>
      </xdr:nvSpPr>
      <xdr:spPr bwMode="auto">
        <a:xfrm>
          <a:off x="10763250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103" name="AutoShape 298"/>
        <xdr:cNvSpPr>
          <a:spLocks noRot="1" noChangeAspect="1" noMove="1" noResize="1" noChangeArrowheads="1"/>
        </xdr:cNvSpPr>
      </xdr:nvSpPr>
      <xdr:spPr bwMode="auto">
        <a:xfrm>
          <a:off x="10763250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619125</xdr:colOff>
      <xdr:row>119</xdr:row>
      <xdr:rowOff>104775</xdr:rowOff>
    </xdr:to>
    <xdr:sp macro="" textlink="">
      <xdr:nvSpPr>
        <xdr:cNvPr id="1104" name="AutoShape 272"/>
        <xdr:cNvSpPr>
          <a:spLocks noRot="1" noChangeAspect="1" noMove="1" noResize="1" noChangeArrowheads="1"/>
        </xdr:cNvSpPr>
      </xdr:nvSpPr>
      <xdr:spPr bwMode="auto">
        <a:xfrm>
          <a:off x="10763250" y="38395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05" name="AutoShape 273"/>
        <xdr:cNvSpPr>
          <a:spLocks noRot="1" noChangeAspect="1" noMove="1" noResize="1" noChangeArrowheads="1"/>
        </xdr:cNvSpPr>
      </xdr:nvSpPr>
      <xdr:spPr bwMode="auto">
        <a:xfrm>
          <a:off x="10763250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06" name="AutoShape 295"/>
        <xdr:cNvSpPr>
          <a:spLocks noRot="1" noChangeAspect="1" noMove="1" noResize="1" noChangeArrowheads="1"/>
        </xdr:cNvSpPr>
      </xdr:nvSpPr>
      <xdr:spPr bwMode="auto">
        <a:xfrm>
          <a:off x="10763250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07" name="AutoShape 296"/>
        <xdr:cNvSpPr>
          <a:spLocks noRot="1" noChangeAspect="1" noMove="1" noResize="1" noChangeArrowheads="1"/>
        </xdr:cNvSpPr>
      </xdr:nvSpPr>
      <xdr:spPr bwMode="auto">
        <a:xfrm>
          <a:off x="10763250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08" name="AutoShape 297"/>
        <xdr:cNvSpPr>
          <a:spLocks noRot="1" noMove="1" noResize="1" noChangeArrowheads="1"/>
        </xdr:cNvSpPr>
      </xdr:nvSpPr>
      <xdr:spPr bwMode="auto">
        <a:xfrm>
          <a:off x="10763250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09" name="AutoShape 298"/>
        <xdr:cNvSpPr>
          <a:spLocks noRot="1" noChangeAspect="1" noMove="1" noResize="1" noChangeArrowheads="1"/>
        </xdr:cNvSpPr>
      </xdr:nvSpPr>
      <xdr:spPr bwMode="auto">
        <a:xfrm>
          <a:off x="10763250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619125</xdr:colOff>
      <xdr:row>120</xdr:row>
      <xdr:rowOff>104775</xdr:rowOff>
    </xdr:to>
    <xdr:sp macro="" textlink="">
      <xdr:nvSpPr>
        <xdr:cNvPr id="1110" name="AutoShape 272"/>
        <xdr:cNvSpPr>
          <a:spLocks noRot="1" noChangeAspect="1" noMove="1" noResize="1" noChangeArrowheads="1"/>
        </xdr:cNvSpPr>
      </xdr:nvSpPr>
      <xdr:spPr bwMode="auto">
        <a:xfrm>
          <a:off x="10763250" y="38700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11" name="AutoShape 273"/>
        <xdr:cNvSpPr>
          <a:spLocks noRot="1" noChangeAspect="1" noMove="1" noResize="1" noChangeArrowheads="1"/>
        </xdr:cNvSpPr>
      </xdr:nvSpPr>
      <xdr:spPr bwMode="auto">
        <a:xfrm>
          <a:off x="10763250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12" name="AutoShape 295"/>
        <xdr:cNvSpPr>
          <a:spLocks noRot="1" noChangeAspect="1" noMove="1" noResize="1" noChangeArrowheads="1"/>
        </xdr:cNvSpPr>
      </xdr:nvSpPr>
      <xdr:spPr bwMode="auto">
        <a:xfrm>
          <a:off x="10763250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13" name="AutoShape 296"/>
        <xdr:cNvSpPr>
          <a:spLocks noRot="1" noChangeAspect="1" noMove="1" noResize="1" noChangeArrowheads="1"/>
        </xdr:cNvSpPr>
      </xdr:nvSpPr>
      <xdr:spPr bwMode="auto">
        <a:xfrm>
          <a:off x="10763250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14" name="AutoShape 297"/>
        <xdr:cNvSpPr>
          <a:spLocks noRot="1" noMove="1" noResize="1" noChangeArrowheads="1"/>
        </xdr:cNvSpPr>
      </xdr:nvSpPr>
      <xdr:spPr bwMode="auto">
        <a:xfrm>
          <a:off x="10763250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15" name="AutoShape 298"/>
        <xdr:cNvSpPr>
          <a:spLocks noRot="1" noChangeAspect="1" noMove="1" noResize="1" noChangeArrowheads="1"/>
        </xdr:cNvSpPr>
      </xdr:nvSpPr>
      <xdr:spPr bwMode="auto">
        <a:xfrm>
          <a:off x="10763250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619125</xdr:colOff>
      <xdr:row>121</xdr:row>
      <xdr:rowOff>104775</xdr:rowOff>
    </xdr:to>
    <xdr:sp macro="" textlink="">
      <xdr:nvSpPr>
        <xdr:cNvPr id="1116" name="AutoShape 272"/>
        <xdr:cNvSpPr>
          <a:spLocks noRot="1" noChangeAspect="1" noMove="1" noResize="1" noChangeArrowheads="1"/>
        </xdr:cNvSpPr>
      </xdr:nvSpPr>
      <xdr:spPr bwMode="auto">
        <a:xfrm>
          <a:off x="10763250" y="39004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17" name="AutoShape 273"/>
        <xdr:cNvSpPr>
          <a:spLocks noRot="1" noChangeAspect="1" noMove="1" noResize="1" noChangeArrowheads="1"/>
        </xdr:cNvSpPr>
      </xdr:nvSpPr>
      <xdr:spPr bwMode="auto">
        <a:xfrm>
          <a:off x="10763250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18" name="AutoShape 295"/>
        <xdr:cNvSpPr>
          <a:spLocks noRot="1" noChangeAspect="1" noMove="1" noResize="1" noChangeArrowheads="1"/>
        </xdr:cNvSpPr>
      </xdr:nvSpPr>
      <xdr:spPr bwMode="auto">
        <a:xfrm>
          <a:off x="10763250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19" name="AutoShape 296"/>
        <xdr:cNvSpPr>
          <a:spLocks noRot="1" noChangeAspect="1" noMove="1" noResize="1" noChangeArrowheads="1"/>
        </xdr:cNvSpPr>
      </xdr:nvSpPr>
      <xdr:spPr bwMode="auto">
        <a:xfrm>
          <a:off x="10763250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20" name="AutoShape 297"/>
        <xdr:cNvSpPr>
          <a:spLocks noRot="1" noMove="1" noResize="1" noChangeArrowheads="1"/>
        </xdr:cNvSpPr>
      </xdr:nvSpPr>
      <xdr:spPr bwMode="auto">
        <a:xfrm>
          <a:off x="10763250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21" name="AutoShape 298"/>
        <xdr:cNvSpPr>
          <a:spLocks noRot="1" noChangeAspect="1" noMove="1" noResize="1" noChangeArrowheads="1"/>
        </xdr:cNvSpPr>
      </xdr:nvSpPr>
      <xdr:spPr bwMode="auto">
        <a:xfrm>
          <a:off x="10763250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619125</xdr:colOff>
      <xdr:row>122</xdr:row>
      <xdr:rowOff>104775</xdr:rowOff>
    </xdr:to>
    <xdr:sp macro="" textlink="">
      <xdr:nvSpPr>
        <xdr:cNvPr id="1122" name="AutoShape 272"/>
        <xdr:cNvSpPr>
          <a:spLocks noRot="1" noChangeAspect="1" noMove="1" noResize="1" noChangeArrowheads="1"/>
        </xdr:cNvSpPr>
      </xdr:nvSpPr>
      <xdr:spPr bwMode="auto">
        <a:xfrm>
          <a:off x="10763250" y="3930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23" name="AutoShape 273"/>
        <xdr:cNvSpPr>
          <a:spLocks noRot="1" noChangeAspect="1" noMove="1" noResize="1" noChangeArrowheads="1"/>
        </xdr:cNvSpPr>
      </xdr:nvSpPr>
      <xdr:spPr bwMode="auto">
        <a:xfrm>
          <a:off x="10763250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24" name="AutoShape 295"/>
        <xdr:cNvSpPr>
          <a:spLocks noRot="1" noChangeAspect="1" noMove="1" noResize="1" noChangeArrowheads="1"/>
        </xdr:cNvSpPr>
      </xdr:nvSpPr>
      <xdr:spPr bwMode="auto">
        <a:xfrm>
          <a:off x="10763250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25" name="AutoShape 296"/>
        <xdr:cNvSpPr>
          <a:spLocks noRot="1" noChangeAspect="1" noMove="1" noResize="1" noChangeArrowheads="1"/>
        </xdr:cNvSpPr>
      </xdr:nvSpPr>
      <xdr:spPr bwMode="auto">
        <a:xfrm>
          <a:off x="10763250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26" name="AutoShape 297"/>
        <xdr:cNvSpPr>
          <a:spLocks noRot="1" noMove="1" noResize="1" noChangeArrowheads="1"/>
        </xdr:cNvSpPr>
      </xdr:nvSpPr>
      <xdr:spPr bwMode="auto">
        <a:xfrm>
          <a:off x="10763250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27" name="AutoShape 298"/>
        <xdr:cNvSpPr>
          <a:spLocks noRot="1" noChangeAspect="1" noMove="1" noResize="1" noChangeArrowheads="1"/>
        </xdr:cNvSpPr>
      </xdr:nvSpPr>
      <xdr:spPr bwMode="auto">
        <a:xfrm>
          <a:off x="10763250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619125</xdr:colOff>
      <xdr:row>123</xdr:row>
      <xdr:rowOff>104775</xdr:rowOff>
    </xdr:to>
    <xdr:sp macro="" textlink="">
      <xdr:nvSpPr>
        <xdr:cNvPr id="1128" name="AutoShape 272"/>
        <xdr:cNvSpPr>
          <a:spLocks noRot="1" noChangeAspect="1" noMove="1" noResize="1" noChangeArrowheads="1"/>
        </xdr:cNvSpPr>
      </xdr:nvSpPr>
      <xdr:spPr bwMode="auto">
        <a:xfrm>
          <a:off x="10763250" y="39614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29" name="AutoShape 273"/>
        <xdr:cNvSpPr>
          <a:spLocks noRot="1" noChangeAspect="1" noMove="1" noResize="1" noChangeArrowheads="1"/>
        </xdr:cNvSpPr>
      </xdr:nvSpPr>
      <xdr:spPr bwMode="auto">
        <a:xfrm>
          <a:off x="10763250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30" name="AutoShape 295"/>
        <xdr:cNvSpPr>
          <a:spLocks noRot="1" noChangeAspect="1" noMove="1" noResize="1" noChangeArrowheads="1"/>
        </xdr:cNvSpPr>
      </xdr:nvSpPr>
      <xdr:spPr bwMode="auto">
        <a:xfrm>
          <a:off x="10763250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31" name="AutoShape 296"/>
        <xdr:cNvSpPr>
          <a:spLocks noRot="1" noChangeAspect="1" noMove="1" noResize="1" noChangeArrowheads="1"/>
        </xdr:cNvSpPr>
      </xdr:nvSpPr>
      <xdr:spPr bwMode="auto">
        <a:xfrm>
          <a:off x="10763250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32" name="AutoShape 297"/>
        <xdr:cNvSpPr>
          <a:spLocks noRot="1" noMove="1" noResize="1" noChangeArrowheads="1"/>
        </xdr:cNvSpPr>
      </xdr:nvSpPr>
      <xdr:spPr bwMode="auto">
        <a:xfrm>
          <a:off x="10763250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33" name="AutoShape 298"/>
        <xdr:cNvSpPr>
          <a:spLocks noRot="1" noChangeAspect="1" noMove="1" noResize="1" noChangeArrowheads="1"/>
        </xdr:cNvSpPr>
      </xdr:nvSpPr>
      <xdr:spPr bwMode="auto">
        <a:xfrm>
          <a:off x="10763250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619125</xdr:colOff>
      <xdr:row>124</xdr:row>
      <xdr:rowOff>104775</xdr:rowOff>
    </xdr:to>
    <xdr:sp macro="" textlink="">
      <xdr:nvSpPr>
        <xdr:cNvPr id="1134" name="AutoShape 272"/>
        <xdr:cNvSpPr>
          <a:spLocks noRot="1" noChangeAspect="1" noMove="1" noResize="1" noChangeArrowheads="1"/>
        </xdr:cNvSpPr>
      </xdr:nvSpPr>
      <xdr:spPr bwMode="auto">
        <a:xfrm>
          <a:off x="10763250" y="39919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35" name="AutoShape 273"/>
        <xdr:cNvSpPr>
          <a:spLocks noRot="1" noChangeAspect="1" noMove="1" noResize="1" noChangeArrowheads="1"/>
        </xdr:cNvSpPr>
      </xdr:nvSpPr>
      <xdr:spPr bwMode="auto">
        <a:xfrm>
          <a:off x="10763250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36" name="AutoShape 295"/>
        <xdr:cNvSpPr>
          <a:spLocks noRot="1" noChangeAspect="1" noMove="1" noResize="1" noChangeArrowheads="1"/>
        </xdr:cNvSpPr>
      </xdr:nvSpPr>
      <xdr:spPr bwMode="auto">
        <a:xfrm>
          <a:off x="10763250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37" name="AutoShape 296"/>
        <xdr:cNvSpPr>
          <a:spLocks noRot="1" noChangeAspect="1" noMove="1" noResize="1" noChangeArrowheads="1"/>
        </xdr:cNvSpPr>
      </xdr:nvSpPr>
      <xdr:spPr bwMode="auto">
        <a:xfrm>
          <a:off x="10763250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38" name="AutoShape 297"/>
        <xdr:cNvSpPr>
          <a:spLocks noRot="1" noMove="1" noResize="1" noChangeArrowheads="1"/>
        </xdr:cNvSpPr>
      </xdr:nvSpPr>
      <xdr:spPr bwMode="auto">
        <a:xfrm>
          <a:off x="10763250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39" name="AutoShape 298"/>
        <xdr:cNvSpPr>
          <a:spLocks noRot="1" noChangeAspect="1" noMove="1" noResize="1" noChangeArrowheads="1"/>
        </xdr:cNvSpPr>
      </xdr:nvSpPr>
      <xdr:spPr bwMode="auto">
        <a:xfrm>
          <a:off x="10763250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619125</xdr:colOff>
      <xdr:row>125</xdr:row>
      <xdr:rowOff>104775</xdr:rowOff>
    </xdr:to>
    <xdr:sp macro="" textlink="">
      <xdr:nvSpPr>
        <xdr:cNvPr id="1140" name="AutoShape 272"/>
        <xdr:cNvSpPr>
          <a:spLocks noRot="1" noChangeAspect="1" noMove="1" noResize="1" noChangeArrowheads="1"/>
        </xdr:cNvSpPr>
      </xdr:nvSpPr>
      <xdr:spPr bwMode="auto">
        <a:xfrm>
          <a:off x="10763250" y="40224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41" name="AutoShape 273"/>
        <xdr:cNvSpPr>
          <a:spLocks noRot="1" noChangeAspect="1" noMove="1" noResize="1" noChangeArrowheads="1"/>
        </xdr:cNvSpPr>
      </xdr:nvSpPr>
      <xdr:spPr bwMode="auto">
        <a:xfrm>
          <a:off x="10763250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42" name="AutoShape 295"/>
        <xdr:cNvSpPr>
          <a:spLocks noRot="1" noChangeAspect="1" noMove="1" noResize="1" noChangeArrowheads="1"/>
        </xdr:cNvSpPr>
      </xdr:nvSpPr>
      <xdr:spPr bwMode="auto">
        <a:xfrm>
          <a:off x="10763250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43" name="AutoShape 296"/>
        <xdr:cNvSpPr>
          <a:spLocks noRot="1" noChangeAspect="1" noMove="1" noResize="1" noChangeArrowheads="1"/>
        </xdr:cNvSpPr>
      </xdr:nvSpPr>
      <xdr:spPr bwMode="auto">
        <a:xfrm>
          <a:off x="10763250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44" name="AutoShape 297"/>
        <xdr:cNvSpPr>
          <a:spLocks noRot="1" noMove="1" noResize="1" noChangeArrowheads="1"/>
        </xdr:cNvSpPr>
      </xdr:nvSpPr>
      <xdr:spPr bwMode="auto">
        <a:xfrm>
          <a:off x="10763250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45" name="AutoShape 298"/>
        <xdr:cNvSpPr>
          <a:spLocks noRot="1" noChangeAspect="1" noMove="1" noResize="1" noChangeArrowheads="1"/>
        </xdr:cNvSpPr>
      </xdr:nvSpPr>
      <xdr:spPr bwMode="auto">
        <a:xfrm>
          <a:off x="10763250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619125</xdr:colOff>
      <xdr:row>126</xdr:row>
      <xdr:rowOff>104775</xdr:rowOff>
    </xdr:to>
    <xdr:sp macro="" textlink="">
      <xdr:nvSpPr>
        <xdr:cNvPr id="1146" name="AutoShape 272"/>
        <xdr:cNvSpPr>
          <a:spLocks noRot="1" noChangeAspect="1" noMove="1" noResize="1" noChangeArrowheads="1"/>
        </xdr:cNvSpPr>
      </xdr:nvSpPr>
      <xdr:spPr bwMode="auto">
        <a:xfrm>
          <a:off x="10763250" y="4052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47" name="AutoShape 273"/>
        <xdr:cNvSpPr>
          <a:spLocks noRot="1" noChangeAspect="1" noMove="1" noResize="1" noChangeArrowheads="1"/>
        </xdr:cNvSpPr>
      </xdr:nvSpPr>
      <xdr:spPr bwMode="auto">
        <a:xfrm>
          <a:off x="10763250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48" name="AutoShape 295"/>
        <xdr:cNvSpPr>
          <a:spLocks noRot="1" noChangeAspect="1" noMove="1" noResize="1" noChangeArrowheads="1"/>
        </xdr:cNvSpPr>
      </xdr:nvSpPr>
      <xdr:spPr bwMode="auto">
        <a:xfrm>
          <a:off x="10763250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49" name="AutoShape 296"/>
        <xdr:cNvSpPr>
          <a:spLocks noRot="1" noChangeAspect="1" noMove="1" noResize="1" noChangeArrowheads="1"/>
        </xdr:cNvSpPr>
      </xdr:nvSpPr>
      <xdr:spPr bwMode="auto">
        <a:xfrm>
          <a:off x="10763250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50" name="AutoShape 297"/>
        <xdr:cNvSpPr>
          <a:spLocks noRot="1" noMove="1" noResize="1" noChangeArrowheads="1"/>
        </xdr:cNvSpPr>
      </xdr:nvSpPr>
      <xdr:spPr bwMode="auto">
        <a:xfrm>
          <a:off x="10763250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51" name="AutoShape 298"/>
        <xdr:cNvSpPr>
          <a:spLocks noRot="1" noChangeAspect="1" noMove="1" noResize="1" noChangeArrowheads="1"/>
        </xdr:cNvSpPr>
      </xdr:nvSpPr>
      <xdr:spPr bwMode="auto">
        <a:xfrm>
          <a:off x="10763250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619125</xdr:colOff>
      <xdr:row>127</xdr:row>
      <xdr:rowOff>104775</xdr:rowOff>
    </xdr:to>
    <xdr:sp macro="" textlink="">
      <xdr:nvSpPr>
        <xdr:cNvPr id="1152" name="AutoShape 272"/>
        <xdr:cNvSpPr>
          <a:spLocks noRot="1" noChangeAspect="1" noMove="1" noResize="1" noChangeArrowheads="1"/>
        </xdr:cNvSpPr>
      </xdr:nvSpPr>
      <xdr:spPr bwMode="auto">
        <a:xfrm>
          <a:off x="10763250" y="40833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53" name="AutoShape 273"/>
        <xdr:cNvSpPr>
          <a:spLocks noRot="1" noChangeAspect="1" noMove="1" noResize="1" noChangeArrowheads="1"/>
        </xdr:cNvSpPr>
      </xdr:nvSpPr>
      <xdr:spPr bwMode="auto">
        <a:xfrm>
          <a:off x="10763250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54" name="AutoShape 295"/>
        <xdr:cNvSpPr>
          <a:spLocks noRot="1" noChangeAspect="1" noMove="1" noResize="1" noChangeArrowheads="1"/>
        </xdr:cNvSpPr>
      </xdr:nvSpPr>
      <xdr:spPr bwMode="auto">
        <a:xfrm>
          <a:off x="10763250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55" name="AutoShape 296"/>
        <xdr:cNvSpPr>
          <a:spLocks noRot="1" noChangeAspect="1" noMove="1" noResize="1" noChangeArrowheads="1"/>
        </xdr:cNvSpPr>
      </xdr:nvSpPr>
      <xdr:spPr bwMode="auto">
        <a:xfrm>
          <a:off x="10763250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56" name="AutoShape 297"/>
        <xdr:cNvSpPr>
          <a:spLocks noRot="1" noMove="1" noResize="1" noChangeArrowheads="1"/>
        </xdr:cNvSpPr>
      </xdr:nvSpPr>
      <xdr:spPr bwMode="auto">
        <a:xfrm>
          <a:off x="10763250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57" name="AutoShape 298"/>
        <xdr:cNvSpPr>
          <a:spLocks noRot="1" noChangeAspect="1" noMove="1" noResize="1" noChangeArrowheads="1"/>
        </xdr:cNvSpPr>
      </xdr:nvSpPr>
      <xdr:spPr bwMode="auto">
        <a:xfrm>
          <a:off x="10763250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619125</xdr:colOff>
      <xdr:row>128</xdr:row>
      <xdr:rowOff>104775</xdr:rowOff>
    </xdr:to>
    <xdr:sp macro="" textlink="">
      <xdr:nvSpPr>
        <xdr:cNvPr id="1158" name="AutoShape 272"/>
        <xdr:cNvSpPr>
          <a:spLocks noRot="1" noChangeAspect="1" noMove="1" noResize="1" noChangeArrowheads="1"/>
        </xdr:cNvSpPr>
      </xdr:nvSpPr>
      <xdr:spPr bwMode="auto">
        <a:xfrm>
          <a:off x="10763250" y="41138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59" name="AutoShape 273"/>
        <xdr:cNvSpPr>
          <a:spLocks noRot="1" noChangeAspect="1" noMove="1" noResize="1" noChangeArrowheads="1"/>
        </xdr:cNvSpPr>
      </xdr:nvSpPr>
      <xdr:spPr bwMode="auto">
        <a:xfrm>
          <a:off x="10763250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60" name="AutoShape 295"/>
        <xdr:cNvSpPr>
          <a:spLocks noRot="1" noChangeAspect="1" noMove="1" noResize="1" noChangeArrowheads="1"/>
        </xdr:cNvSpPr>
      </xdr:nvSpPr>
      <xdr:spPr bwMode="auto">
        <a:xfrm>
          <a:off x="10763250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61" name="AutoShape 296"/>
        <xdr:cNvSpPr>
          <a:spLocks noRot="1" noChangeAspect="1" noMove="1" noResize="1" noChangeArrowheads="1"/>
        </xdr:cNvSpPr>
      </xdr:nvSpPr>
      <xdr:spPr bwMode="auto">
        <a:xfrm>
          <a:off x="10763250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62" name="AutoShape 297"/>
        <xdr:cNvSpPr>
          <a:spLocks noRot="1" noMove="1" noResize="1" noChangeArrowheads="1"/>
        </xdr:cNvSpPr>
      </xdr:nvSpPr>
      <xdr:spPr bwMode="auto">
        <a:xfrm>
          <a:off x="10763250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63" name="AutoShape 298"/>
        <xdr:cNvSpPr>
          <a:spLocks noRot="1" noChangeAspect="1" noMove="1" noResize="1" noChangeArrowheads="1"/>
        </xdr:cNvSpPr>
      </xdr:nvSpPr>
      <xdr:spPr bwMode="auto">
        <a:xfrm>
          <a:off x="10763250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619125</xdr:colOff>
      <xdr:row>129</xdr:row>
      <xdr:rowOff>104775</xdr:rowOff>
    </xdr:to>
    <xdr:sp macro="" textlink="">
      <xdr:nvSpPr>
        <xdr:cNvPr id="1164" name="AutoShape 272"/>
        <xdr:cNvSpPr>
          <a:spLocks noRot="1" noChangeAspect="1" noMove="1" noResize="1" noChangeArrowheads="1"/>
        </xdr:cNvSpPr>
      </xdr:nvSpPr>
      <xdr:spPr bwMode="auto">
        <a:xfrm>
          <a:off x="10763250" y="41443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65" name="AutoShape 273"/>
        <xdr:cNvSpPr>
          <a:spLocks noRot="1" noChangeAspect="1" noMove="1" noResize="1" noChangeArrowheads="1"/>
        </xdr:cNvSpPr>
      </xdr:nvSpPr>
      <xdr:spPr bwMode="auto">
        <a:xfrm>
          <a:off x="10763250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66" name="AutoShape 295"/>
        <xdr:cNvSpPr>
          <a:spLocks noRot="1" noChangeAspect="1" noMove="1" noResize="1" noChangeArrowheads="1"/>
        </xdr:cNvSpPr>
      </xdr:nvSpPr>
      <xdr:spPr bwMode="auto">
        <a:xfrm>
          <a:off x="10763250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67" name="AutoShape 296"/>
        <xdr:cNvSpPr>
          <a:spLocks noRot="1" noChangeAspect="1" noMove="1" noResize="1" noChangeArrowheads="1"/>
        </xdr:cNvSpPr>
      </xdr:nvSpPr>
      <xdr:spPr bwMode="auto">
        <a:xfrm>
          <a:off x="10763250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68" name="AutoShape 297"/>
        <xdr:cNvSpPr>
          <a:spLocks noRot="1" noMove="1" noResize="1" noChangeArrowheads="1"/>
        </xdr:cNvSpPr>
      </xdr:nvSpPr>
      <xdr:spPr bwMode="auto">
        <a:xfrm>
          <a:off x="10763250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69" name="AutoShape 298"/>
        <xdr:cNvSpPr>
          <a:spLocks noRot="1" noChangeAspect="1" noMove="1" noResize="1" noChangeArrowheads="1"/>
        </xdr:cNvSpPr>
      </xdr:nvSpPr>
      <xdr:spPr bwMode="auto">
        <a:xfrm>
          <a:off x="10763250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619125</xdr:colOff>
      <xdr:row>130</xdr:row>
      <xdr:rowOff>104775</xdr:rowOff>
    </xdr:to>
    <xdr:sp macro="" textlink="">
      <xdr:nvSpPr>
        <xdr:cNvPr id="1170" name="AutoShape 272"/>
        <xdr:cNvSpPr>
          <a:spLocks noRot="1" noChangeAspect="1" noMove="1" noResize="1" noChangeArrowheads="1"/>
        </xdr:cNvSpPr>
      </xdr:nvSpPr>
      <xdr:spPr bwMode="auto">
        <a:xfrm>
          <a:off x="10763250" y="4174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71" name="AutoShape 273"/>
        <xdr:cNvSpPr>
          <a:spLocks noRot="1" noChangeAspect="1" noMove="1" noResize="1" noChangeArrowheads="1"/>
        </xdr:cNvSpPr>
      </xdr:nvSpPr>
      <xdr:spPr bwMode="auto">
        <a:xfrm>
          <a:off x="10763250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72" name="AutoShape 295"/>
        <xdr:cNvSpPr>
          <a:spLocks noRot="1" noChangeAspect="1" noMove="1" noResize="1" noChangeArrowheads="1"/>
        </xdr:cNvSpPr>
      </xdr:nvSpPr>
      <xdr:spPr bwMode="auto">
        <a:xfrm>
          <a:off x="10763250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73" name="AutoShape 296"/>
        <xdr:cNvSpPr>
          <a:spLocks noRot="1" noChangeAspect="1" noMove="1" noResize="1" noChangeArrowheads="1"/>
        </xdr:cNvSpPr>
      </xdr:nvSpPr>
      <xdr:spPr bwMode="auto">
        <a:xfrm>
          <a:off x="10763250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74" name="AutoShape 297"/>
        <xdr:cNvSpPr>
          <a:spLocks noRot="1" noMove="1" noResize="1" noChangeArrowheads="1"/>
        </xdr:cNvSpPr>
      </xdr:nvSpPr>
      <xdr:spPr bwMode="auto">
        <a:xfrm>
          <a:off x="10763250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75" name="AutoShape 298"/>
        <xdr:cNvSpPr>
          <a:spLocks noRot="1" noChangeAspect="1" noMove="1" noResize="1" noChangeArrowheads="1"/>
        </xdr:cNvSpPr>
      </xdr:nvSpPr>
      <xdr:spPr bwMode="auto">
        <a:xfrm>
          <a:off x="10763250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619125</xdr:colOff>
      <xdr:row>131</xdr:row>
      <xdr:rowOff>104775</xdr:rowOff>
    </xdr:to>
    <xdr:sp macro="" textlink="">
      <xdr:nvSpPr>
        <xdr:cNvPr id="1176" name="AutoShape 272"/>
        <xdr:cNvSpPr>
          <a:spLocks noRot="1" noChangeAspect="1" noMove="1" noResize="1" noChangeArrowheads="1"/>
        </xdr:cNvSpPr>
      </xdr:nvSpPr>
      <xdr:spPr bwMode="auto">
        <a:xfrm>
          <a:off x="10763250" y="42052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77" name="AutoShape 273"/>
        <xdr:cNvSpPr>
          <a:spLocks noRot="1" noChangeAspect="1" noMove="1" noResize="1" noChangeArrowheads="1"/>
        </xdr:cNvSpPr>
      </xdr:nvSpPr>
      <xdr:spPr bwMode="auto">
        <a:xfrm>
          <a:off x="10763250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78" name="AutoShape 295"/>
        <xdr:cNvSpPr>
          <a:spLocks noRot="1" noChangeAspect="1" noMove="1" noResize="1" noChangeArrowheads="1"/>
        </xdr:cNvSpPr>
      </xdr:nvSpPr>
      <xdr:spPr bwMode="auto">
        <a:xfrm>
          <a:off x="10763250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79" name="AutoShape 296"/>
        <xdr:cNvSpPr>
          <a:spLocks noRot="1" noChangeAspect="1" noMove="1" noResize="1" noChangeArrowheads="1"/>
        </xdr:cNvSpPr>
      </xdr:nvSpPr>
      <xdr:spPr bwMode="auto">
        <a:xfrm>
          <a:off x="10763250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80" name="AutoShape 297"/>
        <xdr:cNvSpPr>
          <a:spLocks noRot="1" noMove="1" noResize="1" noChangeArrowheads="1"/>
        </xdr:cNvSpPr>
      </xdr:nvSpPr>
      <xdr:spPr bwMode="auto">
        <a:xfrm>
          <a:off x="10763250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81" name="AutoShape 298"/>
        <xdr:cNvSpPr>
          <a:spLocks noRot="1" noChangeAspect="1" noMove="1" noResize="1" noChangeArrowheads="1"/>
        </xdr:cNvSpPr>
      </xdr:nvSpPr>
      <xdr:spPr bwMode="auto">
        <a:xfrm>
          <a:off x="10763250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619125</xdr:colOff>
      <xdr:row>132</xdr:row>
      <xdr:rowOff>104775</xdr:rowOff>
    </xdr:to>
    <xdr:sp macro="" textlink="">
      <xdr:nvSpPr>
        <xdr:cNvPr id="1182" name="AutoShape 272"/>
        <xdr:cNvSpPr>
          <a:spLocks noRot="1" noChangeAspect="1" noMove="1" noResize="1" noChangeArrowheads="1"/>
        </xdr:cNvSpPr>
      </xdr:nvSpPr>
      <xdr:spPr bwMode="auto">
        <a:xfrm>
          <a:off x="10763250" y="42357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83" name="AutoShape 273"/>
        <xdr:cNvSpPr>
          <a:spLocks noRot="1" noChangeAspect="1" noMove="1" noResize="1" noChangeArrowheads="1"/>
        </xdr:cNvSpPr>
      </xdr:nvSpPr>
      <xdr:spPr bwMode="auto">
        <a:xfrm>
          <a:off x="10763250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84" name="AutoShape 295"/>
        <xdr:cNvSpPr>
          <a:spLocks noRot="1" noChangeAspect="1" noMove="1" noResize="1" noChangeArrowheads="1"/>
        </xdr:cNvSpPr>
      </xdr:nvSpPr>
      <xdr:spPr bwMode="auto">
        <a:xfrm>
          <a:off x="10763250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85" name="AutoShape 296"/>
        <xdr:cNvSpPr>
          <a:spLocks noRot="1" noChangeAspect="1" noMove="1" noResize="1" noChangeArrowheads="1"/>
        </xdr:cNvSpPr>
      </xdr:nvSpPr>
      <xdr:spPr bwMode="auto">
        <a:xfrm>
          <a:off x="10763250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86" name="AutoShape 297"/>
        <xdr:cNvSpPr>
          <a:spLocks noRot="1" noMove="1" noResize="1" noChangeArrowheads="1"/>
        </xdr:cNvSpPr>
      </xdr:nvSpPr>
      <xdr:spPr bwMode="auto">
        <a:xfrm>
          <a:off x="10763250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87" name="AutoShape 298"/>
        <xdr:cNvSpPr>
          <a:spLocks noRot="1" noChangeAspect="1" noMove="1" noResize="1" noChangeArrowheads="1"/>
        </xdr:cNvSpPr>
      </xdr:nvSpPr>
      <xdr:spPr bwMode="auto">
        <a:xfrm>
          <a:off x="10763250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619125</xdr:colOff>
      <xdr:row>133</xdr:row>
      <xdr:rowOff>104775</xdr:rowOff>
    </xdr:to>
    <xdr:sp macro="" textlink="">
      <xdr:nvSpPr>
        <xdr:cNvPr id="1188" name="AutoShape 272"/>
        <xdr:cNvSpPr>
          <a:spLocks noRot="1" noChangeAspect="1" noMove="1" noResize="1" noChangeArrowheads="1"/>
        </xdr:cNvSpPr>
      </xdr:nvSpPr>
      <xdr:spPr bwMode="auto">
        <a:xfrm>
          <a:off x="10763250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89" name="AutoShape 273"/>
        <xdr:cNvSpPr>
          <a:spLocks noRot="1" noChangeAspect="1" noMove="1" noResize="1" noChangeArrowheads="1"/>
        </xdr:cNvSpPr>
      </xdr:nvSpPr>
      <xdr:spPr bwMode="auto">
        <a:xfrm>
          <a:off x="1076325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90" name="AutoShape 295"/>
        <xdr:cNvSpPr>
          <a:spLocks noRot="1" noChangeAspect="1" noMove="1" noResize="1" noChangeArrowheads="1"/>
        </xdr:cNvSpPr>
      </xdr:nvSpPr>
      <xdr:spPr bwMode="auto">
        <a:xfrm>
          <a:off x="1076325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91" name="AutoShape 296"/>
        <xdr:cNvSpPr>
          <a:spLocks noRot="1" noChangeAspect="1" noMove="1" noResize="1" noChangeArrowheads="1"/>
        </xdr:cNvSpPr>
      </xdr:nvSpPr>
      <xdr:spPr bwMode="auto">
        <a:xfrm>
          <a:off x="1076325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92" name="AutoShape 297"/>
        <xdr:cNvSpPr>
          <a:spLocks noRot="1" noMove="1" noResize="1" noChangeArrowheads="1"/>
        </xdr:cNvSpPr>
      </xdr:nvSpPr>
      <xdr:spPr bwMode="auto">
        <a:xfrm>
          <a:off x="1076325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93" name="AutoShape 298"/>
        <xdr:cNvSpPr>
          <a:spLocks noRot="1" noChangeAspect="1" noMove="1" noResize="1" noChangeArrowheads="1"/>
        </xdr:cNvSpPr>
      </xdr:nvSpPr>
      <xdr:spPr bwMode="auto">
        <a:xfrm>
          <a:off x="1076325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619125</xdr:colOff>
      <xdr:row>134</xdr:row>
      <xdr:rowOff>104775</xdr:rowOff>
    </xdr:to>
    <xdr:sp macro="" textlink="">
      <xdr:nvSpPr>
        <xdr:cNvPr id="1194" name="AutoShape 272"/>
        <xdr:cNvSpPr>
          <a:spLocks noRot="1" noChangeAspect="1" noMove="1" noResize="1" noChangeArrowheads="1"/>
        </xdr:cNvSpPr>
      </xdr:nvSpPr>
      <xdr:spPr bwMode="auto">
        <a:xfrm>
          <a:off x="10763250" y="42967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195" name="AutoShape 273"/>
        <xdr:cNvSpPr>
          <a:spLocks noRot="1" noChangeAspect="1" noMove="1" noResize="1" noChangeArrowheads="1"/>
        </xdr:cNvSpPr>
      </xdr:nvSpPr>
      <xdr:spPr bwMode="auto">
        <a:xfrm>
          <a:off x="10763250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196" name="AutoShape 295"/>
        <xdr:cNvSpPr>
          <a:spLocks noRot="1" noChangeAspect="1" noMove="1" noResize="1" noChangeArrowheads="1"/>
        </xdr:cNvSpPr>
      </xdr:nvSpPr>
      <xdr:spPr bwMode="auto">
        <a:xfrm>
          <a:off x="10763250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197" name="AutoShape 296"/>
        <xdr:cNvSpPr>
          <a:spLocks noRot="1" noChangeAspect="1" noMove="1" noResize="1" noChangeArrowheads="1"/>
        </xdr:cNvSpPr>
      </xdr:nvSpPr>
      <xdr:spPr bwMode="auto">
        <a:xfrm>
          <a:off x="10763250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198" name="AutoShape 297"/>
        <xdr:cNvSpPr>
          <a:spLocks noRot="1" noMove="1" noResize="1" noChangeArrowheads="1"/>
        </xdr:cNvSpPr>
      </xdr:nvSpPr>
      <xdr:spPr bwMode="auto">
        <a:xfrm>
          <a:off x="10763250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199" name="AutoShape 298"/>
        <xdr:cNvSpPr>
          <a:spLocks noRot="1" noChangeAspect="1" noMove="1" noResize="1" noChangeArrowheads="1"/>
        </xdr:cNvSpPr>
      </xdr:nvSpPr>
      <xdr:spPr bwMode="auto">
        <a:xfrm>
          <a:off x="10763250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619125</xdr:colOff>
      <xdr:row>133</xdr:row>
      <xdr:rowOff>104775</xdr:rowOff>
    </xdr:to>
    <xdr:sp macro="" textlink="">
      <xdr:nvSpPr>
        <xdr:cNvPr id="1200" name="AutoShape 272"/>
        <xdr:cNvSpPr>
          <a:spLocks noRot="1" noChangeAspect="1" noMove="1" noResize="1" noChangeArrowheads="1"/>
        </xdr:cNvSpPr>
      </xdr:nvSpPr>
      <xdr:spPr bwMode="auto">
        <a:xfrm>
          <a:off x="10763250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201" name="AutoShape 273"/>
        <xdr:cNvSpPr>
          <a:spLocks noRot="1" noChangeAspect="1" noMove="1" noResize="1" noChangeArrowheads="1"/>
        </xdr:cNvSpPr>
      </xdr:nvSpPr>
      <xdr:spPr bwMode="auto">
        <a:xfrm>
          <a:off x="1076325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202" name="AutoShape 295"/>
        <xdr:cNvSpPr>
          <a:spLocks noRot="1" noChangeAspect="1" noMove="1" noResize="1" noChangeArrowheads="1"/>
        </xdr:cNvSpPr>
      </xdr:nvSpPr>
      <xdr:spPr bwMode="auto">
        <a:xfrm>
          <a:off x="1076325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203" name="AutoShape 296"/>
        <xdr:cNvSpPr>
          <a:spLocks noRot="1" noChangeAspect="1" noMove="1" noResize="1" noChangeArrowheads="1"/>
        </xdr:cNvSpPr>
      </xdr:nvSpPr>
      <xdr:spPr bwMode="auto">
        <a:xfrm>
          <a:off x="1076325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204" name="AutoShape 297"/>
        <xdr:cNvSpPr>
          <a:spLocks noRot="1" noMove="1" noResize="1" noChangeArrowheads="1"/>
        </xdr:cNvSpPr>
      </xdr:nvSpPr>
      <xdr:spPr bwMode="auto">
        <a:xfrm>
          <a:off x="1076325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205" name="AutoShape 298"/>
        <xdr:cNvSpPr>
          <a:spLocks noRot="1" noChangeAspect="1" noMove="1" noResize="1" noChangeArrowheads="1"/>
        </xdr:cNvSpPr>
      </xdr:nvSpPr>
      <xdr:spPr bwMode="auto">
        <a:xfrm>
          <a:off x="1076325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619125</xdr:colOff>
      <xdr:row>140</xdr:row>
      <xdr:rowOff>104775</xdr:rowOff>
    </xdr:to>
    <xdr:sp macro="" textlink="">
      <xdr:nvSpPr>
        <xdr:cNvPr id="1206" name="AutoShape 95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07" name="AutoShape 91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140</xdr:row>
      <xdr:rowOff>104775</xdr:rowOff>
    </xdr:from>
    <xdr:to>
      <xdr:col>11</xdr:col>
      <xdr:colOff>0</xdr:colOff>
      <xdr:row>140</xdr:row>
      <xdr:rowOff>104775</xdr:rowOff>
    </xdr:to>
    <xdr:sp macro="" textlink="">
      <xdr:nvSpPr>
        <xdr:cNvPr id="1208" name="AutoShape 224"/>
        <xdr:cNvSpPr>
          <a:spLocks noRot="1" noChangeAspect="1" noMove="1" noResize="1" noChangeArrowheads="1"/>
        </xdr:cNvSpPr>
      </xdr:nvSpPr>
      <xdr:spPr bwMode="auto">
        <a:xfrm>
          <a:off x="971550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140</xdr:row>
      <xdr:rowOff>104775</xdr:rowOff>
    </xdr:from>
    <xdr:to>
      <xdr:col>11</xdr:col>
      <xdr:colOff>0</xdr:colOff>
      <xdr:row>140</xdr:row>
      <xdr:rowOff>104775</xdr:rowOff>
    </xdr:to>
    <xdr:sp macro="" textlink="">
      <xdr:nvSpPr>
        <xdr:cNvPr id="1209" name="AutoShape 225"/>
        <xdr:cNvSpPr>
          <a:spLocks noRot="1" noChangeAspect="1" noMove="1" noResize="1" noChangeArrowheads="1"/>
        </xdr:cNvSpPr>
      </xdr:nvSpPr>
      <xdr:spPr bwMode="auto">
        <a:xfrm>
          <a:off x="971550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619125</xdr:colOff>
      <xdr:row>140</xdr:row>
      <xdr:rowOff>104775</xdr:rowOff>
    </xdr:to>
    <xdr:sp macro="" textlink="">
      <xdr:nvSpPr>
        <xdr:cNvPr id="1210" name="AutoShape 272"/>
        <xdr:cNvSpPr>
          <a:spLocks noRot="1" noChangeAspect="1" noMove="1" noResize="1" noChangeArrowheads="1"/>
        </xdr:cNvSpPr>
      </xdr:nvSpPr>
      <xdr:spPr bwMode="auto">
        <a:xfrm>
          <a:off x="2238375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11" name="AutoShape 273"/>
        <xdr:cNvSpPr>
          <a:spLocks noRot="1" noChangeAspect="1" noMove="1" noResize="1" noChangeArrowheads="1"/>
        </xdr:cNvSpPr>
      </xdr:nvSpPr>
      <xdr:spPr bwMode="auto">
        <a:xfrm>
          <a:off x="22383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12" name="AutoShape 287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13" name="AutoShape 288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14" name="AutoShape 289"/>
        <xdr:cNvSpPr>
          <a:spLocks noRo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15" name="AutoShape 290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140</xdr:row>
      <xdr:rowOff>104775</xdr:rowOff>
    </xdr:from>
    <xdr:to>
      <xdr:col>9</xdr:col>
      <xdr:colOff>0</xdr:colOff>
      <xdr:row>140</xdr:row>
      <xdr:rowOff>104775</xdr:rowOff>
    </xdr:to>
    <xdr:sp macro="" textlink="">
      <xdr:nvSpPr>
        <xdr:cNvPr id="1216" name="AutoShape 291"/>
        <xdr:cNvSpPr>
          <a:spLocks noRot="1" noChangeAspect="1" noMove="1" noResize="1" noChangeArrowheads="1"/>
        </xdr:cNvSpPr>
      </xdr:nvSpPr>
      <xdr:spPr bwMode="auto">
        <a:xfrm>
          <a:off x="756285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140</xdr:row>
      <xdr:rowOff>104775</xdr:rowOff>
    </xdr:from>
    <xdr:to>
      <xdr:col>9</xdr:col>
      <xdr:colOff>0</xdr:colOff>
      <xdr:row>140</xdr:row>
      <xdr:rowOff>104775</xdr:rowOff>
    </xdr:to>
    <xdr:sp macro="" textlink="">
      <xdr:nvSpPr>
        <xdr:cNvPr id="1217" name="AutoShape 292"/>
        <xdr:cNvSpPr>
          <a:spLocks noRot="1" noChangeAspect="1" noMove="1" noResize="1" noChangeArrowheads="1"/>
        </xdr:cNvSpPr>
      </xdr:nvSpPr>
      <xdr:spPr bwMode="auto">
        <a:xfrm>
          <a:off x="756285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140</xdr:row>
      <xdr:rowOff>104775</xdr:rowOff>
    </xdr:from>
    <xdr:to>
      <xdr:col>9</xdr:col>
      <xdr:colOff>0</xdr:colOff>
      <xdr:row>140</xdr:row>
      <xdr:rowOff>104775</xdr:rowOff>
    </xdr:to>
    <xdr:sp macro="" textlink="">
      <xdr:nvSpPr>
        <xdr:cNvPr id="1218" name="AutoShape 293"/>
        <xdr:cNvSpPr>
          <a:spLocks noRot="1" noMove="1" noResize="1" noChangeArrowheads="1"/>
        </xdr:cNvSpPr>
      </xdr:nvSpPr>
      <xdr:spPr bwMode="auto">
        <a:xfrm>
          <a:off x="756285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140</xdr:row>
      <xdr:rowOff>104775</xdr:rowOff>
    </xdr:from>
    <xdr:to>
      <xdr:col>11</xdr:col>
      <xdr:colOff>0</xdr:colOff>
      <xdr:row>140</xdr:row>
      <xdr:rowOff>104775</xdr:rowOff>
    </xdr:to>
    <xdr:sp macro="" textlink="">
      <xdr:nvSpPr>
        <xdr:cNvPr id="1219" name="AutoShape 294"/>
        <xdr:cNvSpPr>
          <a:spLocks noRot="1" noChangeAspect="1" noMove="1" noResize="1" noChangeArrowheads="1"/>
        </xdr:cNvSpPr>
      </xdr:nvSpPr>
      <xdr:spPr bwMode="auto">
        <a:xfrm>
          <a:off x="971550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20" name="AutoShape 295"/>
        <xdr:cNvSpPr>
          <a:spLocks noRot="1" noChangeAspect="1" noMove="1" noResize="1" noChangeArrowheads="1"/>
        </xdr:cNvSpPr>
      </xdr:nvSpPr>
      <xdr:spPr bwMode="auto">
        <a:xfrm>
          <a:off x="22383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21" name="AutoShape 296"/>
        <xdr:cNvSpPr>
          <a:spLocks noRot="1" noChangeAspect="1" noMove="1" noResize="1" noChangeArrowheads="1"/>
        </xdr:cNvSpPr>
      </xdr:nvSpPr>
      <xdr:spPr bwMode="auto">
        <a:xfrm>
          <a:off x="22383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22" name="AutoShape 297"/>
        <xdr:cNvSpPr>
          <a:spLocks noRot="1" noMove="1" noResize="1" noChangeArrowheads="1"/>
        </xdr:cNvSpPr>
      </xdr:nvSpPr>
      <xdr:spPr bwMode="auto">
        <a:xfrm>
          <a:off x="22383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23" name="AutoShape 298"/>
        <xdr:cNvSpPr>
          <a:spLocks noRot="1" noChangeAspect="1" noMove="1" noResize="1" noChangeArrowheads="1"/>
        </xdr:cNvSpPr>
      </xdr:nvSpPr>
      <xdr:spPr bwMode="auto">
        <a:xfrm>
          <a:off x="22383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24" name="AutoShape 299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25" name="AutoShape 300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26" name="AutoShape 301"/>
        <xdr:cNvSpPr>
          <a:spLocks noRo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27" name="AutoShape 302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153</xdr:row>
      <xdr:rowOff>295275</xdr:rowOff>
    </xdr:from>
    <xdr:to>
      <xdr:col>11</xdr:col>
      <xdr:colOff>0</xdr:colOff>
      <xdr:row>155</xdr:row>
      <xdr:rowOff>123825</xdr:rowOff>
    </xdr:to>
    <xdr:sp macro="" textlink="">
      <xdr:nvSpPr>
        <xdr:cNvPr id="1228" name="AutoShape 315"/>
        <xdr:cNvSpPr>
          <a:spLocks noRot="1" noChangeAspect="1" noMove="1" noResize="1" noChangeArrowheads="1"/>
        </xdr:cNvSpPr>
      </xdr:nvSpPr>
      <xdr:spPr bwMode="auto">
        <a:xfrm>
          <a:off x="9715500" y="488251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155</xdr:row>
      <xdr:rowOff>114300</xdr:rowOff>
    </xdr:from>
    <xdr:to>
      <xdr:col>11</xdr:col>
      <xdr:colOff>0</xdr:colOff>
      <xdr:row>156</xdr:row>
      <xdr:rowOff>247650</xdr:rowOff>
    </xdr:to>
    <xdr:sp macro="" textlink="">
      <xdr:nvSpPr>
        <xdr:cNvPr id="1229" name="AutoShape 316"/>
        <xdr:cNvSpPr>
          <a:spLocks noRot="1" noChangeAspect="1" noMove="1" noResize="1" noChangeArrowheads="1"/>
        </xdr:cNvSpPr>
      </xdr:nvSpPr>
      <xdr:spPr bwMode="auto">
        <a:xfrm>
          <a:off x="9715500" y="49253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156</xdr:row>
      <xdr:rowOff>238125</xdr:rowOff>
    </xdr:from>
    <xdr:to>
      <xdr:col>11</xdr:col>
      <xdr:colOff>0</xdr:colOff>
      <xdr:row>158</xdr:row>
      <xdr:rowOff>66675</xdr:rowOff>
    </xdr:to>
    <xdr:sp macro="" textlink="">
      <xdr:nvSpPr>
        <xdr:cNvPr id="1230" name="AutoShape 317"/>
        <xdr:cNvSpPr>
          <a:spLocks noRot="1" noMove="1" noResize="1" noChangeArrowheads="1"/>
        </xdr:cNvSpPr>
      </xdr:nvSpPr>
      <xdr:spPr bwMode="auto">
        <a:xfrm>
          <a:off x="9715500" y="496824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158</xdr:row>
      <xdr:rowOff>57150</xdr:rowOff>
    </xdr:from>
    <xdr:to>
      <xdr:col>11</xdr:col>
      <xdr:colOff>0</xdr:colOff>
      <xdr:row>159</xdr:row>
      <xdr:rowOff>190500</xdr:rowOff>
    </xdr:to>
    <xdr:sp macro="" textlink="">
      <xdr:nvSpPr>
        <xdr:cNvPr id="1231" name="AutoShape 318"/>
        <xdr:cNvSpPr>
          <a:spLocks noRot="1" noChangeAspect="1" noMove="1" noResize="1" noChangeArrowheads="1"/>
        </xdr:cNvSpPr>
      </xdr:nvSpPr>
      <xdr:spPr bwMode="auto">
        <a:xfrm>
          <a:off x="9715500" y="501110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162</xdr:row>
      <xdr:rowOff>114300</xdr:rowOff>
    </xdr:from>
    <xdr:to>
      <xdr:col>11</xdr:col>
      <xdr:colOff>0</xdr:colOff>
      <xdr:row>163</xdr:row>
      <xdr:rowOff>247650</xdr:rowOff>
    </xdr:to>
    <xdr:sp macro="" textlink="">
      <xdr:nvSpPr>
        <xdr:cNvPr id="1232" name="AutoShape 327"/>
        <xdr:cNvSpPr>
          <a:spLocks noRot="1" noChangeAspect="1" noMove="1" noResize="1" noChangeArrowheads="1"/>
        </xdr:cNvSpPr>
      </xdr:nvSpPr>
      <xdr:spPr bwMode="auto">
        <a:xfrm>
          <a:off x="9715500" y="513873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163</xdr:row>
      <xdr:rowOff>238125</xdr:rowOff>
    </xdr:from>
    <xdr:to>
      <xdr:col>11</xdr:col>
      <xdr:colOff>0</xdr:colOff>
      <xdr:row>165</xdr:row>
      <xdr:rowOff>66675</xdr:rowOff>
    </xdr:to>
    <xdr:sp macro="" textlink="">
      <xdr:nvSpPr>
        <xdr:cNvPr id="1233" name="AutoShape 328"/>
        <xdr:cNvSpPr>
          <a:spLocks noRot="1" noChangeAspect="1" noMove="1" noResize="1" noChangeArrowheads="1"/>
        </xdr:cNvSpPr>
      </xdr:nvSpPr>
      <xdr:spPr bwMode="auto">
        <a:xfrm>
          <a:off x="9715500" y="518160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145</xdr:row>
      <xdr:rowOff>171450</xdr:rowOff>
    </xdr:from>
    <xdr:to>
      <xdr:col>11</xdr:col>
      <xdr:colOff>0</xdr:colOff>
      <xdr:row>147</xdr:row>
      <xdr:rowOff>0</xdr:rowOff>
    </xdr:to>
    <xdr:sp macro="" textlink="">
      <xdr:nvSpPr>
        <xdr:cNvPr id="1234" name="AutoShape 339"/>
        <xdr:cNvSpPr>
          <a:spLocks noRot="1" noChangeAspect="1" noMove="1" noResize="1" noChangeArrowheads="1"/>
        </xdr:cNvSpPr>
      </xdr:nvSpPr>
      <xdr:spPr bwMode="auto">
        <a:xfrm>
          <a:off x="9715500" y="462629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146</xdr:row>
      <xdr:rowOff>295275</xdr:rowOff>
    </xdr:from>
    <xdr:to>
      <xdr:col>11</xdr:col>
      <xdr:colOff>0</xdr:colOff>
      <xdr:row>148</xdr:row>
      <xdr:rowOff>123825</xdr:rowOff>
    </xdr:to>
    <xdr:sp macro="" textlink="">
      <xdr:nvSpPr>
        <xdr:cNvPr id="1235" name="AutoShape 340"/>
        <xdr:cNvSpPr>
          <a:spLocks noRot="1" noChangeAspect="1" noMove="1" noResize="1" noChangeArrowheads="1"/>
        </xdr:cNvSpPr>
      </xdr:nvSpPr>
      <xdr:spPr bwMode="auto">
        <a:xfrm>
          <a:off x="9715500" y="466915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148</xdr:row>
      <xdr:rowOff>114300</xdr:rowOff>
    </xdr:from>
    <xdr:to>
      <xdr:col>11</xdr:col>
      <xdr:colOff>0</xdr:colOff>
      <xdr:row>149</xdr:row>
      <xdr:rowOff>247650</xdr:rowOff>
    </xdr:to>
    <xdr:sp macro="" textlink="">
      <xdr:nvSpPr>
        <xdr:cNvPr id="1236" name="AutoShape 341"/>
        <xdr:cNvSpPr>
          <a:spLocks noRot="1" noMove="1" noResize="1" noChangeArrowheads="1"/>
        </xdr:cNvSpPr>
      </xdr:nvSpPr>
      <xdr:spPr bwMode="auto">
        <a:xfrm>
          <a:off x="9715500" y="471201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149</xdr:row>
      <xdr:rowOff>238125</xdr:rowOff>
    </xdr:from>
    <xdr:to>
      <xdr:col>11</xdr:col>
      <xdr:colOff>0</xdr:colOff>
      <xdr:row>151</xdr:row>
      <xdr:rowOff>66675</xdr:rowOff>
    </xdr:to>
    <xdr:sp macro="" textlink="">
      <xdr:nvSpPr>
        <xdr:cNvPr id="1237" name="AutoShape 342"/>
        <xdr:cNvSpPr>
          <a:spLocks noRot="1" noChangeAspect="1" noMove="1" noResize="1" noChangeArrowheads="1"/>
        </xdr:cNvSpPr>
      </xdr:nvSpPr>
      <xdr:spPr bwMode="auto">
        <a:xfrm>
          <a:off x="9715500" y="475488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619125</xdr:colOff>
      <xdr:row>141</xdr:row>
      <xdr:rowOff>104775</xdr:rowOff>
    </xdr:to>
    <xdr:sp macro="" textlink="">
      <xdr:nvSpPr>
        <xdr:cNvPr id="1238" name="AutoShape 272"/>
        <xdr:cNvSpPr>
          <a:spLocks noRot="1" noChangeAspect="1" noMove="1" noResize="1" noChangeArrowheads="1"/>
        </xdr:cNvSpPr>
      </xdr:nvSpPr>
      <xdr:spPr bwMode="auto">
        <a:xfrm>
          <a:off x="223837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39" name="AutoShape 273"/>
        <xdr:cNvSpPr>
          <a:spLocks noRot="1" noChangeAspect="1" noMove="1" noResize="1" noChangeArrowheads="1"/>
        </xdr:cNvSpPr>
      </xdr:nvSpPr>
      <xdr:spPr bwMode="auto">
        <a:xfrm>
          <a:off x="2238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40" name="AutoShape 295"/>
        <xdr:cNvSpPr>
          <a:spLocks noRot="1" noChangeAspect="1" noMove="1" noResize="1" noChangeArrowheads="1"/>
        </xdr:cNvSpPr>
      </xdr:nvSpPr>
      <xdr:spPr bwMode="auto">
        <a:xfrm>
          <a:off x="2238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41" name="AutoShape 296"/>
        <xdr:cNvSpPr>
          <a:spLocks noRot="1" noChangeAspect="1" noMove="1" noResize="1" noChangeArrowheads="1"/>
        </xdr:cNvSpPr>
      </xdr:nvSpPr>
      <xdr:spPr bwMode="auto">
        <a:xfrm>
          <a:off x="2238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42" name="AutoShape 297"/>
        <xdr:cNvSpPr>
          <a:spLocks noRot="1" noMove="1" noResize="1" noChangeArrowheads="1"/>
        </xdr:cNvSpPr>
      </xdr:nvSpPr>
      <xdr:spPr bwMode="auto">
        <a:xfrm>
          <a:off x="2238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43" name="AutoShape 298"/>
        <xdr:cNvSpPr>
          <a:spLocks noRot="1" noChangeAspect="1" noMove="1" noResize="1" noChangeArrowheads="1"/>
        </xdr:cNvSpPr>
      </xdr:nvSpPr>
      <xdr:spPr bwMode="auto">
        <a:xfrm>
          <a:off x="2238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619125</xdr:colOff>
      <xdr:row>142</xdr:row>
      <xdr:rowOff>104775</xdr:rowOff>
    </xdr:to>
    <xdr:sp macro="" textlink="">
      <xdr:nvSpPr>
        <xdr:cNvPr id="1244" name="AutoShape 272"/>
        <xdr:cNvSpPr>
          <a:spLocks noRot="1" noChangeAspect="1" noMove="1" noResize="1" noChangeArrowheads="1"/>
        </xdr:cNvSpPr>
      </xdr:nvSpPr>
      <xdr:spPr bwMode="auto">
        <a:xfrm>
          <a:off x="223837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45" name="AutoShape 273"/>
        <xdr:cNvSpPr>
          <a:spLocks noRot="1" noChangeAspect="1" noMove="1" noResize="1" noChangeArrowheads="1"/>
        </xdr:cNvSpPr>
      </xdr:nvSpPr>
      <xdr:spPr bwMode="auto">
        <a:xfrm>
          <a:off x="2238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46" name="AutoShape 295"/>
        <xdr:cNvSpPr>
          <a:spLocks noRot="1" noChangeAspect="1" noMove="1" noResize="1" noChangeArrowheads="1"/>
        </xdr:cNvSpPr>
      </xdr:nvSpPr>
      <xdr:spPr bwMode="auto">
        <a:xfrm>
          <a:off x="2238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47" name="AutoShape 296"/>
        <xdr:cNvSpPr>
          <a:spLocks noRot="1" noChangeAspect="1" noMove="1" noResize="1" noChangeArrowheads="1"/>
        </xdr:cNvSpPr>
      </xdr:nvSpPr>
      <xdr:spPr bwMode="auto">
        <a:xfrm>
          <a:off x="2238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48" name="AutoShape 297"/>
        <xdr:cNvSpPr>
          <a:spLocks noRot="1" noMove="1" noResize="1" noChangeArrowheads="1"/>
        </xdr:cNvSpPr>
      </xdr:nvSpPr>
      <xdr:spPr bwMode="auto">
        <a:xfrm>
          <a:off x="2238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49" name="AutoShape 298"/>
        <xdr:cNvSpPr>
          <a:spLocks noRot="1" noChangeAspect="1" noMove="1" noResize="1" noChangeArrowheads="1"/>
        </xdr:cNvSpPr>
      </xdr:nvSpPr>
      <xdr:spPr bwMode="auto">
        <a:xfrm>
          <a:off x="2238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619125</xdr:colOff>
      <xdr:row>143</xdr:row>
      <xdr:rowOff>104775</xdr:rowOff>
    </xdr:to>
    <xdr:sp macro="" textlink="">
      <xdr:nvSpPr>
        <xdr:cNvPr id="1250" name="AutoShape 272"/>
        <xdr:cNvSpPr>
          <a:spLocks noRot="1" noChangeAspect="1" noMove="1" noResize="1" noChangeArrowheads="1"/>
        </xdr:cNvSpPr>
      </xdr:nvSpPr>
      <xdr:spPr bwMode="auto">
        <a:xfrm>
          <a:off x="223837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51" name="AutoShape 273"/>
        <xdr:cNvSpPr>
          <a:spLocks noRot="1" noChangeAspect="1" noMove="1" noResize="1" noChangeArrowheads="1"/>
        </xdr:cNvSpPr>
      </xdr:nvSpPr>
      <xdr:spPr bwMode="auto">
        <a:xfrm>
          <a:off x="2238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52" name="AutoShape 295"/>
        <xdr:cNvSpPr>
          <a:spLocks noRot="1" noChangeAspect="1" noMove="1" noResize="1" noChangeArrowheads="1"/>
        </xdr:cNvSpPr>
      </xdr:nvSpPr>
      <xdr:spPr bwMode="auto">
        <a:xfrm>
          <a:off x="2238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53" name="AutoShape 296"/>
        <xdr:cNvSpPr>
          <a:spLocks noRot="1" noChangeAspect="1" noMove="1" noResize="1" noChangeArrowheads="1"/>
        </xdr:cNvSpPr>
      </xdr:nvSpPr>
      <xdr:spPr bwMode="auto">
        <a:xfrm>
          <a:off x="2238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54" name="AutoShape 297"/>
        <xdr:cNvSpPr>
          <a:spLocks noRot="1" noMove="1" noResize="1" noChangeArrowheads="1"/>
        </xdr:cNvSpPr>
      </xdr:nvSpPr>
      <xdr:spPr bwMode="auto">
        <a:xfrm>
          <a:off x="2238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55" name="AutoShape 298"/>
        <xdr:cNvSpPr>
          <a:spLocks noRot="1" noChangeAspect="1" noMove="1" noResize="1" noChangeArrowheads="1"/>
        </xdr:cNvSpPr>
      </xdr:nvSpPr>
      <xdr:spPr bwMode="auto">
        <a:xfrm>
          <a:off x="2238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619125</xdr:colOff>
      <xdr:row>144</xdr:row>
      <xdr:rowOff>104775</xdr:rowOff>
    </xdr:to>
    <xdr:sp macro="" textlink="">
      <xdr:nvSpPr>
        <xdr:cNvPr id="1256" name="AutoShape 272"/>
        <xdr:cNvSpPr>
          <a:spLocks noRot="1" noChangeAspect="1" noMove="1" noResize="1" noChangeArrowheads="1"/>
        </xdr:cNvSpPr>
      </xdr:nvSpPr>
      <xdr:spPr bwMode="auto">
        <a:xfrm>
          <a:off x="2238375" y="45891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57" name="AutoShape 273"/>
        <xdr:cNvSpPr>
          <a:spLocks noRot="1" noChangeAspect="1" noMove="1" noResize="1" noChangeArrowheads="1"/>
        </xdr:cNvSpPr>
      </xdr:nvSpPr>
      <xdr:spPr bwMode="auto">
        <a:xfrm>
          <a:off x="22383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58" name="AutoShape 295"/>
        <xdr:cNvSpPr>
          <a:spLocks noRot="1" noChangeAspect="1" noMove="1" noResize="1" noChangeArrowheads="1"/>
        </xdr:cNvSpPr>
      </xdr:nvSpPr>
      <xdr:spPr bwMode="auto">
        <a:xfrm>
          <a:off x="22383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59" name="AutoShape 296"/>
        <xdr:cNvSpPr>
          <a:spLocks noRot="1" noChangeAspect="1" noMove="1" noResize="1" noChangeArrowheads="1"/>
        </xdr:cNvSpPr>
      </xdr:nvSpPr>
      <xdr:spPr bwMode="auto">
        <a:xfrm>
          <a:off x="22383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60" name="AutoShape 297"/>
        <xdr:cNvSpPr>
          <a:spLocks noRot="1" noMove="1" noResize="1" noChangeArrowheads="1"/>
        </xdr:cNvSpPr>
      </xdr:nvSpPr>
      <xdr:spPr bwMode="auto">
        <a:xfrm>
          <a:off x="22383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61" name="AutoShape 298"/>
        <xdr:cNvSpPr>
          <a:spLocks noRot="1" noChangeAspect="1" noMove="1" noResize="1" noChangeArrowheads="1"/>
        </xdr:cNvSpPr>
      </xdr:nvSpPr>
      <xdr:spPr bwMode="auto">
        <a:xfrm>
          <a:off x="22383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619125</xdr:colOff>
      <xdr:row>145</xdr:row>
      <xdr:rowOff>104775</xdr:rowOff>
    </xdr:to>
    <xdr:sp macro="" textlink="">
      <xdr:nvSpPr>
        <xdr:cNvPr id="1262" name="AutoShape 272"/>
        <xdr:cNvSpPr>
          <a:spLocks noRot="1" noChangeAspect="1" noMove="1" noResize="1" noChangeArrowheads="1"/>
        </xdr:cNvSpPr>
      </xdr:nvSpPr>
      <xdr:spPr bwMode="auto">
        <a:xfrm>
          <a:off x="2238375" y="46196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63" name="AutoShape 273"/>
        <xdr:cNvSpPr>
          <a:spLocks noRot="1" noChangeAspect="1" noMove="1" noResize="1" noChangeArrowheads="1"/>
        </xdr:cNvSpPr>
      </xdr:nvSpPr>
      <xdr:spPr bwMode="auto">
        <a:xfrm>
          <a:off x="22383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64" name="AutoShape 295"/>
        <xdr:cNvSpPr>
          <a:spLocks noRot="1" noChangeAspect="1" noMove="1" noResize="1" noChangeArrowheads="1"/>
        </xdr:cNvSpPr>
      </xdr:nvSpPr>
      <xdr:spPr bwMode="auto">
        <a:xfrm>
          <a:off x="22383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65" name="AutoShape 296"/>
        <xdr:cNvSpPr>
          <a:spLocks noRot="1" noChangeAspect="1" noMove="1" noResize="1" noChangeArrowheads="1"/>
        </xdr:cNvSpPr>
      </xdr:nvSpPr>
      <xdr:spPr bwMode="auto">
        <a:xfrm>
          <a:off x="22383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66" name="AutoShape 297"/>
        <xdr:cNvSpPr>
          <a:spLocks noRot="1" noMove="1" noResize="1" noChangeArrowheads="1"/>
        </xdr:cNvSpPr>
      </xdr:nvSpPr>
      <xdr:spPr bwMode="auto">
        <a:xfrm>
          <a:off x="22383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67" name="AutoShape 298"/>
        <xdr:cNvSpPr>
          <a:spLocks noRot="1" noChangeAspect="1" noMove="1" noResize="1" noChangeArrowheads="1"/>
        </xdr:cNvSpPr>
      </xdr:nvSpPr>
      <xdr:spPr bwMode="auto">
        <a:xfrm>
          <a:off x="22383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619125</xdr:colOff>
      <xdr:row>146</xdr:row>
      <xdr:rowOff>104775</xdr:rowOff>
    </xdr:to>
    <xdr:sp macro="" textlink="">
      <xdr:nvSpPr>
        <xdr:cNvPr id="1268" name="AutoShape 272"/>
        <xdr:cNvSpPr>
          <a:spLocks noRot="1" noChangeAspect="1" noMove="1" noResize="1" noChangeArrowheads="1"/>
        </xdr:cNvSpPr>
      </xdr:nvSpPr>
      <xdr:spPr bwMode="auto">
        <a:xfrm>
          <a:off x="2238375" y="46501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69" name="AutoShape 273"/>
        <xdr:cNvSpPr>
          <a:spLocks noRot="1" noChangeAspect="1" noMove="1" noResize="1" noChangeArrowheads="1"/>
        </xdr:cNvSpPr>
      </xdr:nvSpPr>
      <xdr:spPr bwMode="auto">
        <a:xfrm>
          <a:off x="22383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70" name="AutoShape 295"/>
        <xdr:cNvSpPr>
          <a:spLocks noRot="1" noChangeAspect="1" noMove="1" noResize="1" noChangeArrowheads="1"/>
        </xdr:cNvSpPr>
      </xdr:nvSpPr>
      <xdr:spPr bwMode="auto">
        <a:xfrm>
          <a:off x="22383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71" name="AutoShape 296"/>
        <xdr:cNvSpPr>
          <a:spLocks noRot="1" noChangeAspect="1" noMove="1" noResize="1" noChangeArrowheads="1"/>
        </xdr:cNvSpPr>
      </xdr:nvSpPr>
      <xdr:spPr bwMode="auto">
        <a:xfrm>
          <a:off x="22383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72" name="AutoShape 297"/>
        <xdr:cNvSpPr>
          <a:spLocks noRot="1" noMove="1" noResize="1" noChangeArrowheads="1"/>
        </xdr:cNvSpPr>
      </xdr:nvSpPr>
      <xdr:spPr bwMode="auto">
        <a:xfrm>
          <a:off x="22383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73" name="AutoShape 298"/>
        <xdr:cNvSpPr>
          <a:spLocks noRot="1" noChangeAspect="1" noMove="1" noResize="1" noChangeArrowheads="1"/>
        </xdr:cNvSpPr>
      </xdr:nvSpPr>
      <xdr:spPr bwMode="auto">
        <a:xfrm>
          <a:off x="22383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619125</xdr:colOff>
      <xdr:row>147</xdr:row>
      <xdr:rowOff>104775</xdr:rowOff>
    </xdr:to>
    <xdr:sp macro="" textlink="">
      <xdr:nvSpPr>
        <xdr:cNvPr id="1274" name="AutoShape 272"/>
        <xdr:cNvSpPr>
          <a:spLocks noRot="1" noChangeAspect="1" noMove="1" noResize="1" noChangeArrowheads="1"/>
        </xdr:cNvSpPr>
      </xdr:nvSpPr>
      <xdr:spPr bwMode="auto">
        <a:xfrm>
          <a:off x="2238375" y="46805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75" name="AutoShape 273"/>
        <xdr:cNvSpPr>
          <a:spLocks noRot="1" noChangeAspect="1" noMove="1" noResize="1" noChangeArrowheads="1"/>
        </xdr:cNvSpPr>
      </xdr:nvSpPr>
      <xdr:spPr bwMode="auto">
        <a:xfrm>
          <a:off x="22383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76" name="AutoShape 295"/>
        <xdr:cNvSpPr>
          <a:spLocks noRot="1" noChangeAspect="1" noMove="1" noResize="1" noChangeArrowheads="1"/>
        </xdr:cNvSpPr>
      </xdr:nvSpPr>
      <xdr:spPr bwMode="auto">
        <a:xfrm>
          <a:off x="22383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77" name="AutoShape 296"/>
        <xdr:cNvSpPr>
          <a:spLocks noRot="1" noChangeAspect="1" noMove="1" noResize="1" noChangeArrowheads="1"/>
        </xdr:cNvSpPr>
      </xdr:nvSpPr>
      <xdr:spPr bwMode="auto">
        <a:xfrm>
          <a:off x="22383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78" name="AutoShape 297"/>
        <xdr:cNvSpPr>
          <a:spLocks noRot="1" noMove="1" noResize="1" noChangeArrowheads="1"/>
        </xdr:cNvSpPr>
      </xdr:nvSpPr>
      <xdr:spPr bwMode="auto">
        <a:xfrm>
          <a:off x="22383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79" name="AutoShape 298"/>
        <xdr:cNvSpPr>
          <a:spLocks noRot="1" noChangeAspect="1" noMove="1" noResize="1" noChangeArrowheads="1"/>
        </xdr:cNvSpPr>
      </xdr:nvSpPr>
      <xdr:spPr bwMode="auto">
        <a:xfrm>
          <a:off x="22383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619125</xdr:colOff>
      <xdr:row>148</xdr:row>
      <xdr:rowOff>104775</xdr:rowOff>
    </xdr:to>
    <xdr:sp macro="" textlink="">
      <xdr:nvSpPr>
        <xdr:cNvPr id="1280" name="AutoShape 272"/>
        <xdr:cNvSpPr>
          <a:spLocks noRot="1" noChangeAspect="1" noMove="1" noResize="1" noChangeArrowheads="1"/>
        </xdr:cNvSpPr>
      </xdr:nvSpPr>
      <xdr:spPr bwMode="auto">
        <a:xfrm>
          <a:off x="2238375" y="47110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81" name="AutoShape 273"/>
        <xdr:cNvSpPr>
          <a:spLocks noRot="1" noChangeAspect="1" noMove="1" noResize="1" noChangeArrowheads="1"/>
        </xdr:cNvSpPr>
      </xdr:nvSpPr>
      <xdr:spPr bwMode="auto">
        <a:xfrm>
          <a:off x="22383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82" name="AutoShape 295"/>
        <xdr:cNvSpPr>
          <a:spLocks noRot="1" noChangeAspect="1" noMove="1" noResize="1" noChangeArrowheads="1"/>
        </xdr:cNvSpPr>
      </xdr:nvSpPr>
      <xdr:spPr bwMode="auto">
        <a:xfrm>
          <a:off x="22383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83" name="AutoShape 296"/>
        <xdr:cNvSpPr>
          <a:spLocks noRot="1" noChangeAspect="1" noMove="1" noResize="1" noChangeArrowheads="1"/>
        </xdr:cNvSpPr>
      </xdr:nvSpPr>
      <xdr:spPr bwMode="auto">
        <a:xfrm>
          <a:off x="22383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84" name="AutoShape 297"/>
        <xdr:cNvSpPr>
          <a:spLocks noRot="1" noMove="1" noResize="1" noChangeArrowheads="1"/>
        </xdr:cNvSpPr>
      </xdr:nvSpPr>
      <xdr:spPr bwMode="auto">
        <a:xfrm>
          <a:off x="22383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85" name="AutoShape 298"/>
        <xdr:cNvSpPr>
          <a:spLocks noRot="1" noChangeAspect="1" noMove="1" noResize="1" noChangeArrowheads="1"/>
        </xdr:cNvSpPr>
      </xdr:nvSpPr>
      <xdr:spPr bwMode="auto">
        <a:xfrm>
          <a:off x="22383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619125</xdr:colOff>
      <xdr:row>149</xdr:row>
      <xdr:rowOff>104775</xdr:rowOff>
    </xdr:to>
    <xdr:sp macro="" textlink="">
      <xdr:nvSpPr>
        <xdr:cNvPr id="1286" name="AutoShape 272"/>
        <xdr:cNvSpPr>
          <a:spLocks noRot="1" noChangeAspect="1" noMove="1" noResize="1" noChangeArrowheads="1"/>
        </xdr:cNvSpPr>
      </xdr:nvSpPr>
      <xdr:spPr bwMode="auto">
        <a:xfrm>
          <a:off x="2238375" y="4741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87" name="AutoShape 273"/>
        <xdr:cNvSpPr>
          <a:spLocks noRot="1" noChangeAspect="1" noMove="1" noResize="1" noChangeArrowheads="1"/>
        </xdr:cNvSpPr>
      </xdr:nvSpPr>
      <xdr:spPr bwMode="auto">
        <a:xfrm>
          <a:off x="22383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88" name="AutoShape 295"/>
        <xdr:cNvSpPr>
          <a:spLocks noRot="1" noChangeAspect="1" noMove="1" noResize="1" noChangeArrowheads="1"/>
        </xdr:cNvSpPr>
      </xdr:nvSpPr>
      <xdr:spPr bwMode="auto">
        <a:xfrm>
          <a:off x="22383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89" name="AutoShape 296"/>
        <xdr:cNvSpPr>
          <a:spLocks noRot="1" noChangeAspect="1" noMove="1" noResize="1" noChangeArrowheads="1"/>
        </xdr:cNvSpPr>
      </xdr:nvSpPr>
      <xdr:spPr bwMode="auto">
        <a:xfrm>
          <a:off x="22383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90" name="AutoShape 297"/>
        <xdr:cNvSpPr>
          <a:spLocks noRot="1" noMove="1" noResize="1" noChangeArrowheads="1"/>
        </xdr:cNvSpPr>
      </xdr:nvSpPr>
      <xdr:spPr bwMode="auto">
        <a:xfrm>
          <a:off x="22383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91" name="AutoShape 298"/>
        <xdr:cNvSpPr>
          <a:spLocks noRot="1" noChangeAspect="1" noMove="1" noResize="1" noChangeArrowheads="1"/>
        </xdr:cNvSpPr>
      </xdr:nvSpPr>
      <xdr:spPr bwMode="auto">
        <a:xfrm>
          <a:off x="22383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619125</xdr:colOff>
      <xdr:row>150</xdr:row>
      <xdr:rowOff>104775</xdr:rowOff>
    </xdr:to>
    <xdr:sp macro="" textlink="">
      <xdr:nvSpPr>
        <xdr:cNvPr id="1292" name="AutoShape 272"/>
        <xdr:cNvSpPr>
          <a:spLocks noRot="1" noChangeAspect="1" noMove="1" noResize="1" noChangeArrowheads="1"/>
        </xdr:cNvSpPr>
      </xdr:nvSpPr>
      <xdr:spPr bwMode="auto">
        <a:xfrm>
          <a:off x="2238375" y="47720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293" name="AutoShape 273"/>
        <xdr:cNvSpPr>
          <a:spLocks noRot="1" noChangeAspect="1" noMove="1" noResize="1" noChangeArrowheads="1"/>
        </xdr:cNvSpPr>
      </xdr:nvSpPr>
      <xdr:spPr bwMode="auto">
        <a:xfrm>
          <a:off x="22383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294" name="AutoShape 295"/>
        <xdr:cNvSpPr>
          <a:spLocks noRot="1" noChangeAspect="1" noMove="1" noResize="1" noChangeArrowheads="1"/>
        </xdr:cNvSpPr>
      </xdr:nvSpPr>
      <xdr:spPr bwMode="auto">
        <a:xfrm>
          <a:off x="22383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295" name="AutoShape 296"/>
        <xdr:cNvSpPr>
          <a:spLocks noRot="1" noChangeAspect="1" noMove="1" noResize="1" noChangeArrowheads="1"/>
        </xdr:cNvSpPr>
      </xdr:nvSpPr>
      <xdr:spPr bwMode="auto">
        <a:xfrm>
          <a:off x="22383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296" name="AutoShape 297"/>
        <xdr:cNvSpPr>
          <a:spLocks noRot="1" noMove="1" noResize="1" noChangeArrowheads="1"/>
        </xdr:cNvSpPr>
      </xdr:nvSpPr>
      <xdr:spPr bwMode="auto">
        <a:xfrm>
          <a:off x="22383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297" name="AutoShape 298"/>
        <xdr:cNvSpPr>
          <a:spLocks noRot="1" noChangeAspect="1" noMove="1" noResize="1" noChangeArrowheads="1"/>
        </xdr:cNvSpPr>
      </xdr:nvSpPr>
      <xdr:spPr bwMode="auto">
        <a:xfrm>
          <a:off x="22383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619125</xdr:colOff>
      <xdr:row>151</xdr:row>
      <xdr:rowOff>104775</xdr:rowOff>
    </xdr:to>
    <xdr:sp macro="" textlink="">
      <xdr:nvSpPr>
        <xdr:cNvPr id="1298" name="AutoShape 272"/>
        <xdr:cNvSpPr>
          <a:spLocks noRot="1" noChangeAspect="1" noMove="1" noResize="1" noChangeArrowheads="1"/>
        </xdr:cNvSpPr>
      </xdr:nvSpPr>
      <xdr:spPr bwMode="auto">
        <a:xfrm>
          <a:off x="2238375" y="48025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299" name="AutoShape 273"/>
        <xdr:cNvSpPr>
          <a:spLocks noRot="1" noChangeAspect="1" noMove="1" noResize="1" noChangeArrowheads="1"/>
        </xdr:cNvSpPr>
      </xdr:nvSpPr>
      <xdr:spPr bwMode="auto">
        <a:xfrm>
          <a:off x="22383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300" name="AutoShape 295"/>
        <xdr:cNvSpPr>
          <a:spLocks noRot="1" noChangeAspect="1" noMove="1" noResize="1" noChangeArrowheads="1"/>
        </xdr:cNvSpPr>
      </xdr:nvSpPr>
      <xdr:spPr bwMode="auto">
        <a:xfrm>
          <a:off x="22383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301" name="AutoShape 296"/>
        <xdr:cNvSpPr>
          <a:spLocks noRot="1" noChangeAspect="1" noMove="1" noResize="1" noChangeArrowheads="1"/>
        </xdr:cNvSpPr>
      </xdr:nvSpPr>
      <xdr:spPr bwMode="auto">
        <a:xfrm>
          <a:off x="22383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302" name="AutoShape 297"/>
        <xdr:cNvSpPr>
          <a:spLocks noRot="1" noMove="1" noResize="1" noChangeArrowheads="1"/>
        </xdr:cNvSpPr>
      </xdr:nvSpPr>
      <xdr:spPr bwMode="auto">
        <a:xfrm>
          <a:off x="22383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303" name="AutoShape 298"/>
        <xdr:cNvSpPr>
          <a:spLocks noRot="1" noChangeAspect="1" noMove="1" noResize="1" noChangeArrowheads="1"/>
        </xdr:cNvSpPr>
      </xdr:nvSpPr>
      <xdr:spPr bwMode="auto">
        <a:xfrm>
          <a:off x="22383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619125</xdr:colOff>
      <xdr:row>152</xdr:row>
      <xdr:rowOff>104775</xdr:rowOff>
    </xdr:to>
    <xdr:sp macro="" textlink="">
      <xdr:nvSpPr>
        <xdr:cNvPr id="1304" name="AutoShape 272"/>
        <xdr:cNvSpPr>
          <a:spLocks noRot="1" noChangeAspect="1" noMove="1" noResize="1" noChangeArrowheads="1"/>
        </xdr:cNvSpPr>
      </xdr:nvSpPr>
      <xdr:spPr bwMode="auto">
        <a:xfrm>
          <a:off x="2238375" y="48329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05" name="AutoShape 273"/>
        <xdr:cNvSpPr>
          <a:spLocks noRot="1" noChangeAspect="1" noMove="1" noResize="1" noChangeArrowheads="1"/>
        </xdr:cNvSpPr>
      </xdr:nvSpPr>
      <xdr:spPr bwMode="auto">
        <a:xfrm>
          <a:off x="22383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06" name="AutoShape 295"/>
        <xdr:cNvSpPr>
          <a:spLocks noRot="1" noChangeAspect="1" noMove="1" noResize="1" noChangeArrowheads="1"/>
        </xdr:cNvSpPr>
      </xdr:nvSpPr>
      <xdr:spPr bwMode="auto">
        <a:xfrm>
          <a:off x="22383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07" name="AutoShape 296"/>
        <xdr:cNvSpPr>
          <a:spLocks noRot="1" noChangeAspect="1" noMove="1" noResize="1" noChangeArrowheads="1"/>
        </xdr:cNvSpPr>
      </xdr:nvSpPr>
      <xdr:spPr bwMode="auto">
        <a:xfrm>
          <a:off x="22383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08" name="AutoShape 297"/>
        <xdr:cNvSpPr>
          <a:spLocks noRot="1" noMove="1" noResize="1" noChangeArrowheads="1"/>
        </xdr:cNvSpPr>
      </xdr:nvSpPr>
      <xdr:spPr bwMode="auto">
        <a:xfrm>
          <a:off x="22383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09" name="AutoShape 298"/>
        <xdr:cNvSpPr>
          <a:spLocks noRot="1" noChangeAspect="1" noMove="1" noResize="1" noChangeArrowheads="1"/>
        </xdr:cNvSpPr>
      </xdr:nvSpPr>
      <xdr:spPr bwMode="auto">
        <a:xfrm>
          <a:off x="22383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619125</xdr:colOff>
      <xdr:row>153</xdr:row>
      <xdr:rowOff>104775</xdr:rowOff>
    </xdr:to>
    <xdr:sp macro="" textlink="">
      <xdr:nvSpPr>
        <xdr:cNvPr id="1310" name="AutoShape 272"/>
        <xdr:cNvSpPr>
          <a:spLocks noRot="1" noChangeAspect="1" noMove="1" noResize="1" noChangeArrowheads="1"/>
        </xdr:cNvSpPr>
      </xdr:nvSpPr>
      <xdr:spPr bwMode="auto">
        <a:xfrm>
          <a:off x="2238375" y="48634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11" name="AutoShape 273"/>
        <xdr:cNvSpPr>
          <a:spLocks noRot="1" noChangeAspect="1" noMove="1" noResize="1" noChangeArrowheads="1"/>
        </xdr:cNvSpPr>
      </xdr:nvSpPr>
      <xdr:spPr bwMode="auto">
        <a:xfrm>
          <a:off x="22383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12" name="AutoShape 295"/>
        <xdr:cNvSpPr>
          <a:spLocks noRot="1" noChangeAspect="1" noMove="1" noResize="1" noChangeArrowheads="1"/>
        </xdr:cNvSpPr>
      </xdr:nvSpPr>
      <xdr:spPr bwMode="auto">
        <a:xfrm>
          <a:off x="22383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13" name="AutoShape 296"/>
        <xdr:cNvSpPr>
          <a:spLocks noRot="1" noChangeAspect="1" noMove="1" noResize="1" noChangeArrowheads="1"/>
        </xdr:cNvSpPr>
      </xdr:nvSpPr>
      <xdr:spPr bwMode="auto">
        <a:xfrm>
          <a:off x="22383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14" name="AutoShape 297"/>
        <xdr:cNvSpPr>
          <a:spLocks noRot="1" noMove="1" noResize="1" noChangeArrowheads="1"/>
        </xdr:cNvSpPr>
      </xdr:nvSpPr>
      <xdr:spPr bwMode="auto">
        <a:xfrm>
          <a:off x="22383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15" name="AutoShape 298"/>
        <xdr:cNvSpPr>
          <a:spLocks noRot="1" noChangeAspect="1" noMove="1" noResize="1" noChangeArrowheads="1"/>
        </xdr:cNvSpPr>
      </xdr:nvSpPr>
      <xdr:spPr bwMode="auto">
        <a:xfrm>
          <a:off x="22383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619125</xdr:colOff>
      <xdr:row>154</xdr:row>
      <xdr:rowOff>104775</xdr:rowOff>
    </xdr:to>
    <xdr:sp macro="" textlink="">
      <xdr:nvSpPr>
        <xdr:cNvPr id="1316" name="AutoShape 272"/>
        <xdr:cNvSpPr>
          <a:spLocks noRot="1" noChangeAspect="1" noMove="1" noResize="1" noChangeArrowheads="1"/>
        </xdr:cNvSpPr>
      </xdr:nvSpPr>
      <xdr:spPr bwMode="auto">
        <a:xfrm>
          <a:off x="2238375" y="48939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17" name="AutoShape 273"/>
        <xdr:cNvSpPr>
          <a:spLocks noRot="1" noChangeAspect="1" noMove="1" noResize="1" noChangeArrowheads="1"/>
        </xdr:cNvSpPr>
      </xdr:nvSpPr>
      <xdr:spPr bwMode="auto">
        <a:xfrm>
          <a:off x="22383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18" name="AutoShape 295"/>
        <xdr:cNvSpPr>
          <a:spLocks noRot="1" noChangeAspect="1" noMove="1" noResize="1" noChangeArrowheads="1"/>
        </xdr:cNvSpPr>
      </xdr:nvSpPr>
      <xdr:spPr bwMode="auto">
        <a:xfrm>
          <a:off x="22383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19" name="AutoShape 296"/>
        <xdr:cNvSpPr>
          <a:spLocks noRot="1" noChangeAspect="1" noMove="1" noResize="1" noChangeArrowheads="1"/>
        </xdr:cNvSpPr>
      </xdr:nvSpPr>
      <xdr:spPr bwMode="auto">
        <a:xfrm>
          <a:off x="22383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20" name="AutoShape 297"/>
        <xdr:cNvSpPr>
          <a:spLocks noRot="1" noMove="1" noResize="1" noChangeArrowheads="1"/>
        </xdr:cNvSpPr>
      </xdr:nvSpPr>
      <xdr:spPr bwMode="auto">
        <a:xfrm>
          <a:off x="22383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21" name="AutoShape 298"/>
        <xdr:cNvSpPr>
          <a:spLocks noRot="1" noChangeAspect="1" noMove="1" noResize="1" noChangeArrowheads="1"/>
        </xdr:cNvSpPr>
      </xdr:nvSpPr>
      <xdr:spPr bwMode="auto">
        <a:xfrm>
          <a:off x="22383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619125</xdr:colOff>
      <xdr:row>155</xdr:row>
      <xdr:rowOff>104775</xdr:rowOff>
    </xdr:to>
    <xdr:sp macro="" textlink="">
      <xdr:nvSpPr>
        <xdr:cNvPr id="1322" name="AutoShape 272"/>
        <xdr:cNvSpPr>
          <a:spLocks noRot="1" noChangeAspect="1" noMove="1" noResize="1" noChangeArrowheads="1"/>
        </xdr:cNvSpPr>
      </xdr:nvSpPr>
      <xdr:spPr bwMode="auto">
        <a:xfrm>
          <a:off x="2238375" y="49244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23" name="AutoShape 273"/>
        <xdr:cNvSpPr>
          <a:spLocks noRot="1" noChangeAspect="1" noMove="1" noResize="1" noChangeArrowheads="1"/>
        </xdr:cNvSpPr>
      </xdr:nvSpPr>
      <xdr:spPr bwMode="auto">
        <a:xfrm>
          <a:off x="22383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24" name="AutoShape 295"/>
        <xdr:cNvSpPr>
          <a:spLocks noRot="1" noChangeAspect="1" noMove="1" noResize="1" noChangeArrowheads="1"/>
        </xdr:cNvSpPr>
      </xdr:nvSpPr>
      <xdr:spPr bwMode="auto">
        <a:xfrm>
          <a:off x="22383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25" name="AutoShape 296"/>
        <xdr:cNvSpPr>
          <a:spLocks noRot="1" noChangeAspect="1" noMove="1" noResize="1" noChangeArrowheads="1"/>
        </xdr:cNvSpPr>
      </xdr:nvSpPr>
      <xdr:spPr bwMode="auto">
        <a:xfrm>
          <a:off x="22383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26" name="AutoShape 297"/>
        <xdr:cNvSpPr>
          <a:spLocks noRot="1" noMove="1" noResize="1" noChangeArrowheads="1"/>
        </xdr:cNvSpPr>
      </xdr:nvSpPr>
      <xdr:spPr bwMode="auto">
        <a:xfrm>
          <a:off x="22383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27" name="AutoShape 298"/>
        <xdr:cNvSpPr>
          <a:spLocks noRot="1" noChangeAspect="1" noMove="1" noResize="1" noChangeArrowheads="1"/>
        </xdr:cNvSpPr>
      </xdr:nvSpPr>
      <xdr:spPr bwMode="auto">
        <a:xfrm>
          <a:off x="22383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619125</xdr:colOff>
      <xdr:row>156</xdr:row>
      <xdr:rowOff>104775</xdr:rowOff>
    </xdr:to>
    <xdr:sp macro="" textlink="">
      <xdr:nvSpPr>
        <xdr:cNvPr id="1328" name="AutoShape 272"/>
        <xdr:cNvSpPr>
          <a:spLocks noRot="1" noChangeAspect="1" noMove="1" noResize="1" noChangeArrowheads="1"/>
        </xdr:cNvSpPr>
      </xdr:nvSpPr>
      <xdr:spPr bwMode="auto">
        <a:xfrm>
          <a:off x="2238375" y="49549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29" name="AutoShape 273"/>
        <xdr:cNvSpPr>
          <a:spLocks noRot="1" noChangeAspect="1" noMove="1" noResize="1" noChangeArrowheads="1"/>
        </xdr:cNvSpPr>
      </xdr:nvSpPr>
      <xdr:spPr bwMode="auto">
        <a:xfrm>
          <a:off x="22383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30" name="AutoShape 295"/>
        <xdr:cNvSpPr>
          <a:spLocks noRot="1" noChangeAspect="1" noMove="1" noResize="1" noChangeArrowheads="1"/>
        </xdr:cNvSpPr>
      </xdr:nvSpPr>
      <xdr:spPr bwMode="auto">
        <a:xfrm>
          <a:off x="22383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31" name="AutoShape 296"/>
        <xdr:cNvSpPr>
          <a:spLocks noRot="1" noChangeAspect="1" noMove="1" noResize="1" noChangeArrowheads="1"/>
        </xdr:cNvSpPr>
      </xdr:nvSpPr>
      <xdr:spPr bwMode="auto">
        <a:xfrm>
          <a:off x="22383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32" name="AutoShape 297"/>
        <xdr:cNvSpPr>
          <a:spLocks noRot="1" noMove="1" noResize="1" noChangeArrowheads="1"/>
        </xdr:cNvSpPr>
      </xdr:nvSpPr>
      <xdr:spPr bwMode="auto">
        <a:xfrm>
          <a:off x="22383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33" name="AutoShape 298"/>
        <xdr:cNvSpPr>
          <a:spLocks noRot="1" noChangeAspect="1" noMove="1" noResize="1" noChangeArrowheads="1"/>
        </xdr:cNvSpPr>
      </xdr:nvSpPr>
      <xdr:spPr bwMode="auto">
        <a:xfrm>
          <a:off x="22383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619125</xdr:colOff>
      <xdr:row>157</xdr:row>
      <xdr:rowOff>104775</xdr:rowOff>
    </xdr:to>
    <xdr:sp macro="" textlink="">
      <xdr:nvSpPr>
        <xdr:cNvPr id="1334" name="AutoShape 272"/>
        <xdr:cNvSpPr>
          <a:spLocks noRot="1" noChangeAspect="1" noMove="1" noResize="1" noChangeArrowheads="1"/>
        </xdr:cNvSpPr>
      </xdr:nvSpPr>
      <xdr:spPr bwMode="auto">
        <a:xfrm>
          <a:off x="2238375" y="4985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35" name="AutoShape 273"/>
        <xdr:cNvSpPr>
          <a:spLocks noRot="1" noChangeAspect="1" noMove="1" noResize="1" noChangeArrowheads="1"/>
        </xdr:cNvSpPr>
      </xdr:nvSpPr>
      <xdr:spPr bwMode="auto">
        <a:xfrm>
          <a:off x="22383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36" name="AutoShape 295"/>
        <xdr:cNvSpPr>
          <a:spLocks noRot="1" noChangeAspect="1" noMove="1" noResize="1" noChangeArrowheads="1"/>
        </xdr:cNvSpPr>
      </xdr:nvSpPr>
      <xdr:spPr bwMode="auto">
        <a:xfrm>
          <a:off x="22383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37" name="AutoShape 296"/>
        <xdr:cNvSpPr>
          <a:spLocks noRot="1" noChangeAspect="1" noMove="1" noResize="1" noChangeArrowheads="1"/>
        </xdr:cNvSpPr>
      </xdr:nvSpPr>
      <xdr:spPr bwMode="auto">
        <a:xfrm>
          <a:off x="22383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38" name="AutoShape 297"/>
        <xdr:cNvSpPr>
          <a:spLocks noRot="1" noMove="1" noResize="1" noChangeArrowheads="1"/>
        </xdr:cNvSpPr>
      </xdr:nvSpPr>
      <xdr:spPr bwMode="auto">
        <a:xfrm>
          <a:off x="22383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39" name="AutoShape 298"/>
        <xdr:cNvSpPr>
          <a:spLocks noRot="1" noChangeAspect="1" noMove="1" noResize="1" noChangeArrowheads="1"/>
        </xdr:cNvSpPr>
      </xdr:nvSpPr>
      <xdr:spPr bwMode="auto">
        <a:xfrm>
          <a:off x="22383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619125</xdr:colOff>
      <xdr:row>158</xdr:row>
      <xdr:rowOff>104775</xdr:rowOff>
    </xdr:to>
    <xdr:sp macro="" textlink="">
      <xdr:nvSpPr>
        <xdr:cNvPr id="1340" name="AutoShape 272"/>
        <xdr:cNvSpPr>
          <a:spLocks noRot="1" noChangeAspect="1" noMove="1" noResize="1" noChangeArrowheads="1"/>
        </xdr:cNvSpPr>
      </xdr:nvSpPr>
      <xdr:spPr bwMode="auto">
        <a:xfrm>
          <a:off x="2238375" y="50158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41" name="AutoShape 273"/>
        <xdr:cNvSpPr>
          <a:spLocks noRot="1" noChangeAspect="1" noMove="1" noResize="1" noChangeArrowheads="1"/>
        </xdr:cNvSpPr>
      </xdr:nvSpPr>
      <xdr:spPr bwMode="auto">
        <a:xfrm>
          <a:off x="22383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42" name="AutoShape 295"/>
        <xdr:cNvSpPr>
          <a:spLocks noRot="1" noChangeAspect="1" noMove="1" noResize="1" noChangeArrowheads="1"/>
        </xdr:cNvSpPr>
      </xdr:nvSpPr>
      <xdr:spPr bwMode="auto">
        <a:xfrm>
          <a:off x="22383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43" name="AutoShape 296"/>
        <xdr:cNvSpPr>
          <a:spLocks noRot="1" noChangeAspect="1" noMove="1" noResize="1" noChangeArrowheads="1"/>
        </xdr:cNvSpPr>
      </xdr:nvSpPr>
      <xdr:spPr bwMode="auto">
        <a:xfrm>
          <a:off x="22383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44" name="AutoShape 297"/>
        <xdr:cNvSpPr>
          <a:spLocks noRot="1" noMove="1" noResize="1" noChangeArrowheads="1"/>
        </xdr:cNvSpPr>
      </xdr:nvSpPr>
      <xdr:spPr bwMode="auto">
        <a:xfrm>
          <a:off x="22383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45" name="AutoShape 298"/>
        <xdr:cNvSpPr>
          <a:spLocks noRot="1" noChangeAspect="1" noMove="1" noResize="1" noChangeArrowheads="1"/>
        </xdr:cNvSpPr>
      </xdr:nvSpPr>
      <xdr:spPr bwMode="auto">
        <a:xfrm>
          <a:off x="22383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619125</xdr:colOff>
      <xdr:row>159</xdr:row>
      <xdr:rowOff>104775</xdr:rowOff>
    </xdr:to>
    <xdr:sp macro="" textlink="">
      <xdr:nvSpPr>
        <xdr:cNvPr id="1346" name="AutoShape 272"/>
        <xdr:cNvSpPr>
          <a:spLocks noRot="1" noChangeAspect="1" noMove="1" noResize="1" noChangeArrowheads="1"/>
        </xdr:cNvSpPr>
      </xdr:nvSpPr>
      <xdr:spPr bwMode="auto">
        <a:xfrm>
          <a:off x="2238375" y="50463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47" name="AutoShape 273"/>
        <xdr:cNvSpPr>
          <a:spLocks noRot="1" noChangeAspect="1" noMove="1" noResize="1" noChangeArrowheads="1"/>
        </xdr:cNvSpPr>
      </xdr:nvSpPr>
      <xdr:spPr bwMode="auto">
        <a:xfrm>
          <a:off x="22383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48" name="AutoShape 295"/>
        <xdr:cNvSpPr>
          <a:spLocks noRot="1" noChangeAspect="1" noMove="1" noResize="1" noChangeArrowheads="1"/>
        </xdr:cNvSpPr>
      </xdr:nvSpPr>
      <xdr:spPr bwMode="auto">
        <a:xfrm>
          <a:off x="22383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49" name="AutoShape 296"/>
        <xdr:cNvSpPr>
          <a:spLocks noRot="1" noChangeAspect="1" noMove="1" noResize="1" noChangeArrowheads="1"/>
        </xdr:cNvSpPr>
      </xdr:nvSpPr>
      <xdr:spPr bwMode="auto">
        <a:xfrm>
          <a:off x="22383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50" name="AutoShape 297"/>
        <xdr:cNvSpPr>
          <a:spLocks noRot="1" noMove="1" noResize="1" noChangeArrowheads="1"/>
        </xdr:cNvSpPr>
      </xdr:nvSpPr>
      <xdr:spPr bwMode="auto">
        <a:xfrm>
          <a:off x="22383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51" name="AutoShape 298"/>
        <xdr:cNvSpPr>
          <a:spLocks noRot="1" noChangeAspect="1" noMove="1" noResize="1" noChangeArrowheads="1"/>
        </xdr:cNvSpPr>
      </xdr:nvSpPr>
      <xdr:spPr bwMode="auto">
        <a:xfrm>
          <a:off x="22383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619125</xdr:colOff>
      <xdr:row>160</xdr:row>
      <xdr:rowOff>104775</xdr:rowOff>
    </xdr:to>
    <xdr:sp macro="" textlink="">
      <xdr:nvSpPr>
        <xdr:cNvPr id="1352" name="AutoShape 272"/>
        <xdr:cNvSpPr>
          <a:spLocks noRot="1" noChangeAspect="1" noMove="1" noResize="1" noChangeArrowheads="1"/>
        </xdr:cNvSpPr>
      </xdr:nvSpPr>
      <xdr:spPr bwMode="auto">
        <a:xfrm>
          <a:off x="2238375" y="50768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53" name="AutoShape 273"/>
        <xdr:cNvSpPr>
          <a:spLocks noRot="1" noChangeAspect="1" noMove="1" noResize="1" noChangeArrowheads="1"/>
        </xdr:cNvSpPr>
      </xdr:nvSpPr>
      <xdr:spPr bwMode="auto">
        <a:xfrm>
          <a:off x="22383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54" name="AutoShape 295"/>
        <xdr:cNvSpPr>
          <a:spLocks noRot="1" noChangeAspect="1" noMove="1" noResize="1" noChangeArrowheads="1"/>
        </xdr:cNvSpPr>
      </xdr:nvSpPr>
      <xdr:spPr bwMode="auto">
        <a:xfrm>
          <a:off x="22383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55" name="AutoShape 296"/>
        <xdr:cNvSpPr>
          <a:spLocks noRot="1" noChangeAspect="1" noMove="1" noResize="1" noChangeArrowheads="1"/>
        </xdr:cNvSpPr>
      </xdr:nvSpPr>
      <xdr:spPr bwMode="auto">
        <a:xfrm>
          <a:off x="22383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56" name="AutoShape 297"/>
        <xdr:cNvSpPr>
          <a:spLocks noRot="1" noMove="1" noResize="1" noChangeArrowheads="1"/>
        </xdr:cNvSpPr>
      </xdr:nvSpPr>
      <xdr:spPr bwMode="auto">
        <a:xfrm>
          <a:off x="22383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57" name="AutoShape 298"/>
        <xdr:cNvSpPr>
          <a:spLocks noRot="1" noChangeAspect="1" noMove="1" noResize="1" noChangeArrowheads="1"/>
        </xdr:cNvSpPr>
      </xdr:nvSpPr>
      <xdr:spPr bwMode="auto">
        <a:xfrm>
          <a:off x="22383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619125</xdr:colOff>
      <xdr:row>161</xdr:row>
      <xdr:rowOff>104775</xdr:rowOff>
    </xdr:to>
    <xdr:sp macro="" textlink="">
      <xdr:nvSpPr>
        <xdr:cNvPr id="1358" name="AutoShape 272"/>
        <xdr:cNvSpPr>
          <a:spLocks noRot="1" noChangeAspect="1" noMove="1" noResize="1" noChangeArrowheads="1"/>
        </xdr:cNvSpPr>
      </xdr:nvSpPr>
      <xdr:spPr bwMode="auto">
        <a:xfrm>
          <a:off x="2238375" y="51073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59" name="AutoShape 273"/>
        <xdr:cNvSpPr>
          <a:spLocks noRot="1" noChangeAspect="1" noMove="1" noResize="1" noChangeArrowheads="1"/>
        </xdr:cNvSpPr>
      </xdr:nvSpPr>
      <xdr:spPr bwMode="auto">
        <a:xfrm>
          <a:off x="22383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60" name="AutoShape 295"/>
        <xdr:cNvSpPr>
          <a:spLocks noRot="1" noChangeAspect="1" noMove="1" noResize="1" noChangeArrowheads="1"/>
        </xdr:cNvSpPr>
      </xdr:nvSpPr>
      <xdr:spPr bwMode="auto">
        <a:xfrm>
          <a:off x="22383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61" name="AutoShape 296"/>
        <xdr:cNvSpPr>
          <a:spLocks noRot="1" noChangeAspect="1" noMove="1" noResize="1" noChangeArrowheads="1"/>
        </xdr:cNvSpPr>
      </xdr:nvSpPr>
      <xdr:spPr bwMode="auto">
        <a:xfrm>
          <a:off x="22383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62" name="AutoShape 297"/>
        <xdr:cNvSpPr>
          <a:spLocks noRot="1" noMove="1" noResize="1" noChangeArrowheads="1"/>
        </xdr:cNvSpPr>
      </xdr:nvSpPr>
      <xdr:spPr bwMode="auto">
        <a:xfrm>
          <a:off x="22383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63" name="AutoShape 298"/>
        <xdr:cNvSpPr>
          <a:spLocks noRot="1" noChangeAspect="1" noMove="1" noResize="1" noChangeArrowheads="1"/>
        </xdr:cNvSpPr>
      </xdr:nvSpPr>
      <xdr:spPr bwMode="auto">
        <a:xfrm>
          <a:off x="22383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619125</xdr:colOff>
      <xdr:row>162</xdr:row>
      <xdr:rowOff>104775</xdr:rowOff>
    </xdr:to>
    <xdr:sp macro="" textlink="">
      <xdr:nvSpPr>
        <xdr:cNvPr id="1364" name="AutoShape 272"/>
        <xdr:cNvSpPr>
          <a:spLocks noRot="1" noChangeAspect="1" noMove="1" noResize="1" noChangeArrowheads="1"/>
        </xdr:cNvSpPr>
      </xdr:nvSpPr>
      <xdr:spPr bwMode="auto">
        <a:xfrm>
          <a:off x="2238375" y="51377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65" name="AutoShape 273"/>
        <xdr:cNvSpPr>
          <a:spLocks noRot="1" noChangeAspect="1" noMove="1" noResize="1" noChangeArrowheads="1"/>
        </xdr:cNvSpPr>
      </xdr:nvSpPr>
      <xdr:spPr bwMode="auto">
        <a:xfrm>
          <a:off x="22383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66" name="AutoShape 295"/>
        <xdr:cNvSpPr>
          <a:spLocks noRot="1" noChangeAspect="1" noMove="1" noResize="1" noChangeArrowheads="1"/>
        </xdr:cNvSpPr>
      </xdr:nvSpPr>
      <xdr:spPr bwMode="auto">
        <a:xfrm>
          <a:off x="22383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67" name="AutoShape 296"/>
        <xdr:cNvSpPr>
          <a:spLocks noRot="1" noChangeAspect="1" noMove="1" noResize="1" noChangeArrowheads="1"/>
        </xdr:cNvSpPr>
      </xdr:nvSpPr>
      <xdr:spPr bwMode="auto">
        <a:xfrm>
          <a:off x="22383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68" name="AutoShape 297"/>
        <xdr:cNvSpPr>
          <a:spLocks noRot="1" noMove="1" noResize="1" noChangeArrowheads="1"/>
        </xdr:cNvSpPr>
      </xdr:nvSpPr>
      <xdr:spPr bwMode="auto">
        <a:xfrm>
          <a:off x="22383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69" name="AutoShape 298"/>
        <xdr:cNvSpPr>
          <a:spLocks noRot="1" noChangeAspect="1" noMove="1" noResize="1" noChangeArrowheads="1"/>
        </xdr:cNvSpPr>
      </xdr:nvSpPr>
      <xdr:spPr bwMode="auto">
        <a:xfrm>
          <a:off x="22383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619125</xdr:colOff>
      <xdr:row>163</xdr:row>
      <xdr:rowOff>104775</xdr:rowOff>
    </xdr:to>
    <xdr:sp macro="" textlink="">
      <xdr:nvSpPr>
        <xdr:cNvPr id="1370" name="AutoShape 272"/>
        <xdr:cNvSpPr>
          <a:spLocks noRot="1" noChangeAspect="1" noMove="1" noResize="1" noChangeArrowheads="1"/>
        </xdr:cNvSpPr>
      </xdr:nvSpPr>
      <xdr:spPr bwMode="auto">
        <a:xfrm>
          <a:off x="2238375" y="51682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71" name="AutoShape 273"/>
        <xdr:cNvSpPr>
          <a:spLocks noRot="1" noChangeAspect="1" noMove="1" noResize="1" noChangeArrowheads="1"/>
        </xdr:cNvSpPr>
      </xdr:nvSpPr>
      <xdr:spPr bwMode="auto">
        <a:xfrm>
          <a:off x="22383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72" name="AutoShape 295"/>
        <xdr:cNvSpPr>
          <a:spLocks noRot="1" noChangeAspect="1" noMove="1" noResize="1" noChangeArrowheads="1"/>
        </xdr:cNvSpPr>
      </xdr:nvSpPr>
      <xdr:spPr bwMode="auto">
        <a:xfrm>
          <a:off x="22383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73" name="AutoShape 296"/>
        <xdr:cNvSpPr>
          <a:spLocks noRot="1" noChangeAspect="1" noMove="1" noResize="1" noChangeArrowheads="1"/>
        </xdr:cNvSpPr>
      </xdr:nvSpPr>
      <xdr:spPr bwMode="auto">
        <a:xfrm>
          <a:off x="22383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74" name="AutoShape 297"/>
        <xdr:cNvSpPr>
          <a:spLocks noRot="1" noMove="1" noResize="1" noChangeArrowheads="1"/>
        </xdr:cNvSpPr>
      </xdr:nvSpPr>
      <xdr:spPr bwMode="auto">
        <a:xfrm>
          <a:off x="22383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75" name="AutoShape 298"/>
        <xdr:cNvSpPr>
          <a:spLocks noRot="1" noChangeAspect="1" noMove="1" noResize="1" noChangeArrowheads="1"/>
        </xdr:cNvSpPr>
      </xdr:nvSpPr>
      <xdr:spPr bwMode="auto">
        <a:xfrm>
          <a:off x="22383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619125</xdr:colOff>
      <xdr:row>164</xdr:row>
      <xdr:rowOff>104775</xdr:rowOff>
    </xdr:to>
    <xdr:sp macro="" textlink="">
      <xdr:nvSpPr>
        <xdr:cNvPr id="1376" name="AutoShape 272"/>
        <xdr:cNvSpPr>
          <a:spLocks noRot="1" noChangeAspect="1" noMove="1" noResize="1" noChangeArrowheads="1"/>
        </xdr:cNvSpPr>
      </xdr:nvSpPr>
      <xdr:spPr bwMode="auto">
        <a:xfrm>
          <a:off x="223837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77" name="AutoShape 273"/>
        <xdr:cNvSpPr>
          <a:spLocks noRot="1" noChangeAspect="1" noMove="1" noResize="1" noChangeArrowheads="1"/>
        </xdr:cNvSpPr>
      </xdr:nvSpPr>
      <xdr:spPr bwMode="auto">
        <a:xfrm>
          <a:off x="2238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78" name="AutoShape 295"/>
        <xdr:cNvSpPr>
          <a:spLocks noRot="1" noChangeAspect="1" noMove="1" noResize="1" noChangeArrowheads="1"/>
        </xdr:cNvSpPr>
      </xdr:nvSpPr>
      <xdr:spPr bwMode="auto">
        <a:xfrm>
          <a:off x="2238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79" name="AutoShape 296"/>
        <xdr:cNvSpPr>
          <a:spLocks noRot="1" noChangeAspect="1" noMove="1" noResize="1" noChangeArrowheads="1"/>
        </xdr:cNvSpPr>
      </xdr:nvSpPr>
      <xdr:spPr bwMode="auto">
        <a:xfrm>
          <a:off x="2238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80" name="AutoShape 297"/>
        <xdr:cNvSpPr>
          <a:spLocks noRot="1" noMove="1" noResize="1" noChangeArrowheads="1"/>
        </xdr:cNvSpPr>
      </xdr:nvSpPr>
      <xdr:spPr bwMode="auto">
        <a:xfrm>
          <a:off x="2238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81" name="AutoShape 298"/>
        <xdr:cNvSpPr>
          <a:spLocks noRot="1" noChangeAspect="1" noMove="1" noResize="1" noChangeArrowheads="1"/>
        </xdr:cNvSpPr>
      </xdr:nvSpPr>
      <xdr:spPr bwMode="auto">
        <a:xfrm>
          <a:off x="2238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619125</xdr:colOff>
      <xdr:row>165</xdr:row>
      <xdr:rowOff>104775</xdr:rowOff>
    </xdr:to>
    <xdr:sp macro="" textlink="">
      <xdr:nvSpPr>
        <xdr:cNvPr id="1382" name="AutoShape 272"/>
        <xdr:cNvSpPr>
          <a:spLocks noRot="1" noChangeAspect="1" noMove="1" noResize="1" noChangeArrowheads="1"/>
        </xdr:cNvSpPr>
      </xdr:nvSpPr>
      <xdr:spPr bwMode="auto">
        <a:xfrm>
          <a:off x="2238375" y="5229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83" name="AutoShape 273"/>
        <xdr:cNvSpPr>
          <a:spLocks noRot="1" noChangeAspect="1" noMove="1" noResize="1" noChangeArrowheads="1"/>
        </xdr:cNvSpPr>
      </xdr:nvSpPr>
      <xdr:spPr bwMode="auto">
        <a:xfrm>
          <a:off x="22383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84" name="AutoShape 295"/>
        <xdr:cNvSpPr>
          <a:spLocks noRot="1" noChangeAspect="1" noMove="1" noResize="1" noChangeArrowheads="1"/>
        </xdr:cNvSpPr>
      </xdr:nvSpPr>
      <xdr:spPr bwMode="auto">
        <a:xfrm>
          <a:off x="22383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85" name="AutoShape 296"/>
        <xdr:cNvSpPr>
          <a:spLocks noRot="1" noChangeAspect="1" noMove="1" noResize="1" noChangeArrowheads="1"/>
        </xdr:cNvSpPr>
      </xdr:nvSpPr>
      <xdr:spPr bwMode="auto">
        <a:xfrm>
          <a:off x="22383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86" name="AutoShape 297"/>
        <xdr:cNvSpPr>
          <a:spLocks noRot="1" noMove="1" noResize="1" noChangeArrowheads="1"/>
        </xdr:cNvSpPr>
      </xdr:nvSpPr>
      <xdr:spPr bwMode="auto">
        <a:xfrm>
          <a:off x="22383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87" name="AutoShape 298"/>
        <xdr:cNvSpPr>
          <a:spLocks noRot="1" noChangeAspect="1" noMove="1" noResize="1" noChangeArrowheads="1"/>
        </xdr:cNvSpPr>
      </xdr:nvSpPr>
      <xdr:spPr bwMode="auto">
        <a:xfrm>
          <a:off x="22383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619125</xdr:colOff>
      <xdr:row>164</xdr:row>
      <xdr:rowOff>104775</xdr:rowOff>
    </xdr:to>
    <xdr:sp macro="" textlink="">
      <xdr:nvSpPr>
        <xdr:cNvPr id="1388" name="AutoShape 272"/>
        <xdr:cNvSpPr>
          <a:spLocks noRot="1" noChangeAspect="1" noMove="1" noResize="1" noChangeArrowheads="1"/>
        </xdr:cNvSpPr>
      </xdr:nvSpPr>
      <xdr:spPr bwMode="auto">
        <a:xfrm>
          <a:off x="223837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89" name="AutoShape 273"/>
        <xdr:cNvSpPr>
          <a:spLocks noRot="1" noChangeAspect="1" noMove="1" noResize="1" noChangeArrowheads="1"/>
        </xdr:cNvSpPr>
      </xdr:nvSpPr>
      <xdr:spPr bwMode="auto">
        <a:xfrm>
          <a:off x="2238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90" name="AutoShape 295"/>
        <xdr:cNvSpPr>
          <a:spLocks noRot="1" noChangeAspect="1" noMove="1" noResize="1" noChangeArrowheads="1"/>
        </xdr:cNvSpPr>
      </xdr:nvSpPr>
      <xdr:spPr bwMode="auto">
        <a:xfrm>
          <a:off x="2238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91" name="AutoShape 296"/>
        <xdr:cNvSpPr>
          <a:spLocks noRot="1" noChangeAspect="1" noMove="1" noResize="1" noChangeArrowheads="1"/>
        </xdr:cNvSpPr>
      </xdr:nvSpPr>
      <xdr:spPr bwMode="auto">
        <a:xfrm>
          <a:off x="2238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92" name="AutoShape 297"/>
        <xdr:cNvSpPr>
          <a:spLocks noRot="1" noMove="1" noResize="1" noChangeArrowheads="1"/>
        </xdr:cNvSpPr>
      </xdr:nvSpPr>
      <xdr:spPr bwMode="auto">
        <a:xfrm>
          <a:off x="2238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93" name="AutoShape 298"/>
        <xdr:cNvSpPr>
          <a:spLocks noRot="1" noChangeAspect="1" noMove="1" noResize="1" noChangeArrowheads="1"/>
        </xdr:cNvSpPr>
      </xdr:nvSpPr>
      <xdr:spPr bwMode="auto">
        <a:xfrm>
          <a:off x="2238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619125</xdr:colOff>
      <xdr:row>140</xdr:row>
      <xdr:rowOff>104775</xdr:rowOff>
    </xdr:to>
    <xdr:sp macro="" textlink="">
      <xdr:nvSpPr>
        <xdr:cNvPr id="1394" name="AutoShape 272"/>
        <xdr:cNvSpPr>
          <a:spLocks noRot="1" noChangeAspect="1" noMove="1" noResize="1" noChangeArrowheads="1"/>
        </xdr:cNvSpPr>
      </xdr:nvSpPr>
      <xdr:spPr bwMode="auto">
        <a:xfrm>
          <a:off x="4391025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395" name="AutoShape 273"/>
        <xdr:cNvSpPr>
          <a:spLocks noRot="1" noChangeAspect="1" noMove="1" noResize="1" noChangeArrowheads="1"/>
        </xdr:cNvSpPr>
      </xdr:nvSpPr>
      <xdr:spPr bwMode="auto">
        <a:xfrm>
          <a:off x="4391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396" name="AutoShape 295"/>
        <xdr:cNvSpPr>
          <a:spLocks noRot="1" noChangeAspect="1" noMove="1" noResize="1" noChangeArrowheads="1"/>
        </xdr:cNvSpPr>
      </xdr:nvSpPr>
      <xdr:spPr bwMode="auto">
        <a:xfrm>
          <a:off x="4391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397" name="AutoShape 296"/>
        <xdr:cNvSpPr>
          <a:spLocks noRot="1" noChangeAspect="1" noMove="1" noResize="1" noChangeArrowheads="1"/>
        </xdr:cNvSpPr>
      </xdr:nvSpPr>
      <xdr:spPr bwMode="auto">
        <a:xfrm>
          <a:off x="4391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398" name="AutoShape 297"/>
        <xdr:cNvSpPr>
          <a:spLocks noRot="1" noMove="1" noResize="1" noChangeArrowheads="1"/>
        </xdr:cNvSpPr>
      </xdr:nvSpPr>
      <xdr:spPr bwMode="auto">
        <a:xfrm>
          <a:off x="4391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399" name="AutoShape 298"/>
        <xdr:cNvSpPr>
          <a:spLocks noRot="1" noChangeAspect="1" noMove="1" noResize="1" noChangeArrowheads="1"/>
        </xdr:cNvSpPr>
      </xdr:nvSpPr>
      <xdr:spPr bwMode="auto">
        <a:xfrm>
          <a:off x="4391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619125</xdr:colOff>
      <xdr:row>141</xdr:row>
      <xdr:rowOff>104775</xdr:rowOff>
    </xdr:to>
    <xdr:sp macro="" textlink="">
      <xdr:nvSpPr>
        <xdr:cNvPr id="1400" name="AutoShape 272"/>
        <xdr:cNvSpPr>
          <a:spLocks noRot="1" noChangeAspect="1" noMove="1" noResize="1" noChangeArrowheads="1"/>
        </xdr:cNvSpPr>
      </xdr:nvSpPr>
      <xdr:spPr bwMode="auto">
        <a:xfrm>
          <a:off x="439102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01" name="AutoShape 273"/>
        <xdr:cNvSpPr>
          <a:spLocks noRot="1" noChangeAspect="1" noMove="1" noResize="1" noChangeArrowheads="1"/>
        </xdr:cNvSpPr>
      </xdr:nvSpPr>
      <xdr:spPr bwMode="auto">
        <a:xfrm>
          <a:off x="4391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02" name="AutoShape 295"/>
        <xdr:cNvSpPr>
          <a:spLocks noRot="1" noChangeAspect="1" noMove="1" noResize="1" noChangeArrowheads="1"/>
        </xdr:cNvSpPr>
      </xdr:nvSpPr>
      <xdr:spPr bwMode="auto">
        <a:xfrm>
          <a:off x="4391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03" name="AutoShape 296"/>
        <xdr:cNvSpPr>
          <a:spLocks noRot="1" noChangeAspect="1" noMove="1" noResize="1" noChangeArrowheads="1"/>
        </xdr:cNvSpPr>
      </xdr:nvSpPr>
      <xdr:spPr bwMode="auto">
        <a:xfrm>
          <a:off x="4391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04" name="AutoShape 297"/>
        <xdr:cNvSpPr>
          <a:spLocks noRot="1" noMove="1" noResize="1" noChangeArrowheads="1"/>
        </xdr:cNvSpPr>
      </xdr:nvSpPr>
      <xdr:spPr bwMode="auto">
        <a:xfrm>
          <a:off x="4391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05" name="AutoShape 298"/>
        <xdr:cNvSpPr>
          <a:spLocks noRot="1" noChangeAspect="1" noMove="1" noResize="1" noChangeArrowheads="1"/>
        </xdr:cNvSpPr>
      </xdr:nvSpPr>
      <xdr:spPr bwMode="auto">
        <a:xfrm>
          <a:off x="4391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619125</xdr:colOff>
      <xdr:row>142</xdr:row>
      <xdr:rowOff>104775</xdr:rowOff>
    </xdr:to>
    <xdr:sp macro="" textlink="">
      <xdr:nvSpPr>
        <xdr:cNvPr id="1406" name="AutoShape 272"/>
        <xdr:cNvSpPr>
          <a:spLocks noRot="1" noChangeAspect="1" noMove="1" noResize="1" noChangeArrowheads="1"/>
        </xdr:cNvSpPr>
      </xdr:nvSpPr>
      <xdr:spPr bwMode="auto">
        <a:xfrm>
          <a:off x="439102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07" name="AutoShape 273"/>
        <xdr:cNvSpPr>
          <a:spLocks noRot="1" noChangeAspect="1" noMove="1" noResize="1" noChangeArrowheads="1"/>
        </xdr:cNvSpPr>
      </xdr:nvSpPr>
      <xdr:spPr bwMode="auto">
        <a:xfrm>
          <a:off x="4391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08" name="AutoShape 295"/>
        <xdr:cNvSpPr>
          <a:spLocks noRot="1" noChangeAspect="1" noMove="1" noResize="1" noChangeArrowheads="1"/>
        </xdr:cNvSpPr>
      </xdr:nvSpPr>
      <xdr:spPr bwMode="auto">
        <a:xfrm>
          <a:off x="4391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09" name="AutoShape 296"/>
        <xdr:cNvSpPr>
          <a:spLocks noRot="1" noChangeAspect="1" noMove="1" noResize="1" noChangeArrowheads="1"/>
        </xdr:cNvSpPr>
      </xdr:nvSpPr>
      <xdr:spPr bwMode="auto">
        <a:xfrm>
          <a:off x="4391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10" name="AutoShape 297"/>
        <xdr:cNvSpPr>
          <a:spLocks noRot="1" noMove="1" noResize="1" noChangeArrowheads="1"/>
        </xdr:cNvSpPr>
      </xdr:nvSpPr>
      <xdr:spPr bwMode="auto">
        <a:xfrm>
          <a:off x="4391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11" name="AutoShape 298"/>
        <xdr:cNvSpPr>
          <a:spLocks noRot="1" noChangeAspect="1" noMove="1" noResize="1" noChangeArrowheads="1"/>
        </xdr:cNvSpPr>
      </xdr:nvSpPr>
      <xdr:spPr bwMode="auto">
        <a:xfrm>
          <a:off x="4391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619125</xdr:colOff>
      <xdr:row>143</xdr:row>
      <xdr:rowOff>104775</xdr:rowOff>
    </xdr:to>
    <xdr:sp macro="" textlink="">
      <xdr:nvSpPr>
        <xdr:cNvPr id="1412" name="AutoShape 272"/>
        <xdr:cNvSpPr>
          <a:spLocks noRot="1" noChangeAspect="1" noMove="1" noResize="1" noChangeArrowheads="1"/>
        </xdr:cNvSpPr>
      </xdr:nvSpPr>
      <xdr:spPr bwMode="auto">
        <a:xfrm>
          <a:off x="439102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13" name="AutoShape 273"/>
        <xdr:cNvSpPr>
          <a:spLocks noRot="1" noChangeAspect="1" noMove="1" noResize="1" noChangeArrowheads="1"/>
        </xdr:cNvSpPr>
      </xdr:nvSpPr>
      <xdr:spPr bwMode="auto">
        <a:xfrm>
          <a:off x="4391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14" name="AutoShape 295"/>
        <xdr:cNvSpPr>
          <a:spLocks noRot="1" noChangeAspect="1" noMove="1" noResize="1" noChangeArrowheads="1"/>
        </xdr:cNvSpPr>
      </xdr:nvSpPr>
      <xdr:spPr bwMode="auto">
        <a:xfrm>
          <a:off x="4391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15" name="AutoShape 296"/>
        <xdr:cNvSpPr>
          <a:spLocks noRot="1" noChangeAspect="1" noMove="1" noResize="1" noChangeArrowheads="1"/>
        </xdr:cNvSpPr>
      </xdr:nvSpPr>
      <xdr:spPr bwMode="auto">
        <a:xfrm>
          <a:off x="4391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16" name="AutoShape 297"/>
        <xdr:cNvSpPr>
          <a:spLocks noRot="1" noMove="1" noResize="1" noChangeArrowheads="1"/>
        </xdr:cNvSpPr>
      </xdr:nvSpPr>
      <xdr:spPr bwMode="auto">
        <a:xfrm>
          <a:off x="4391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17" name="AutoShape 298"/>
        <xdr:cNvSpPr>
          <a:spLocks noRot="1" noChangeAspect="1" noMove="1" noResize="1" noChangeArrowheads="1"/>
        </xdr:cNvSpPr>
      </xdr:nvSpPr>
      <xdr:spPr bwMode="auto">
        <a:xfrm>
          <a:off x="4391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619125</xdr:colOff>
      <xdr:row>144</xdr:row>
      <xdr:rowOff>104775</xdr:rowOff>
    </xdr:to>
    <xdr:sp macro="" textlink="">
      <xdr:nvSpPr>
        <xdr:cNvPr id="1418" name="AutoShape 272"/>
        <xdr:cNvSpPr>
          <a:spLocks noRot="1" noChangeAspect="1" noMove="1" noResize="1" noChangeArrowheads="1"/>
        </xdr:cNvSpPr>
      </xdr:nvSpPr>
      <xdr:spPr bwMode="auto">
        <a:xfrm>
          <a:off x="4391025" y="45891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19" name="AutoShape 273"/>
        <xdr:cNvSpPr>
          <a:spLocks noRot="1" noChangeAspect="1" noMove="1" noResize="1" noChangeArrowheads="1"/>
        </xdr:cNvSpPr>
      </xdr:nvSpPr>
      <xdr:spPr bwMode="auto">
        <a:xfrm>
          <a:off x="43910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20" name="AutoShape 295"/>
        <xdr:cNvSpPr>
          <a:spLocks noRot="1" noChangeAspect="1" noMove="1" noResize="1" noChangeArrowheads="1"/>
        </xdr:cNvSpPr>
      </xdr:nvSpPr>
      <xdr:spPr bwMode="auto">
        <a:xfrm>
          <a:off x="43910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21" name="AutoShape 296"/>
        <xdr:cNvSpPr>
          <a:spLocks noRot="1" noChangeAspect="1" noMove="1" noResize="1" noChangeArrowheads="1"/>
        </xdr:cNvSpPr>
      </xdr:nvSpPr>
      <xdr:spPr bwMode="auto">
        <a:xfrm>
          <a:off x="43910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22" name="AutoShape 297"/>
        <xdr:cNvSpPr>
          <a:spLocks noRot="1" noMove="1" noResize="1" noChangeArrowheads="1"/>
        </xdr:cNvSpPr>
      </xdr:nvSpPr>
      <xdr:spPr bwMode="auto">
        <a:xfrm>
          <a:off x="43910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23" name="AutoShape 298"/>
        <xdr:cNvSpPr>
          <a:spLocks noRot="1" noChangeAspect="1" noMove="1" noResize="1" noChangeArrowheads="1"/>
        </xdr:cNvSpPr>
      </xdr:nvSpPr>
      <xdr:spPr bwMode="auto">
        <a:xfrm>
          <a:off x="43910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619125</xdr:colOff>
      <xdr:row>145</xdr:row>
      <xdr:rowOff>104775</xdr:rowOff>
    </xdr:to>
    <xdr:sp macro="" textlink="">
      <xdr:nvSpPr>
        <xdr:cNvPr id="1424" name="AutoShape 272"/>
        <xdr:cNvSpPr>
          <a:spLocks noRot="1" noChangeAspect="1" noMove="1" noResize="1" noChangeArrowheads="1"/>
        </xdr:cNvSpPr>
      </xdr:nvSpPr>
      <xdr:spPr bwMode="auto">
        <a:xfrm>
          <a:off x="4391025" y="46196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25" name="AutoShape 273"/>
        <xdr:cNvSpPr>
          <a:spLocks noRot="1" noChangeAspect="1" noMove="1" noResize="1" noChangeArrowheads="1"/>
        </xdr:cNvSpPr>
      </xdr:nvSpPr>
      <xdr:spPr bwMode="auto">
        <a:xfrm>
          <a:off x="43910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26" name="AutoShape 295"/>
        <xdr:cNvSpPr>
          <a:spLocks noRot="1" noChangeAspect="1" noMove="1" noResize="1" noChangeArrowheads="1"/>
        </xdr:cNvSpPr>
      </xdr:nvSpPr>
      <xdr:spPr bwMode="auto">
        <a:xfrm>
          <a:off x="43910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27" name="AutoShape 296"/>
        <xdr:cNvSpPr>
          <a:spLocks noRot="1" noChangeAspect="1" noMove="1" noResize="1" noChangeArrowheads="1"/>
        </xdr:cNvSpPr>
      </xdr:nvSpPr>
      <xdr:spPr bwMode="auto">
        <a:xfrm>
          <a:off x="43910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28" name="AutoShape 297"/>
        <xdr:cNvSpPr>
          <a:spLocks noRot="1" noMove="1" noResize="1" noChangeArrowheads="1"/>
        </xdr:cNvSpPr>
      </xdr:nvSpPr>
      <xdr:spPr bwMode="auto">
        <a:xfrm>
          <a:off x="43910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29" name="AutoShape 298"/>
        <xdr:cNvSpPr>
          <a:spLocks noRot="1" noChangeAspect="1" noMove="1" noResize="1" noChangeArrowheads="1"/>
        </xdr:cNvSpPr>
      </xdr:nvSpPr>
      <xdr:spPr bwMode="auto">
        <a:xfrm>
          <a:off x="43910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619125</xdr:colOff>
      <xdr:row>146</xdr:row>
      <xdr:rowOff>104775</xdr:rowOff>
    </xdr:to>
    <xdr:sp macro="" textlink="">
      <xdr:nvSpPr>
        <xdr:cNvPr id="1430" name="AutoShape 272"/>
        <xdr:cNvSpPr>
          <a:spLocks noRot="1" noChangeAspect="1" noMove="1" noResize="1" noChangeArrowheads="1"/>
        </xdr:cNvSpPr>
      </xdr:nvSpPr>
      <xdr:spPr bwMode="auto">
        <a:xfrm>
          <a:off x="4391025" y="46501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31" name="AutoShape 273"/>
        <xdr:cNvSpPr>
          <a:spLocks noRot="1" noChangeAspect="1" noMove="1" noResize="1" noChangeArrowheads="1"/>
        </xdr:cNvSpPr>
      </xdr:nvSpPr>
      <xdr:spPr bwMode="auto">
        <a:xfrm>
          <a:off x="43910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32" name="AutoShape 295"/>
        <xdr:cNvSpPr>
          <a:spLocks noRot="1" noChangeAspect="1" noMove="1" noResize="1" noChangeArrowheads="1"/>
        </xdr:cNvSpPr>
      </xdr:nvSpPr>
      <xdr:spPr bwMode="auto">
        <a:xfrm>
          <a:off x="43910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33" name="AutoShape 296"/>
        <xdr:cNvSpPr>
          <a:spLocks noRot="1" noChangeAspect="1" noMove="1" noResize="1" noChangeArrowheads="1"/>
        </xdr:cNvSpPr>
      </xdr:nvSpPr>
      <xdr:spPr bwMode="auto">
        <a:xfrm>
          <a:off x="43910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34" name="AutoShape 297"/>
        <xdr:cNvSpPr>
          <a:spLocks noRot="1" noMove="1" noResize="1" noChangeArrowheads="1"/>
        </xdr:cNvSpPr>
      </xdr:nvSpPr>
      <xdr:spPr bwMode="auto">
        <a:xfrm>
          <a:off x="43910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35" name="AutoShape 298"/>
        <xdr:cNvSpPr>
          <a:spLocks noRot="1" noChangeAspect="1" noMove="1" noResize="1" noChangeArrowheads="1"/>
        </xdr:cNvSpPr>
      </xdr:nvSpPr>
      <xdr:spPr bwMode="auto">
        <a:xfrm>
          <a:off x="43910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619125</xdr:colOff>
      <xdr:row>147</xdr:row>
      <xdr:rowOff>104775</xdr:rowOff>
    </xdr:to>
    <xdr:sp macro="" textlink="">
      <xdr:nvSpPr>
        <xdr:cNvPr id="1436" name="AutoShape 272"/>
        <xdr:cNvSpPr>
          <a:spLocks noRot="1" noChangeAspect="1" noMove="1" noResize="1" noChangeArrowheads="1"/>
        </xdr:cNvSpPr>
      </xdr:nvSpPr>
      <xdr:spPr bwMode="auto">
        <a:xfrm>
          <a:off x="4391025" y="46805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37" name="AutoShape 273"/>
        <xdr:cNvSpPr>
          <a:spLocks noRot="1" noChangeAspect="1" noMove="1" noResize="1" noChangeArrowheads="1"/>
        </xdr:cNvSpPr>
      </xdr:nvSpPr>
      <xdr:spPr bwMode="auto">
        <a:xfrm>
          <a:off x="43910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38" name="AutoShape 295"/>
        <xdr:cNvSpPr>
          <a:spLocks noRot="1" noChangeAspect="1" noMove="1" noResize="1" noChangeArrowheads="1"/>
        </xdr:cNvSpPr>
      </xdr:nvSpPr>
      <xdr:spPr bwMode="auto">
        <a:xfrm>
          <a:off x="43910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39" name="AutoShape 296"/>
        <xdr:cNvSpPr>
          <a:spLocks noRot="1" noChangeAspect="1" noMove="1" noResize="1" noChangeArrowheads="1"/>
        </xdr:cNvSpPr>
      </xdr:nvSpPr>
      <xdr:spPr bwMode="auto">
        <a:xfrm>
          <a:off x="43910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40" name="AutoShape 297"/>
        <xdr:cNvSpPr>
          <a:spLocks noRot="1" noMove="1" noResize="1" noChangeArrowheads="1"/>
        </xdr:cNvSpPr>
      </xdr:nvSpPr>
      <xdr:spPr bwMode="auto">
        <a:xfrm>
          <a:off x="43910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41" name="AutoShape 298"/>
        <xdr:cNvSpPr>
          <a:spLocks noRot="1" noChangeAspect="1" noMove="1" noResize="1" noChangeArrowheads="1"/>
        </xdr:cNvSpPr>
      </xdr:nvSpPr>
      <xdr:spPr bwMode="auto">
        <a:xfrm>
          <a:off x="43910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619125</xdr:colOff>
      <xdr:row>148</xdr:row>
      <xdr:rowOff>104775</xdr:rowOff>
    </xdr:to>
    <xdr:sp macro="" textlink="">
      <xdr:nvSpPr>
        <xdr:cNvPr id="1442" name="AutoShape 272"/>
        <xdr:cNvSpPr>
          <a:spLocks noRot="1" noChangeAspect="1" noMove="1" noResize="1" noChangeArrowheads="1"/>
        </xdr:cNvSpPr>
      </xdr:nvSpPr>
      <xdr:spPr bwMode="auto">
        <a:xfrm>
          <a:off x="4391025" y="47110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43" name="AutoShape 273"/>
        <xdr:cNvSpPr>
          <a:spLocks noRot="1" noChangeAspect="1" noMove="1" noResize="1" noChangeArrowheads="1"/>
        </xdr:cNvSpPr>
      </xdr:nvSpPr>
      <xdr:spPr bwMode="auto">
        <a:xfrm>
          <a:off x="43910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44" name="AutoShape 295"/>
        <xdr:cNvSpPr>
          <a:spLocks noRot="1" noChangeAspect="1" noMove="1" noResize="1" noChangeArrowheads="1"/>
        </xdr:cNvSpPr>
      </xdr:nvSpPr>
      <xdr:spPr bwMode="auto">
        <a:xfrm>
          <a:off x="43910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45" name="AutoShape 296"/>
        <xdr:cNvSpPr>
          <a:spLocks noRot="1" noChangeAspect="1" noMove="1" noResize="1" noChangeArrowheads="1"/>
        </xdr:cNvSpPr>
      </xdr:nvSpPr>
      <xdr:spPr bwMode="auto">
        <a:xfrm>
          <a:off x="43910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46" name="AutoShape 297"/>
        <xdr:cNvSpPr>
          <a:spLocks noRot="1" noMove="1" noResize="1" noChangeArrowheads="1"/>
        </xdr:cNvSpPr>
      </xdr:nvSpPr>
      <xdr:spPr bwMode="auto">
        <a:xfrm>
          <a:off x="43910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47" name="AutoShape 298"/>
        <xdr:cNvSpPr>
          <a:spLocks noRot="1" noChangeAspect="1" noMove="1" noResize="1" noChangeArrowheads="1"/>
        </xdr:cNvSpPr>
      </xdr:nvSpPr>
      <xdr:spPr bwMode="auto">
        <a:xfrm>
          <a:off x="43910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619125</xdr:colOff>
      <xdr:row>149</xdr:row>
      <xdr:rowOff>104775</xdr:rowOff>
    </xdr:to>
    <xdr:sp macro="" textlink="">
      <xdr:nvSpPr>
        <xdr:cNvPr id="1448" name="AutoShape 272"/>
        <xdr:cNvSpPr>
          <a:spLocks noRot="1" noChangeAspect="1" noMove="1" noResize="1" noChangeArrowheads="1"/>
        </xdr:cNvSpPr>
      </xdr:nvSpPr>
      <xdr:spPr bwMode="auto">
        <a:xfrm>
          <a:off x="4391025" y="4741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49" name="AutoShape 273"/>
        <xdr:cNvSpPr>
          <a:spLocks noRot="1" noChangeAspect="1" noMove="1" noResize="1" noChangeArrowheads="1"/>
        </xdr:cNvSpPr>
      </xdr:nvSpPr>
      <xdr:spPr bwMode="auto">
        <a:xfrm>
          <a:off x="43910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50" name="AutoShape 295"/>
        <xdr:cNvSpPr>
          <a:spLocks noRot="1" noChangeAspect="1" noMove="1" noResize="1" noChangeArrowheads="1"/>
        </xdr:cNvSpPr>
      </xdr:nvSpPr>
      <xdr:spPr bwMode="auto">
        <a:xfrm>
          <a:off x="43910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51" name="AutoShape 296"/>
        <xdr:cNvSpPr>
          <a:spLocks noRot="1" noChangeAspect="1" noMove="1" noResize="1" noChangeArrowheads="1"/>
        </xdr:cNvSpPr>
      </xdr:nvSpPr>
      <xdr:spPr bwMode="auto">
        <a:xfrm>
          <a:off x="43910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52" name="AutoShape 297"/>
        <xdr:cNvSpPr>
          <a:spLocks noRot="1" noMove="1" noResize="1" noChangeArrowheads="1"/>
        </xdr:cNvSpPr>
      </xdr:nvSpPr>
      <xdr:spPr bwMode="auto">
        <a:xfrm>
          <a:off x="43910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53" name="AutoShape 298"/>
        <xdr:cNvSpPr>
          <a:spLocks noRot="1" noChangeAspect="1" noMove="1" noResize="1" noChangeArrowheads="1"/>
        </xdr:cNvSpPr>
      </xdr:nvSpPr>
      <xdr:spPr bwMode="auto">
        <a:xfrm>
          <a:off x="43910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619125</xdr:colOff>
      <xdr:row>150</xdr:row>
      <xdr:rowOff>104775</xdr:rowOff>
    </xdr:to>
    <xdr:sp macro="" textlink="">
      <xdr:nvSpPr>
        <xdr:cNvPr id="1454" name="AutoShape 272"/>
        <xdr:cNvSpPr>
          <a:spLocks noRot="1" noChangeAspect="1" noMove="1" noResize="1" noChangeArrowheads="1"/>
        </xdr:cNvSpPr>
      </xdr:nvSpPr>
      <xdr:spPr bwMode="auto">
        <a:xfrm>
          <a:off x="4391025" y="47720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55" name="AutoShape 273"/>
        <xdr:cNvSpPr>
          <a:spLocks noRot="1" noChangeAspect="1" noMove="1" noResize="1" noChangeArrowheads="1"/>
        </xdr:cNvSpPr>
      </xdr:nvSpPr>
      <xdr:spPr bwMode="auto">
        <a:xfrm>
          <a:off x="43910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56" name="AutoShape 295"/>
        <xdr:cNvSpPr>
          <a:spLocks noRot="1" noChangeAspect="1" noMove="1" noResize="1" noChangeArrowheads="1"/>
        </xdr:cNvSpPr>
      </xdr:nvSpPr>
      <xdr:spPr bwMode="auto">
        <a:xfrm>
          <a:off x="43910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57" name="AutoShape 296"/>
        <xdr:cNvSpPr>
          <a:spLocks noRot="1" noChangeAspect="1" noMove="1" noResize="1" noChangeArrowheads="1"/>
        </xdr:cNvSpPr>
      </xdr:nvSpPr>
      <xdr:spPr bwMode="auto">
        <a:xfrm>
          <a:off x="43910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58" name="AutoShape 297"/>
        <xdr:cNvSpPr>
          <a:spLocks noRot="1" noMove="1" noResize="1" noChangeArrowheads="1"/>
        </xdr:cNvSpPr>
      </xdr:nvSpPr>
      <xdr:spPr bwMode="auto">
        <a:xfrm>
          <a:off x="43910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59" name="AutoShape 298"/>
        <xdr:cNvSpPr>
          <a:spLocks noRot="1" noChangeAspect="1" noMove="1" noResize="1" noChangeArrowheads="1"/>
        </xdr:cNvSpPr>
      </xdr:nvSpPr>
      <xdr:spPr bwMode="auto">
        <a:xfrm>
          <a:off x="43910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619125</xdr:colOff>
      <xdr:row>151</xdr:row>
      <xdr:rowOff>104775</xdr:rowOff>
    </xdr:to>
    <xdr:sp macro="" textlink="">
      <xdr:nvSpPr>
        <xdr:cNvPr id="1460" name="AutoShape 272"/>
        <xdr:cNvSpPr>
          <a:spLocks noRot="1" noChangeAspect="1" noMove="1" noResize="1" noChangeArrowheads="1"/>
        </xdr:cNvSpPr>
      </xdr:nvSpPr>
      <xdr:spPr bwMode="auto">
        <a:xfrm>
          <a:off x="4391025" y="48025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61" name="AutoShape 273"/>
        <xdr:cNvSpPr>
          <a:spLocks noRot="1" noChangeAspect="1" noMove="1" noResize="1" noChangeArrowheads="1"/>
        </xdr:cNvSpPr>
      </xdr:nvSpPr>
      <xdr:spPr bwMode="auto">
        <a:xfrm>
          <a:off x="43910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62" name="AutoShape 295"/>
        <xdr:cNvSpPr>
          <a:spLocks noRot="1" noChangeAspect="1" noMove="1" noResize="1" noChangeArrowheads="1"/>
        </xdr:cNvSpPr>
      </xdr:nvSpPr>
      <xdr:spPr bwMode="auto">
        <a:xfrm>
          <a:off x="43910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63" name="AutoShape 296"/>
        <xdr:cNvSpPr>
          <a:spLocks noRot="1" noChangeAspect="1" noMove="1" noResize="1" noChangeArrowheads="1"/>
        </xdr:cNvSpPr>
      </xdr:nvSpPr>
      <xdr:spPr bwMode="auto">
        <a:xfrm>
          <a:off x="43910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64" name="AutoShape 297"/>
        <xdr:cNvSpPr>
          <a:spLocks noRot="1" noMove="1" noResize="1" noChangeArrowheads="1"/>
        </xdr:cNvSpPr>
      </xdr:nvSpPr>
      <xdr:spPr bwMode="auto">
        <a:xfrm>
          <a:off x="43910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65" name="AutoShape 298"/>
        <xdr:cNvSpPr>
          <a:spLocks noRot="1" noChangeAspect="1" noMove="1" noResize="1" noChangeArrowheads="1"/>
        </xdr:cNvSpPr>
      </xdr:nvSpPr>
      <xdr:spPr bwMode="auto">
        <a:xfrm>
          <a:off x="43910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619125</xdr:colOff>
      <xdr:row>152</xdr:row>
      <xdr:rowOff>104775</xdr:rowOff>
    </xdr:to>
    <xdr:sp macro="" textlink="">
      <xdr:nvSpPr>
        <xdr:cNvPr id="1466" name="AutoShape 272"/>
        <xdr:cNvSpPr>
          <a:spLocks noRot="1" noChangeAspect="1" noMove="1" noResize="1" noChangeArrowheads="1"/>
        </xdr:cNvSpPr>
      </xdr:nvSpPr>
      <xdr:spPr bwMode="auto">
        <a:xfrm>
          <a:off x="4391025" y="48329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67" name="AutoShape 273"/>
        <xdr:cNvSpPr>
          <a:spLocks noRot="1" noChangeAspect="1" noMove="1" noResize="1" noChangeArrowheads="1"/>
        </xdr:cNvSpPr>
      </xdr:nvSpPr>
      <xdr:spPr bwMode="auto">
        <a:xfrm>
          <a:off x="43910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68" name="AutoShape 295"/>
        <xdr:cNvSpPr>
          <a:spLocks noRot="1" noChangeAspect="1" noMove="1" noResize="1" noChangeArrowheads="1"/>
        </xdr:cNvSpPr>
      </xdr:nvSpPr>
      <xdr:spPr bwMode="auto">
        <a:xfrm>
          <a:off x="43910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69" name="AutoShape 296"/>
        <xdr:cNvSpPr>
          <a:spLocks noRot="1" noChangeAspect="1" noMove="1" noResize="1" noChangeArrowheads="1"/>
        </xdr:cNvSpPr>
      </xdr:nvSpPr>
      <xdr:spPr bwMode="auto">
        <a:xfrm>
          <a:off x="43910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70" name="AutoShape 297"/>
        <xdr:cNvSpPr>
          <a:spLocks noRot="1" noMove="1" noResize="1" noChangeArrowheads="1"/>
        </xdr:cNvSpPr>
      </xdr:nvSpPr>
      <xdr:spPr bwMode="auto">
        <a:xfrm>
          <a:off x="43910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71" name="AutoShape 298"/>
        <xdr:cNvSpPr>
          <a:spLocks noRot="1" noChangeAspect="1" noMove="1" noResize="1" noChangeArrowheads="1"/>
        </xdr:cNvSpPr>
      </xdr:nvSpPr>
      <xdr:spPr bwMode="auto">
        <a:xfrm>
          <a:off x="43910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619125</xdr:colOff>
      <xdr:row>153</xdr:row>
      <xdr:rowOff>104775</xdr:rowOff>
    </xdr:to>
    <xdr:sp macro="" textlink="">
      <xdr:nvSpPr>
        <xdr:cNvPr id="1472" name="AutoShape 272"/>
        <xdr:cNvSpPr>
          <a:spLocks noRot="1" noChangeAspect="1" noMove="1" noResize="1" noChangeArrowheads="1"/>
        </xdr:cNvSpPr>
      </xdr:nvSpPr>
      <xdr:spPr bwMode="auto">
        <a:xfrm>
          <a:off x="4391025" y="48634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73" name="AutoShape 273"/>
        <xdr:cNvSpPr>
          <a:spLocks noRot="1" noChangeAspect="1" noMove="1" noResize="1" noChangeArrowheads="1"/>
        </xdr:cNvSpPr>
      </xdr:nvSpPr>
      <xdr:spPr bwMode="auto">
        <a:xfrm>
          <a:off x="43910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74" name="AutoShape 295"/>
        <xdr:cNvSpPr>
          <a:spLocks noRot="1" noChangeAspect="1" noMove="1" noResize="1" noChangeArrowheads="1"/>
        </xdr:cNvSpPr>
      </xdr:nvSpPr>
      <xdr:spPr bwMode="auto">
        <a:xfrm>
          <a:off x="43910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75" name="AutoShape 296"/>
        <xdr:cNvSpPr>
          <a:spLocks noRot="1" noChangeAspect="1" noMove="1" noResize="1" noChangeArrowheads="1"/>
        </xdr:cNvSpPr>
      </xdr:nvSpPr>
      <xdr:spPr bwMode="auto">
        <a:xfrm>
          <a:off x="43910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76" name="AutoShape 297"/>
        <xdr:cNvSpPr>
          <a:spLocks noRot="1" noMove="1" noResize="1" noChangeArrowheads="1"/>
        </xdr:cNvSpPr>
      </xdr:nvSpPr>
      <xdr:spPr bwMode="auto">
        <a:xfrm>
          <a:off x="43910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77" name="AutoShape 298"/>
        <xdr:cNvSpPr>
          <a:spLocks noRot="1" noChangeAspect="1" noMove="1" noResize="1" noChangeArrowheads="1"/>
        </xdr:cNvSpPr>
      </xdr:nvSpPr>
      <xdr:spPr bwMode="auto">
        <a:xfrm>
          <a:off x="43910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619125</xdr:colOff>
      <xdr:row>154</xdr:row>
      <xdr:rowOff>104775</xdr:rowOff>
    </xdr:to>
    <xdr:sp macro="" textlink="">
      <xdr:nvSpPr>
        <xdr:cNvPr id="1478" name="AutoShape 272"/>
        <xdr:cNvSpPr>
          <a:spLocks noRot="1" noChangeAspect="1" noMove="1" noResize="1" noChangeArrowheads="1"/>
        </xdr:cNvSpPr>
      </xdr:nvSpPr>
      <xdr:spPr bwMode="auto">
        <a:xfrm>
          <a:off x="4391025" y="48939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79" name="AutoShape 273"/>
        <xdr:cNvSpPr>
          <a:spLocks noRot="1" noChangeAspect="1" noMove="1" noResize="1" noChangeArrowheads="1"/>
        </xdr:cNvSpPr>
      </xdr:nvSpPr>
      <xdr:spPr bwMode="auto">
        <a:xfrm>
          <a:off x="43910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80" name="AutoShape 295"/>
        <xdr:cNvSpPr>
          <a:spLocks noRot="1" noChangeAspect="1" noMove="1" noResize="1" noChangeArrowheads="1"/>
        </xdr:cNvSpPr>
      </xdr:nvSpPr>
      <xdr:spPr bwMode="auto">
        <a:xfrm>
          <a:off x="43910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81" name="AutoShape 296"/>
        <xdr:cNvSpPr>
          <a:spLocks noRot="1" noChangeAspect="1" noMove="1" noResize="1" noChangeArrowheads="1"/>
        </xdr:cNvSpPr>
      </xdr:nvSpPr>
      <xdr:spPr bwMode="auto">
        <a:xfrm>
          <a:off x="43910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82" name="AutoShape 297"/>
        <xdr:cNvSpPr>
          <a:spLocks noRot="1" noMove="1" noResize="1" noChangeArrowheads="1"/>
        </xdr:cNvSpPr>
      </xdr:nvSpPr>
      <xdr:spPr bwMode="auto">
        <a:xfrm>
          <a:off x="43910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83" name="AutoShape 298"/>
        <xdr:cNvSpPr>
          <a:spLocks noRot="1" noChangeAspect="1" noMove="1" noResize="1" noChangeArrowheads="1"/>
        </xdr:cNvSpPr>
      </xdr:nvSpPr>
      <xdr:spPr bwMode="auto">
        <a:xfrm>
          <a:off x="43910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619125</xdr:colOff>
      <xdr:row>155</xdr:row>
      <xdr:rowOff>104775</xdr:rowOff>
    </xdr:to>
    <xdr:sp macro="" textlink="">
      <xdr:nvSpPr>
        <xdr:cNvPr id="1484" name="AutoShape 272"/>
        <xdr:cNvSpPr>
          <a:spLocks noRot="1" noChangeAspect="1" noMove="1" noResize="1" noChangeArrowheads="1"/>
        </xdr:cNvSpPr>
      </xdr:nvSpPr>
      <xdr:spPr bwMode="auto">
        <a:xfrm>
          <a:off x="4391025" y="49244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85" name="AutoShape 273"/>
        <xdr:cNvSpPr>
          <a:spLocks noRot="1" noChangeAspect="1" noMove="1" noResize="1" noChangeArrowheads="1"/>
        </xdr:cNvSpPr>
      </xdr:nvSpPr>
      <xdr:spPr bwMode="auto">
        <a:xfrm>
          <a:off x="43910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86" name="AutoShape 295"/>
        <xdr:cNvSpPr>
          <a:spLocks noRot="1" noChangeAspect="1" noMove="1" noResize="1" noChangeArrowheads="1"/>
        </xdr:cNvSpPr>
      </xdr:nvSpPr>
      <xdr:spPr bwMode="auto">
        <a:xfrm>
          <a:off x="43910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87" name="AutoShape 296"/>
        <xdr:cNvSpPr>
          <a:spLocks noRot="1" noChangeAspect="1" noMove="1" noResize="1" noChangeArrowheads="1"/>
        </xdr:cNvSpPr>
      </xdr:nvSpPr>
      <xdr:spPr bwMode="auto">
        <a:xfrm>
          <a:off x="43910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88" name="AutoShape 297"/>
        <xdr:cNvSpPr>
          <a:spLocks noRot="1" noMove="1" noResize="1" noChangeArrowheads="1"/>
        </xdr:cNvSpPr>
      </xdr:nvSpPr>
      <xdr:spPr bwMode="auto">
        <a:xfrm>
          <a:off x="43910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89" name="AutoShape 298"/>
        <xdr:cNvSpPr>
          <a:spLocks noRot="1" noChangeAspect="1" noMove="1" noResize="1" noChangeArrowheads="1"/>
        </xdr:cNvSpPr>
      </xdr:nvSpPr>
      <xdr:spPr bwMode="auto">
        <a:xfrm>
          <a:off x="43910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619125</xdr:colOff>
      <xdr:row>156</xdr:row>
      <xdr:rowOff>104775</xdr:rowOff>
    </xdr:to>
    <xdr:sp macro="" textlink="">
      <xdr:nvSpPr>
        <xdr:cNvPr id="1490" name="AutoShape 272"/>
        <xdr:cNvSpPr>
          <a:spLocks noRot="1" noChangeAspect="1" noMove="1" noResize="1" noChangeArrowheads="1"/>
        </xdr:cNvSpPr>
      </xdr:nvSpPr>
      <xdr:spPr bwMode="auto">
        <a:xfrm>
          <a:off x="4391025" y="49549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91" name="AutoShape 273"/>
        <xdr:cNvSpPr>
          <a:spLocks noRot="1" noChangeAspect="1" noMove="1" noResize="1" noChangeArrowheads="1"/>
        </xdr:cNvSpPr>
      </xdr:nvSpPr>
      <xdr:spPr bwMode="auto">
        <a:xfrm>
          <a:off x="43910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92" name="AutoShape 295"/>
        <xdr:cNvSpPr>
          <a:spLocks noRot="1" noChangeAspect="1" noMove="1" noResize="1" noChangeArrowheads="1"/>
        </xdr:cNvSpPr>
      </xdr:nvSpPr>
      <xdr:spPr bwMode="auto">
        <a:xfrm>
          <a:off x="43910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93" name="AutoShape 296"/>
        <xdr:cNvSpPr>
          <a:spLocks noRot="1" noChangeAspect="1" noMove="1" noResize="1" noChangeArrowheads="1"/>
        </xdr:cNvSpPr>
      </xdr:nvSpPr>
      <xdr:spPr bwMode="auto">
        <a:xfrm>
          <a:off x="43910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94" name="AutoShape 297"/>
        <xdr:cNvSpPr>
          <a:spLocks noRot="1" noMove="1" noResize="1" noChangeArrowheads="1"/>
        </xdr:cNvSpPr>
      </xdr:nvSpPr>
      <xdr:spPr bwMode="auto">
        <a:xfrm>
          <a:off x="43910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95" name="AutoShape 298"/>
        <xdr:cNvSpPr>
          <a:spLocks noRot="1" noChangeAspect="1" noMove="1" noResize="1" noChangeArrowheads="1"/>
        </xdr:cNvSpPr>
      </xdr:nvSpPr>
      <xdr:spPr bwMode="auto">
        <a:xfrm>
          <a:off x="43910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619125</xdr:colOff>
      <xdr:row>157</xdr:row>
      <xdr:rowOff>104775</xdr:rowOff>
    </xdr:to>
    <xdr:sp macro="" textlink="">
      <xdr:nvSpPr>
        <xdr:cNvPr id="1496" name="AutoShape 272"/>
        <xdr:cNvSpPr>
          <a:spLocks noRot="1" noChangeAspect="1" noMove="1" noResize="1" noChangeArrowheads="1"/>
        </xdr:cNvSpPr>
      </xdr:nvSpPr>
      <xdr:spPr bwMode="auto">
        <a:xfrm>
          <a:off x="4391025" y="4985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497" name="AutoShape 273"/>
        <xdr:cNvSpPr>
          <a:spLocks noRot="1" noChangeAspect="1" noMove="1" noResize="1" noChangeArrowheads="1"/>
        </xdr:cNvSpPr>
      </xdr:nvSpPr>
      <xdr:spPr bwMode="auto">
        <a:xfrm>
          <a:off x="43910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498" name="AutoShape 295"/>
        <xdr:cNvSpPr>
          <a:spLocks noRot="1" noChangeAspect="1" noMove="1" noResize="1" noChangeArrowheads="1"/>
        </xdr:cNvSpPr>
      </xdr:nvSpPr>
      <xdr:spPr bwMode="auto">
        <a:xfrm>
          <a:off x="43910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499" name="AutoShape 296"/>
        <xdr:cNvSpPr>
          <a:spLocks noRot="1" noChangeAspect="1" noMove="1" noResize="1" noChangeArrowheads="1"/>
        </xdr:cNvSpPr>
      </xdr:nvSpPr>
      <xdr:spPr bwMode="auto">
        <a:xfrm>
          <a:off x="43910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500" name="AutoShape 297"/>
        <xdr:cNvSpPr>
          <a:spLocks noRot="1" noMove="1" noResize="1" noChangeArrowheads="1"/>
        </xdr:cNvSpPr>
      </xdr:nvSpPr>
      <xdr:spPr bwMode="auto">
        <a:xfrm>
          <a:off x="43910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501" name="AutoShape 298"/>
        <xdr:cNvSpPr>
          <a:spLocks noRot="1" noChangeAspect="1" noMove="1" noResize="1" noChangeArrowheads="1"/>
        </xdr:cNvSpPr>
      </xdr:nvSpPr>
      <xdr:spPr bwMode="auto">
        <a:xfrm>
          <a:off x="43910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619125</xdr:colOff>
      <xdr:row>158</xdr:row>
      <xdr:rowOff>104775</xdr:rowOff>
    </xdr:to>
    <xdr:sp macro="" textlink="">
      <xdr:nvSpPr>
        <xdr:cNvPr id="1502" name="AutoShape 272"/>
        <xdr:cNvSpPr>
          <a:spLocks noRot="1" noChangeAspect="1" noMove="1" noResize="1" noChangeArrowheads="1"/>
        </xdr:cNvSpPr>
      </xdr:nvSpPr>
      <xdr:spPr bwMode="auto">
        <a:xfrm>
          <a:off x="4391025" y="50158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03" name="AutoShape 273"/>
        <xdr:cNvSpPr>
          <a:spLocks noRot="1" noChangeAspect="1" noMove="1" noResize="1" noChangeArrowheads="1"/>
        </xdr:cNvSpPr>
      </xdr:nvSpPr>
      <xdr:spPr bwMode="auto">
        <a:xfrm>
          <a:off x="43910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04" name="AutoShape 295"/>
        <xdr:cNvSpPr>
          <a:spLocks noRot="1" noChangeAspect="1" noMove="1" noResize="1" noChangeArrowheads="1"/>
        </xdr:cNvSpPr>
      </xdr:nvSpPr>
      <xdr:spPr bwMode="auto">
        <a:xfrm>
          <a:off x="43910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05" name="AutoShape 296"/>
        <xdr:cNvSpPr>
          <a:spLocks noRot="1" noChangeAspect="1" noMove="1" noResize="1" noChangeArrowheads="1"/>
        </xdr:cNvSpPr>
      </xdr:nvSpPr>
      <xdr:spPr bwMode="auto">
        <a:xfrm>
          <a:off x="43910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06" name="AutoShape 297"/>
        <xdr:cNvSpPr>
          <a:spLocks noRot="1" noMove="1" noResize="1" noChangeArrowheads="1"/>
        </xdr:cNvSpPr>
      </xdr:nvSpPr>
      <xdr:spPr bwMode="auto">
        <a:xfrm>
          <a:off x="43910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07" name="AutoShape 298"/>
        <xdr:cNvSpPr>
          <a:spLocks noRot="1" noChangeAspect="1" noMove="1" noResize="1" noChangeArrowheads="1"/>
        </xdr:cNvSpPr>
      </xdr:nvSpPr>
      <xdr:spPr bwMode="auto">
        <a:xfrm>
          <a:off x="43910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619125</xdr:colOff>
      <xdr:row>159</xdr:row>
      <xdr:rowOff>104775</xdr:rowOff>
    </xdr:to>
    <xdr:sp macro="" textlink="">
      <xdr:nvSpPr>
        <xdr:cNvPr id="1508" name="AutoShape 272"/>
        <xdr:cNvSpPr>
          <a:spLocks noRot="1" noChangeAspect="1" noMove="1" noResize="1" noChangeArrowheads="1"/>
        </xdr:cNvSpPr>
      </xdr:nvSpPr>
      <xdr:spPr bwMode="auto">
        <a:xfrm>
          <a:off x="4391025" y="50463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09" name="AutoShape 273"/>
        <xdr:cNvSpPr>
          <a:spLocks noRot="1" noChangeAspect="1" noMove="1" noResize="1" noChangeArrowheads="1"/>
        </xdr:cNvSpPr>
      </xdr:nvSpPr>
      <xdr:spPr bwMode="auto">
        <a:xfrm>
          <a:off x="43910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10" name="AutoShape 295"/>
        <xdr:cNvSpPr>
          <a:spLocks noRot="1" noChangeAspect="1" noMove="1" noResize="1" noChangeArrowheads="1"/>
        </xdr:cNvSpPr>
      </xdr:nvSpPr>
      <xdr:spPr bwMode="auto">
        <a:xfrm>
          <a:off x="43910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11" name="AutoShape 296"/>
        <xdr:cNvSpPr>
          <a:spLocks noRot="1" noChangeAspect="1" noMove="1" noResize="1" noChangeArrowheads="1"/>
        </xdr:cNvSpPr>
      </xdr:nvSpPr>
      <xdr:spPr bwMode="auto">
        <a:xfrm>
          <a:off x="43910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12" name="AutoShape 297"/>
        <xdr:cNvSpPr>
          <a:spLocks noRot="1" noMove="1" noResize="1" noChangeArrowheads="1"/>
        </xdr:cNvSpPr>
      </xdr:nvSpPr>
      <xdr:spPr bwMode="auto">
        <a:xfrm>
          <a:off x="43910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13" name="AutoShape 298"/>
        <xdr:cNvSpPr>
          <a:spLocks noRot="1" noChangeAspect="1" noMove="1" noResize="1" noChangeArrowheads="1"/>
        </xdr:cNvSpPr>
      </xdr:nvSpPr>
      <xdr:spPr bwMode="auto">
        <a:xfrm>
          <a:off x="43910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619125</xdr:colOff>
      <xdr:row>160</xdr:row>
      <xdr:rowOff>104775</xdr:rowOff>
    </xdr:to>
    <xdr:sp macro="" textlink="">
      <xdr:nvSpPr>
        <xdr:cNvPr id="1514" name="AutoShape 272"/>
        <xdr:cNvSpPr>
          <a:spLocks noRot="1" noChangeAspect="1" noMove="1" noResize="1" noChangeArrowheads="1"/>
        </xdr:cNvSpPr>
      </xdr:nvSpPr>
      <xdr:spPr bwMode="auto">
        <a:xfrm>
          <a:off x="4391025" y="50768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515" name="AutoShape 273"/>
        <xdr:cNvSpPr>
          <a:spLocks noRot="1" noChangeAspect="1" noMove="1" noResize="1" noChangeArrowheads="1"/>
        </xdr:cNvSpPr>
      </xdr:nvSpPr>
      <xdr:spPr bwMode="auto">
        <a:xfrm>
          <a:off x="43910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516" name="AutoShape 295"/>
        <xdr:cNvSpPr>
          <a:spLocks noRot="1" noChangeAspect="1" noMove="1" noResize="1" noChangeArrowheads="1"/>
        </xdr:cNvSpPr>
      </xdr:nvSpPr>
      <xdr:spPr bwMode="auto">
        <a:xfrm>
          <a:off x="43910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517" name="AutoShape 296"/>
        <xdr:cNvSpPr>
          <a:spLocks noRot="1" noChangeAspect="1" noMove="1" noResize="1" noChangeArrowheads="1"/>
        </xdr:cNvSpPr>
      </xdr:nvSpPr>
      <xdr:spPr bwMode="auto">
        <a:xfrm>
          <a:off x="43910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518" name="AutoShape 297"/>
        <xdr:cNvSpPr>
          <a:spLocks noRot="1" noMove="1" noResize="1" noChangeArrowheads="1"/>
        </xdr:cNvSpPr>
      </xdr:nvSpPr>
      <xdr:spPr bwMode="auto">
        <a:xfrm>
          <a:off x="43910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519" name="AutoShape 298"/>
        <xdr:cNvSpPr>
          <a:spLocks noRot="1" noChangeAspect="1" noMove="1" noResize="1" noChangeArrowheads="1"/>
        </xdr:cNvSpPr>
      </xdr:nvSpPr>
      <xdr:spPr bwMode="auto">
        <a:xfrm>
          <a:off x="43910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619125</xdr:colOff>
      <xdr:row>161</xdr:row>
      <xdr:rowOff>104775</xdr:rowOff>
    </xdr:to>
    <xdr:sp macro="" textlink="">
      <xdr:nvSpPr>
        <xdr:cNvPr id="1520" name="AutoShape 272"/>
        <xdr:cNvSpPr>
          <a:spLocks noRot="1" noChangeAspect="1" noMove="1" noResize="1" noChangeArrowheads="1"/>
        </xdr:cNvSpPr>
      </xdr:nvSpPr>
      <xdr:spPr bwMode="auto">
        <a:xfrm>
          <a:off x="4391025" y="51073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21" name="AutoShape 273"/>
        <xdr:cNvSpPr>
          <a:spLocks noRot="1" noChangeAspect="1" noMove="1" noResize="1" noChangeArrowheads="1"/>
        </xdr:cNvSpPr>
      </xdr:nvSpPr>
      <xdr:spPr bwMode="auto">
        <a:xfrm>
          <a:off x="43910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22" name="AutoShape 295"/>
        <xdr:cNvSpPr>
          <a:spLocks noRot="1" noChangeAspect="1" noMove="1" noResize="1" noChangeArrowheads="1"/>
        </xdr:cNvSpPr>
      </xdr:nvSpPr>
      <xdr:spPr bwMode="auto">
        <a:xfrm>
          <a:off x="43910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23" name="AutoShape 296"/>
        <xdr:cNvSpPr>
          <a:spLocks noRot="1" noChangeAspect="1" noMove="1" noResize="1" noChangeArrowheads="1"/>
        </xdr:cNvSpPr>
      </xdr:nvSpPr>
      <xdr:spPr bwMode="auto">
        <a:xfrm>
          <a:off x="43910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24" name="AutoShape 297"/>
        <xdr:cNvSpPr>
          <a:spLocks noRot="1" noMove="1" noResize="1" noChangeArrowheads="1"/>
        </xdr:cNvSpPr>
      </xdr:nvSpPr>
      <xdr:spPr bwMode="auto">
        <a:xfrm>
          <a:off x="43910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25" name="AutoShape 298"/>
        <xdr:cNvSpPr>
          <a:spLocks noRot="1" noChangeAspect="1" noMove="1" noResize="1" noChangeArrowheads="1"/>
        </xdr:cNvSpPr>
      </xdr:nvSpPr>
      <xdr:spPr bwMode="auto">
        <a:xfrm>
          <a:off x="43910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619125</xdr:colOff>
      <xdr:row>162</xdr:row>
      <xdr:rowOff>104775</xdr:rowOff>
    </xdr:to>
    <xdr:sp macro="" textlink="">
      <xdr:nvSpPr>
        <xdr:cNvPr id="1526" name="AutoShape 272"/>
        <xdr:cNvSpPr>
          <a:spLocks noRot="1" noChangeAspect="1" noMove="1" noResize="1" noChangeArrowheads="1"/>
        </xdr:cNvSpPr>
      </xdr:nvSpPr>
      <xdr:spPr bwMode="auto">
        <a:xfrm>
          <a:off x="4391025" y="51377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27" name="AutoShape 273"/>
        <xdr:cNvSpPr>
          <a:spLocks noRot="1" noChangeAspect="1" noMove="1" noResize="1" noChangeArrowheads="1"/>
        </xdr:cNvSpPr>
      </xdr:nvSpPr>
      <xdr:spPr bwMode="auto">
        <a:xfrm>
          <a:off x="43910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28" name="AutoShape 295"/>
        <xdr:cNvSpPr>
          <a:spLocks noRot="1" noChangeAspect="1" noMove="1" noResize="1" noChangeArrowheads="1"/>
        </xdr:cNvSpPr>
      </xdr:nvSpPr>
      <xdr:spPr bwMode="auto">
        <a:xfrm>
          <a:off x="43910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29" name="AutoShape 296"/>
        <xdr:cNvSpPr>
          <a:spLocks noRot="1" noChangeAspect="1" noMove="1" noResize="1" noChangeArrowheads="1"/>
        </xdr:cNvSpPr>
      </xdr:nvSpPr>
      <xdr:spPr bwMode="auto">
        <a:xfrm>
          <a:off x="43910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30" name="AutoShape 297"/>
        <xdr:cNvSpPr>
          <a:spLocks noRot="1" noMove="1" noResize="1" noChangeArrowheads="1"/>
        </xdr:cNvSpPr>
      </xdr:nvSpPr>
      <xdr:spPr bwMode="auto">
        <a:xfrm>
          <a:off x="43910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31" name="AutoShape 298"/>
        <xdr:cNvSpPr>
          <a:spLocks noRot="1" noChangeAspect="1" noMove="1" noResize="1" noChangeArrowheads="1"/>
        </xdr:cNvSpPr>
      </xdr:nvSpPr>
      <xdr:spPr bwMode="auto">
        <a:xfrm>
          <a:off x="43910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619125</xdr:colOff>
      <xdr:row>163</xdr:row>
      <xdr:rowOff>104775</xdr:rowOff>
    </xdr:to>
    <xdr:sp macro="" textlink="">
      <xdr:nvSpPr>
        <xdr:cNvPr id="1532" name="AutoShape 272"/>
        <xdr:cNvSpPr>
          <a:spLocks noRot="1" noChangeAspect="1" noMove="1" noResize="1" noChangeArrowheads="1"/>
        </xdr:cNvSpPr>
      </xdr:nvSpPr>
      <xdr:spPr bwMode="auto">
        <a:xfrm>
          <a:off x="4391025" y="51682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33" name="AutoShape 273"/>
        <xdr:cNvSpPr>
          <a:spLocks noRot="1" noChangeAspect="1" noMove="1" noResize="1" noChangeArrowheads="1"/>
        </xdr:cNvSpPr>
      </xdr:nvSpPr>
      <xdr:spPr bwMode="auto">
        <a:xfrm>
          <a:off x="43910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34" name="AutoShape 295"/>
        <xdr:cNvSpPr>
          <a:spLocks noRot="1" noChangeAspect="1" noMove="1" noResize="1" noChangeArrowheads="1"/>
        </xdr:cNvSpPr>
      </xdr:nvSpPr>
      <xdr:spPr bwMode="auto">
        <a:xfrm>
          <a:off x="43910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35" name="AutoShape 296"/>
        <xdr:cNvSpPr>
          <a:spLocks noRot="1" noChangeAspect="1" noMove="1" noResize="1" noChangeArrowheads="1"/>
        </xdr:cNvSpPr>
      </xdr:nvSpPr>
      <xdr:spPr bwMode="auto">
        <a:xfrm>
          <a:off x="43910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36" name="AutoShape 297"/>
        <xdr:cNvSpPr>
          <a:spLocks noRot="1" noMove="1" noResize="1" noChangeArrowheads="1"/>
        </xdr:cNvSpPr>
      </xdr:nvSpPr>
      <xdr:spPr bwMode="auto">
        <a:xfrm>
          <a:off x="43910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37" name="AutoShape 298"/>
        <xdr:cNvSpPr>
          <a:spLocks noRot="1" noChangeAspect="1" noMove="1" noResize="1" noChangeArrowheads="1"/>
        </xdr:cNvSpPr>
      </xdr:nvSpPr>
      <xdr:spPr bwMode="auto">
        <a:xfrm>
          <a:off x="43910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619125</xdr:colOff>
      <xdr:row>164</xdr:row>
      <xdr:rowOff>104775</xdr:rowOff>
    </xdr:to>
    <xdr:sp macro="" textlink="">
      <xdr:nvSpPr>
        <xdr:cNvPr id="1538" name="AutoShape 272"/>
        <xdr:cNvSpPr>
          <a:spLocks noRot="1" noChangeAspect="1" noMove="1" noResize="1" noChangeArrowheads="1"/>
        </xdr:cNvSpPr>
      </xdr:nvSpPr>
      <xdr:spPr bwMode="auto">
        <a:xfrm>
          <a:off x="439102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39" name="AutoShape 273"/>
        <xdr:cNvSpPr>
          <a:spLocks noRot="1" noChangeAspect="1" noMove="1" noResize="1" noChangeArrowheads="1"/>
        </xdr:cNvSpPr>
      </xdr:nvSpPr>
      <xdr:spPr bwMode="auto">
        <a:xfrm>
          <a:off x="4391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40" name="AutoShape 295"/>
        <xdr:cNvSpPr>
          <a:spLocks noRot="1" noChangeAspect="1" noMove="1" noResize="1" noChangeArrowheads="1"/>
        </xdr:cNvSpPr>
      </xdr:nvSpPr>
      <xdr:spPr bwMode="auto">
        <a:xfrm>
          <a:off x="4391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41" name="AutoShape 296"/>
        <xdr:cNvSpPr>
          <a:spLocks noRot="1" noChangeAspect="1" noMove="1" noResize="1" noChangeArrowheads="1"/>
        </xdr:cNvSpPr>
      </xdr:nvSpPr>
      <xdr:spPr bwMode="auto">
        <a:xfrm>
          <a:off x="4391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42" name="AutoShape 297"/>
        <xdr:cNvSpPr>
          <a:spLocks noRot="1" noMove="1" noResize="1" noChangeArrowheads="1"/>
        </xdr:cNvSpPr>
      </xdr:nvSpPr>
      <xdr:spPr bwMode="auto">
        <a:xfrm>
          <a:off x="4391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43" name="AutoShape 298"/>
        <xdr:cNvSpPr>
          <a:spLocks noRot="1" noChangeAspect="1" noMove="1" noResize="1" noChangeArrowheads="1"/>
        </xdr:cNvSpPr>
      </xdr:nvSpPr>
      <xdr:spPr bwMode="auto">
        <a:xfrm>
          <a:off x="4391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619125</xdr:colOff>
      <xdr:row>165</xdr:row>
      <xdr:rowOff>104775</xdr:rowOff>
    </xdr:to>
    <xdr:sp macro="" textlink="">
      <xdr:nvSpPr>
        <xdr:cNvPr id="1544" name="AutoShape 272"/>
        <xdr:cNvSpPr>
          <a:spLocks noRot="1" noChangeAspect="1" noMove="1" noResize="1" noChangeArrowheads="1"/>
        </xdr:cNvSpPr>
      </xdr:nvSpPr>
      <xdr:spPr bwMode="auto">
        <a:xfrm>
          <a:off x="4391025" y="5229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45" name="AutoShape 273"/>
        <xdr:cNvSpPr>
          <a:spLocks noRot="1" noChangeAspect="1" noMove="1" noResize="1" noChangeArrowheads="1"/>
        </xdr:cNvSpPr>
      </xdr:nvSpPr>
      <xdr:spPr bwMode="auto">
        <a:xfrm>
          <a:off x="43910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46" name="AutoShape 295"/>
        <xdr:cNvSpPr>
          <a:spLocks noRot="1" noChangeAspect="1" noMove="1" noResize="1" noChangeArrowheads="1"/>
        </xdr:cNvSpPr>
      </xdr:nvSpPr>
      <xdr:spPr bwMode="auto">
        <a:xfrm>
          <a:off x="43910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47" name="AutoShape 296"/>
        <xdr:cNvSpPr>
          <a:spLocks noRot="1" noChangeAspect="1" noMove="1" noResize="1" noChangeArrowheads="1"/>
        </xdr:cNvSpPr>
      </xdr:nvSpPr>
      <xdr:spPr bwMode="auto">
        <a:xfrm>
          <a:off x="43910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48" name="AutoShape 297"/>
        <xdr:cNvSpPr>
          <a:spLocks noRot="1" noMove="1" noResize="1" noChangeArrowheads="1"/>
        </xdr:cNvSpPr>
      </xdr:nvSpPr>
      <xdr:spPr bwMode="auto">
        <a:xfrm>
          <a:off x="43910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49" name="AutoShape 298"/>
        <xdr:cNvSpPr>
          <a:spLocks noRot="1" noChangeAspect="1" noMove="1" noResize="1" noChangeArrowheads="1"/>
        </xdr:cNvSpPr>
      </xdr:nvSpPr>
      <xdr:spPr bwMode="auto">
        <a:xfrm>
          <a:off x="43910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619125</xdr:colOff>
      <xdr:row>164</xdr:row>
      <xdr:rowOff>104775</xdr:rowOff>
    </xdr:to>
    <xdr:sp macro="" textlink="">
      <xdr:nvSpPr>
        <xdr:cNvPr id="1550" name="AutoShape 272"/>
        <xdr:cNvSpPr>
          <a:spLocks noRot="1" noChangeAspect="1" noMove="1" noResize="1" noChangeArrowheads="1"/>
        </xdr:cNvSpPr>
      </xdr:nvSpPr>
      <xdr:spPr bwMode="auto">
        <a:xfrm>
          <a:off x="439102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51" name="AutoShape 273"/>
        <xdr:cNvSpPr>
          <a:spLocks noRot="1" noChangeAspect="1" noMove="1" noResize="1" noChangeArrowheads="1"/>
        </xdr:cNvSpPr>
      </xdr:nvSpPr>
      <xdr:spPr bwMode="auto">
        <a:xfrm>
          <a:off x="4391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52" name="AutoShape 295"/>
        <xdr:cNvSpPr>
          <a:spLocks noRot="1" noChangeAspect="1" noMove="1" noResize="1" noChangeArrowheads="1"/>
        </xdr:cNvSpPr>
      </xdr:nvSpPr>
      <xdr:spPr bwMode="auto">
        <a:xfrm>
          <a:off x="4391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53" name="AutoShape 296"/>
        <xdr:cNvSpPr>
          <a:spLocks noRot="1" noChangeAspect="1" noMove="1" noResize="1" noChangeArrowheads="1"/>
        </xdr:cNvSpPr>
      </xdr:nvSpPr>
      <xdr:spPr bwMode="auto">
        <a:xfrm>
          <a:off x="4391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54" name="AutoShape 297"/>
        <xdr:cNvSpPr>
          <a:spLocks noRot="1" noMove="1" noResize="1" noChangeArrowheads="1"/>
        </xdr:cNvSpPr>
      </xdr:nvSpPr>
      <xdr:spPr bwMode="auto">
        <a:xfrm>
          <a:off x="4391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55" name="AutoShape 298"/>
        <xdr:cNvSpPr>
          <a:spLocks noRot="1" noChangeAspect="1" noMove="1" noResize="1" noChangeArrowheads="1"/>
        </xdr:cNvSpPr>
      </xdr:nvSpPr>
      <xdr:spPr bwMode="auto">
        <a:xfrm>
          <a:off x="4391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619125</xdr:colOff>
      <xdr:row>140</xdr:row>
      <xdr:rowOff>104775</xdr:rowOff>
    </xdr:to>
    <xdr:sp macro="" textlink="">
      <xdr:nvSpPr>
        <xdr:cNvPr id="1556" name="AutoShape 272"/>
        <xdr:cNvSpPr>
          <a:spLocks noRot="1" noChangeAspect="1" noMove="1" noResize="1" noChangeArrowheads="1"/>
        </xdr:cNvSpPr>
      </xdr:nvSpPr>
      <xdr:spPr bwMode="auto">
        <a:xfrm>
          <a:off x="6486525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57" name="AutoShape 273"/>
        <xdr:cNvSpPr>
          <a:spLocks noRot="1" noChangeAspect="1" noMove="1" noResize="1" noChangeArrowheads="1"/>
        </xdr:cNvSpPr>
      </xdr:nvSpPr>
      <xdr:spPr bwMode="auto">
        <a:xfrm>
          <a:off x="64865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58" name="AutoShape 295"/>
        <xdr:cNvSpPr>
          <a:spLocks noRot="1" noChangeAspect="1" noMove="1" noResize="1" noChangeArrowheads="1"/>
        </xdr:cNvSpPr>
      </xdr:nvSpPr>
      <xdr:spPr bwMode="auto">
        <a:xfrm>
          <a:off x="64865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59" name="AutoShape 296"/>
        <xdr:cNvSpPr>
          <a:spLocks noRot="1" noChangeAspect="1" noMove="1" noResize="1" noChangeArrowheads="1"/>
        </xdr:cNvSpPr>
      </xdr:nvSpPr>
      <xdr:spPr bwMode="auto">
        <a:xfrm>
          <a:off x="64865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60" name="AutoShape 297"/>
        <xdr:cNvSpPr>
          <a:spLocks noRot="1" noMove="1" noResize="1" noChangeArrowheads="1"/>
        </xdr:cNvSpPr>
      </xdr:nvSpPr>
      <xdr:spPr bwMode="auto">
        <a:xfrm>
          <a:off x="64865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61" name="AutoShape 298"/>
        <xdr:cNvSpPr>
          <a:spLocks noRot="1" noChangeAspect="1" noMove="1" noResize="1" noChangeArrowheads="1"/>
        </xdr:cNvSpPr>
      </xdr:nvSpPr>
      <xdr:spPr bwMode="auto">
        <a:xfrm>
          <a:off x="64865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619125</xdr:colOff>
      <xdr:row>141</xdr:row>
      <xdr:rowOff>104775</xdr:rowOff>
    </xdr:to>
    <xdr:sp macro="" textlink="">
      <xdr:nvSpPr>
        <xdr:cNvPr id="1562" name="AutoShape 272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63" name="AutoShape 273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64" name="AutoShape 295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65" name="AutoShape 296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66" name="AutoShape 297"/>
        <xdr:cNvSpPr>
          <a:spLocks noRo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67" name="AutoShape 298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619125</xdr:colOff>
      <xdr:row>142</xdr:row>
      <xdr:rowOff>104775</xdr:rowOff>
    </xdr:to>
    <xdr:sp macro="" textlink="">
      <xdr:nvSpPr>
        <xdr:cNvPr id="1568" name="AutoShape 272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69" name="AutoShape 273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70" name="AutoShape 295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71" name="AutoShape 296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72" name="AutoShape 297"/>
        <xdr:cNvSpPr>
          <a:spLocks noRo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73" name="AutoShape 298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619125</xdr:colOff>
      <xdr:row>143</xdr:row>
      <xdr:rowOff>104775</xdr:rowOff>
    </xdr:to>
    <xdr:sp macro="" textlink="">
      <xdr:nvSpPr>
        <xdr:cNvPr id="1574" name="AutoShape 272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75" name="AutoShape 273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76" name="AutoShape 295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77" name="AutoShape 296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78" name="AutoShape 297"/>
        <xdr:cNvSpPr>
          <a:spLocks noRo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79" name="AutoShape 298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619125</xdr:colOff>
      <xdr:row>144</xdr:row>
      <xdr:rowOff>104775</xdr:rowOff>
    </xdr:to>
    <xdr:sp macro="" textlink="">
      <xdr:nvSpPr>
        <xdr:cNvPr id="1580" name="AutoShape 272"/>
        <xdr:cNvSpPr>
          <a:spLocks noRot="1" noChangeAspect="1" noMove="1" noResize="1" noChangeArrowheads="1"/>
        </xdr:cNvSpPr>
      </xdr:nvSpPr>
      <xdr:spPr bwMode="auto">
        <a:xfrm>
          <a:off x="6486525" y="45891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81" name="AutoShape 273"/>
        <xdr:cNvSpPr>
          <a:spLocks noRot="1" noChangeAspect="1" noMove="1" noResize="1" noChangeArrowheads="1"/>
        </xdr:cNvSpPr>
      </xdr:nvSpPr>
      <xdr:spPr bwMode="auto">
        <a:xfrm>
          <a:off x="64865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82" name="AutoShape 295"/>
        <xdr:cNvSpPr>
          <a:spLocks noRot="1" noChangeAspect="1" noMove="1" noResize="1" noChangeArrowheads="1"/>
        </xdr:cNvSpPr>
      </xdr:nvSpPr>
      <xdr:spPr bwMode="auto">
        <a:xfrm>
          <a:off x="64865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83" name="AutoShape 296"/>
        <xdr:cNvSpPr>
          <a:spLocks noRot="1" noChangeAspect="1" noMove="1" noResize="1" noChangeArrowheads="1"/>
        </xdr:cNvSpPr>
      </xdr:nvSpPr>
      <xdr:spPr bwMode="auto">
        <a:xfrm>
          <a:off x="64865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84" name="AutoShape 297"/>
        <xdr:cNvSpPr>
          <a:spLocks noRot="1" noMove="1" noResize="1" noChangeArrowheads="1"/>
        </xdr:cNvSpPr>
      </xdr:nvSpPr>
      <xdr:spPr bwMode="auto">
        <a:xfrm>
          <a:off x="64865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85" name="AutoShape 298"/>
        <xdr:cNvSpPr>
          <a:spLocks noRot="1" noChangeAspect="1" noMove="1" noResize="1" noChangeArrowheads="1"/>
        </xdr:cNvSpPr>
      </xdr:nvSpPr>
      <xdr:spPr bwMode="auto">
        <a:xfrm>
          <a:off x="64865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619125</xdr:colOff>
      <xdr:row>145</xdr:row>
      <xdr:rowOff>104775</xdr:rowOff>
    </xdr:to>
    <xdr:sp macro="" textlink="">
      <xdr:nvSpPr>
        <xdr:cNvPr id="1586" name="AutoShape 272"/>
        <xdr:cNvSpPr>
          <a:spLocks noRot="1" noChangeAspect="1" noMove="1" noResize="1" noChangeArrowheads="1"/>
        </xdr:cNvSpPr>
      </xdr:nvSpPr>
      <xdr:spPr bwMode="auto">
        <a:xfrm>
          <a:off x="6486525" y="46196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87" name="AutoShape 273"/>
        <xdr:cNvSpPr>
          <a:spLocks noRot="1" noChangeAspect="1" noMove="1" noResize="1" noChangeArrowheads="1"/>
        </xdr:cNvSpPr>
      </xdr:nvSpPr>
      <xdr:spPr bwMode="auto">
        <a:xfrm>
          <a:off x="64865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88" name="AutoShape 295"/>
        <xdr:cNvSpPr>
          <a:spLocks noRot="1" noChangeAspect="1" noMove="1" noResize="1" noChangeArrowheads="1"/>
        </xdr:cNvSpPr>
      </xdr:nvSpPr>
      <xdr:spPr bwMode="auto">
        <a:xfrm>
          <a:off x="64865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89" name="AutoShape 296"/>
        <xdr:cNvSpPr>
          <a:spLocks noRot="1" noChangeAspect="1" noMove="1" noResize="1" noChangeArrowheads="1"/>
        </xdr:cNvSpPr>
      </xdr:nvSpPr>
      <xdr:spPr bwMode="auto">
        <a:xfrm>
          <a:off x="64865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90" name="AutoShape 297"/>
        <xdr:cNvSpPr>
          <a:spLocks noRot="1" noMove="1" noResize="1" noChangeArrowheads="1"/>
        </xdr:cNvSpPr>
      </xdr:nvSpPr>
      <xdr:spPr bwMode="auto">
        <a:xfrm>
          <a:off x="64865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91" name="AutoShape 298"/>
        <xdr:cNvSpPr>
          <a:spLocks noRot="1" noChangeAspect="1" noMove="1" noResize="1" noChangeArrowheads="1"/>
        </xdr:cNvSpPr>
      </xdr:nvSpPr>
      <xdr:spPr bwMode="auto">
        <a:xfrm>
          <a:off x="64865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619125</xdr:colOff>
      <xdr:row>146</xdr:row>
      <xdr:rowOff>104775</xdr:rowOff>
    </xdr:to>
    <xdr:sp macro="" textlink="">
      <xdr:nvSpPr>
        <xdr:cNvPr id="1592" name="AutoShape 272"/>
        <xdr:cNvSpPr>
          <a:spLocks noRot="1" noChangeAspect="1" noMove="1" noResize="1" noChangeArrowheads="1"/>
        </xdr:cNvSpPr>
      </xdr:nvSpPr>
      <xdr:spPr bwMode="auto">
        <a:xfrm>
          <a:off x="6486525" y="46501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593" name="AutoShape 273"/>
        <xdr:cNvSpPr>
          <a:spLocks noRot="1" noChangeAspect="1" noMove="1" noResize="1" noChangeArrowheads="1"/>
        </xdr:cNvSpPr>
      </xdr:nvSpPr>
      <xdr:spPr bwMode="auto">
        <a:xfrm>
          <a:off x="64865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594" name="AutoShape 295"/>
        <xdr:cNvSpPr>
          <a:spLocks noRot="1" noChangeAspect="1" noMove="1" noResize="1" noChangeArrowheads="1"/>
        </xdr:cNvSpPr>
      </xdr:nvSpPr>
      <xdr:spPr bwMode="auto">
        <a:xfrm>
          <a:off x="64865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595" name="AutoShape 296"/>
        <xdr:cNvSpPr>
          <a:spLocks noRot="1" noChangeAspect="1" noMove="1" noResize="1" noChangeArrowheads="1"/>
        </xdr:cNvSpPr>
      </xdr:nvSpPr>
      <xdr:spPr bwMode="auto">
        <a:xfrm>
          <a:off x="64865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596" name="AutoShape 297"/>
        <xdr:cNvSpPr>
          <a:spLocks noRot="1" noMove="1" noResize="1" noChangeArrowheads="1"/>
        </xdr:cNvSpPr>
      </xdr:nvSpPr>
      <xdr:spPr bwMode="auto">
        <a:xfrm>
          <a:off x="64865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597" name="AutoShape 298"/>
        <xdr:cNvSpPr>
          <a:spLocks noRot="1" noChangeAspect="1" noMove="1" noResize="1" noChangeArrowheads="1"/>
        </xdr:cNvSpPr>
      </xdr:nvSpPr>
      <xdr:spPr bwMode="auto">
        <a:xfrm>
          <a:off x="64865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619125</xdr:colOff>
      <xdr:row>147</xdr:row>
      <xdr:rowOff>104775</xdr:rowOff>
    </xdr:to>
    <xdr:sp macro="" textlink="">
      <xdr:nvSpPr>
        <xdr:cNvPr id="1598" name="AutoShape 272"/>
        <xdr:cNvSpPr>
          <a:spLocks noRot="1" noChangeAspect="1" noMove="1" noResize="1" noChangeArrowheads="1"/>
        </xdr:cNvSpPr>
      </xdr:nvSpPr>
      <xdr:spPr bwMode="auto">
        <a:xfrm>
          <a:off x="6486525" y="46805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599" name="AutoShape 273"/>
        <xdr:cNvSpPr>
          <a:spLocks noRot="1" noChangeAspect="1" noMove="1" noResize="1" noChangeArrowheads="1"/>
        </xdr:cNvSpPr>
      </xdr:nvSpPr>
      <xdr:spPr bwMode="auto">
        <a:xfrm>
          <a:off x="64865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600" name="AutoShape 295"/>
        <xdr:cNvSpPr>
          <a:spLocks noRot="1" noChangeAspect="1" noMove="1" noResize="1" noChangeArrowheads="1"/>
        </xdr:cNvSpPr>
      </xdr:nvSpPr>
      <xdr:spPr bwMode="auto">
        <a:xfrm>
          <a:off x="64865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601" name="AutoShape 296"/>
        <xdr:cNvSpPr>
          <a:spLocks noRot="1" noChangeAspect="1" noMove="1" noResize="1" noChangeArrowheads="1"/>
        </xdr:cNvSpPr>
      </xdr:nvSpPr>
      <xdr:spPr bwMode="auto">
        <a:xfrm>
          <a:off x="64865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602" name="AutoShape 297"/>
        <xdr:cNvSpPr>
          <a:spLocks noRot="1" noMove="1" noResize="1" noChangeArrowheads="1"/>
        </xdr:cNvSpPr>
      </xdr:nvSpPr>
      <xdr:spPr bwMode="auto">
        <a:xfrm>
          <a:off x="64865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603" name="AutoShape 298"/>
        <xdr:cNvSpPr>
          <a:spLocks noRot="1" noChangeAspect="1" noMove="1" noResize="1" noChangeArrowheads="1"/>
        </xdr:cNvSpPr>
      </xdr:nvSpPr>
      <xdr:spPr bwMode="auto">
        <a:xfrm>
          <a:off x="64865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619125</xdr:colOff>
      <xdr:row>148</xdr:row>
      <xdr:rowOff>104775</xdr:rowOff>
    </xdr:to>
    <xdr:sp macro="" textlink="">
      <xdr:nvSpPr>
        <xdr:cNvPr id="1604" name="AutoShape 272"/>
        <xdr:cNvSpPr>
          <a:spLocks noRot="1" noChangeAspect="1" noMove="1" noResize="1" noChangeArrowheads="1"/>
        </xdr:cNvSpPr>
      </xdr:nvSpPr>
      <xdr:spPr bwMode="auto">
        <a:xfrm>
          <a:off x="6486525" y="47110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05" name="AutoShape 273"/>
        <xdr:cNvSpPr>
          <a:spLocks noRot="1" noChangeAspect="1" noMove="1" noResize="1" noChangeArrowheads="1"/>
        </xdr:cNvSpPr>
      </xdr:nvSpPr>
      <xdr:spPr bwMode="auto">
        <a:xfrm>
          <a:off x="64865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06" name="AutoShape 295"/>
        <xdr:cNvSpPr>
          <a:spLocks noRot="1" noChangeAspect="1" noMove="1" noResize="1" noChangeArrowheads="1"/>
        </xdr:cNvSpPr>
      </xdr:nvSpPr>
      <xdr:spPr bwMode="auto">
        <a:xfrm>
          <a:off x="64865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07" name="AutoShape 296"/>
        <xdr:cNvSpPr>
          <a:spLocks noRot="1" noChangeAspect="1" noMove="1" noResize="1" noChangeArrowheads="1"/>
        </xdr:cNvSpPr>
      </xdr:nvSpPr>
      <xdr:spPr bwMode="auto">
        <a:xfrm>
          <a:off x="64865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08" name="AutoShape 297"/>
        <xdr:cNvSpPr>
          <a:spLocks noRot="1" noMove="1" noResize="1" noChangeArrowheads="1"/>
        </xdr:cNvSpPr>
      </xdr:nvSpPr>
      <xdr:spPr bwMode="auto">
        <a:xfrm>
          <a:off x="64865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09" name="AutoShape 298"/>
        <xdr:cNvSpPr>
          <a:spLocks noRot="1" noChangeAspect="1" noMove="1" noResize="1" noChangeArrowheads="1"/>
        </xdr:cNvSpPr>
      </xdr:nvSpPr>
      <xdr:spPr bwMode="auto">
        <a:xfrm>
          <a:off x="64865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619125</xdr:colOff>
      <xdr:row>149</xdr:row>
      <xdr:rowOff>104775</xdr:rowOff>
    </xdr:to>
    <xdr:sp macro="" textlink="">
      <xdr:nvSpPr>
        <xdr:cNvPr id="1610" name="AutoShape 272"/>
        <xdr:cNvSpPr>
          <a:spLocks noRot="1" noChangeAspect="1" noMove="1" noResize="1" noChangeArrowheads="1"/>
        </xdr:cNvSpPr>
      </xdr:nvSpPr>
      <xdr:spPr bwMode="auto">
        <a:xfrm>
          <a:off x="6486525" y="4741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11" name="AutoShape 273"/>
        <xdr:cNvSpPr>
          <a:spLocks noRot="1" noChangeAspect="1" noMove="1" noResize="1" noChangeArrowheads="1"/>
        </xdr:cNvSpPr>
      </xdr:nvSpPr>
      <xdr:spPr bwMode="auto">
        <a:xfrm>
          <a:off x="64865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12" name="AutoShape 295"/>
        <xdr:cNvSpPr>
          <a:spLocks noRot="1" noChangeAspect="1" noMove="1" noResize="1" noChangeArrowheads="1"/>
        </xdr:cNvSpPr>
      </xdr:nvSpPr>
      <xdr:spPr bwMode="auto">
        <a:xfrm>
          <a:off x="64865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13" name="AutoShape 296"/>
        <xdr:cNvSpPr>
          <a:spLocks noRot="1" noChangeAspect="1" noMove="1" noResize="1" noChangeArrowheads="1"/>
        </xdr:cNvSpPr>
      </xdr:nvSpPr>
      <xdr:spPr bwMode="auto">
        <a:xfrm>
          <a:off x="64865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14" name="AutoShape 297"/>
        <xdr:cNvSpPr>
          <a:spLocks noRot="1" noMove="1" noResize="1" noChangeArrowheads="1"/>
        </xdr:cNvSpPr>
      </xdr:nvSpPr>
      <xdr:spPr bwMode="auto">
        <a:xfrm>
          <a:off x="64865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15" name="AutoShape 298"/>
        <xdr:cNvSpPr>
          <a:spLocks noRot="1" noChangeAspect="1" noMove="1" noResize="1" noChangeArrowheads="1"/>
        </xdr:cNvSpPr>
      </xdr:nvSpPr>
      <xdr:spPr bwMode="auto">
        <a:xfrm>
          <a:off x="64865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619125</xdr:colOff>
      <xdr:row>150</xdr:row>
      <xdr:rowOff>104775</xdr:rowOff>
    </xdr:to>
    <xdr:sp macro="" textlink="">
      <xdr:nvSpPr>
        <xdr:cNvPr id="1616" name="AutoShape 272"/>
        <xdr:cNvSpPr>
          <a:spLocks noRot="1" noChangeAspect="1" noMove="1" noResize="1" noChangeArrowheads="1"/>
        </xdr:cNvSpPr>
      </xdr:nvSpPr>
      <xdr:spPr bwMode="auto">
        <a:xfrm>
          <a:off x="6486525" y="47720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17" name="AutoShape 273"/>
        <xdr:cNvSpPr>
          <a:spLocks noRot="1" noChangeAspect="1" noMove="1" noResize="1" noChangeArrowheads="1"/>
        </xdr:cNvSpPr>
      </xdr:nvSpPr>
      <xdr:spPr bwMode="auto">
        <a:xfrm>
          <a:off x="64865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18" name="AutoShape 295"/>
        <xdr:cNvSpPr>
          <a:spLocks noRot="1" noChangeAspect="1" noMove="1" noResize="1" noChangeArrowheads="1"/>
        </xdr:cNvSpPr>
      </xdr:nvSpPr>
      <xdr:spPr bwMode="auto">
        <a:xfrm>
          <a:off x="64865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19" name="AutoShape 296"/>
        <xdr:cNvSpPr>
          <a:spLocks noRot="1" noChangeAspect="1" noMove="1" noResize="1" noChangeArrowheads="1"/>
        </xdr:cNvSpPr>
      </xdr:nvSpPr>
      <xdr:spPr bwMode="auto">
        <a:xfrm>
          <a:off x="64865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20" name="AutoShape 297"/>
        <xdr:cNvSpPr>
          <a:spLocks noRot="1" noMove="1" noResize="1" noChangeArrowheads="1"/>
        </xdr:cNvSpPr>
      </xdr:nvSpPr>
      <xdr:spPr bwMode="auto">
        <a:xfrm>
          <a:off x="64865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21" name="AutoShape 298"/>
        <xdr:cNvSpPr>
          <a:spLocks noRot="1" noChangeAspect="1" noMove="1" noResize="1" noChangeArrowheads="1"/>
        </xdr:cNvSpPr>
      </xdr:nvSpPr>
      <xdr:spPr bwMode="auto">
        <a:xfrm>
          <a:off x="64865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619125</xdr:colOff>
      <xdr:row>151</xdr:row>
      <xdr:rowOff>104775</xdr:rowOff>
    </xdr:to>
    <xdr:sp macro="" textlink="">
      <xdr:nvSpPr>
        <xdr:cNvPr id="1622" name="AutoShape 272"/>
        <xdr:cNvSpPr>
          <a:spLocks noRot="1" noChangeAspect="1" noMove="1" noResize="1" noChangeArrowheads="1"/>
        </xdr:cNvSpPr>
      </xdr:nvSpPr>
      <xdr:spPr bwMode="auto">
        <a:xfrm>
          <a:off x="6486525" y="48025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23" name="AutoShape 273"/>
        <xdr:cNvSpPr>
          <a:spLocks noRot="1" noChangeAspect="1" noMove="1" noResize="1" noChangeArrowheads="1"/>
        </xdr:cNvSpPr>
      </xdr:nvSpPr>
      <xdr:spPr bwMode="auto">
        <a:xfrm>
          <a:off x="64865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24" name="AutoShape 295"/>
        <xdr:cNvSpPr>
          <a:spLocks noRot="1" noChangeAspect="1" noMove="1" noResize="1" noChangeArrowheads="1"/>
        </xdr:cNvSpPr>
      </xdr:nvSpPr>
      <xdr:spPr bwMode="auto">
        <a:xfrm>
          <a:off x="64865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25" name="AutoShape 296"/>
        <xdr:cNvSpPr>
          <a:spLocks noRot="1" noChangeAspect="1" noMove="1" noResize="1" noChangeArrowheads="1"/>
        </xdr:cNvSpPr>
      </xdr:nvSpPr>
      <xdr:spPr bwMode="auto">
        <a:xfrm>
          <a:off x="64865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26" name="AutoShape 297"/>
        <xdr:cNvSpPr>
          <a:spLocks noRot="1" noMove="1" noResize="1" noChangeArrowheads="1"/>
        </xdr:cNvSpPr>
      </xdr:nvSpPr>
      <xdr:spPr bwMode="auto">
        <a:xfrm>
          <a:off x="64865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27" name="AutoShape 298"/>
        <xdr:cNvSpPr>
          <a:spLocks noRot="1" noChangeAspect="1" noMove="1" noResize="1" noChangeArrowheads="1"/>
        </xdr:cNvSpPr>
      </xdr:nvSpPr>
      <xdr:spPr bwMode="auto">
        <a:xfrm>
          <a:off x="64865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619125</xdr:colOff>
      <xdr:row>152</xdr:row>
      <xdr:rowOff>104775</xdr:rowOff>
    </xdr:to>
    <xdr:sp macro="" textlink="">
      <xdr:nvSpPr>
        <xdr:cNvPr id="1628" name="AutoShape 272"/>
        <xdr:cNvSpPr>
          <a:spLocks noRot="1" noChangeAspect="1" noMove="1" noResize="1" noChangeArrowheads="1"/>
        </xdr:cNvSpPr>
      </xdr:nvSpPr>
      <xdr:spPr bwMode="auto">
        <a:xfrm>
          <a:off x="6486525" y="48329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29" name="AutoShape 273"/>
        <xdr:cNvSpPr>
          <a:spLocks noRot="1" noChangeAspect="1" noMove="1" noResize="1" noChangeArrowheads="1"/>
        </xdr:cNvSpPr>
      </xdr:nvSpPr>
      <xdr:spPr bwMode="auto">
        <a:xfrm>
          <a:off x="64865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30" name="AutoShape 295"/>
        <xdr:cNvSpPr>
          <a:spLocks noRot="1" noChangeAspect="1" noMove="1" noResize="1" noChangeArrowheads="1"/>
        </xdr:cNvSpPr>
      </xdr:nvSpPr>
      <xdr:spPr bwMode="auto">
        <a:xfrm>
          <a:off x="64865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31" name="AutoShape 296"/>
        <xdr:cNvSpPr>
          <a:spLocks noRot="1" noChangeAspect="1" noMove="1" noResize="1" noChangeArrowheads="1"/>
        </xdr:cNvSpPr>
      </xdr:nvSpPr>
      <xdr:spPr bwMode="auto">
        <a:xfrm>
          <a:off x="64865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32" name="AutoShape 297"/>
        <xdr:cNvSpPr>
          <a:spLocks noRot="1" noMove="1" noResize="1" noChangeArrowheads="1"/>
        </xdr:cNvSpPr>
      </xdr:nvSpPr>
      <xdr:spPr bwMode="auto">
        <a:xfrm>
          <a:off x="64865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33" name="AutoShape 298"/>
        <xdr:cNvSpPr>
          <a:spLocks noRot="1" noChangeAspect="1" noMove="1" noResize="1" noChangeArrowheads="1"/>
        </xdr:cNvSpPr>
      </xdr:nvSpPr>
      <xdr:spPr bwMode="auto">
        <a:xfrm>
          <a:off x="64865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619125</xdr:colOff>
      <xdr:row>153</xdr:row>
      <xdr:rowOff>104775</xdr:rowOff>
    </xdr:to>
    <xdr:sp macro="" textlink="">
      <xdr:nvSpPr>
        <xdr:cNvPr id="1634" name="AutoShape 272"/>
        <xdr:cNvSpPr>
          <a:spLocks noRot="1" noChangeAspect="1" noMove="1" noResize="1" noChangeArrowheads="1"/>
        </xdr:cNvSpPr>
      </xdr:nvSpPr>
      <xdr:spPr bwMode="auto">
        <a:xfrm>
          <a:off x="6486525" y="48634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35" name="AutoShape 273"/>
        <xdr:cNvSpPr>
          <a:spLocks noRot="1" noChangeAspect="1" noMove="1" noResize="1" noChangeArrowheads="1"/>
        </xdr:cNvSpPr>
      </xdr:nvSpPr>
      <xdr:spPr bwMode="auto">
        <a:xfrm>
          <a:off x="64865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36" name="AutoShape 295"/>
        <xdr:cNvSpPr>
          <a:spLocks noRot="1" noChangeAspect="1" noMove="1" noResize="1" noChangeArrowheads="1"/>
        </xdr:cNvSpPr>
      </xdr:nvSpPr>
      <xdr:spPr bwMode="auto">
        <a:xfrm>
          <a:off x="64865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37" name="AutoShape 296"/>
        <xdr:cNvSpPr>
          <a:spLocks noRot="1" noChangeAspect="1" noMove="1" noResize="1" noChangeArrowheads="1"/>
        </xdr:cNvSpPr>
      </xdr:nvSpPr>
      <xdr:spPr bwMode="auto">
        <a:xfrm>
          <a:off x="64865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38" name="AutoShape 297"/>
        <xdr:cNvSpPr>
          <a:spLocks noRot="1" noMove="1" noResize="1" noChangeArrowheads="1"/>
        </xdr:cNvSpPr>
      </xdr:nvSpPr>
      <xdr:spPr bwMode="auto">
        <a:xfrm>
          <a:off x="64865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39" name="AutoShape 298"/>
        <xdr:cNvSpPr>
          <a:spLocks noRot="1" noChangeAspect="1" noMove="1" noResize="1" noChangeArrowheads="1"/>
        </xdr:cNvSpPr>
      </xdr:nvSpPr>
      <xdr:spPr bwMode="auto">
        <a:xfrm>
          <a:off x="64865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619125</xdr:colOff>
      <xdr:row>154</xdr:row>
      <xdr:rowOff>104775</xdr:rowOff>
    </xdr:to>
    <xdr:sp macro="" textlink="">
      <xdr:nvSpPr>
        <xdr:cNvPr id="1640" name="AutoShape 272"/>
        <xdr:cNvSpPr>
          <a:spLocks noRot="1" noChangeAspect="1" noMove="1" noResize="1" noChangeArrowheads="1"/>
        </xdr:cNvSpPr>
      </xdr:nvSpPr>
      <xdr:spPr bwMode="auto">
        <a:xfrm>
          <a:off x="6486525" y="48939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41" name="AutoShape 273"/>
        <xdr:cNvSpPr>
          <a:spLocks noRot="1" noChangeAspect="1" noMove="1" noResize="1" noChangeArrowheads="1"/>
        </xdr:cNvSpPr>
      </xdr:nvSpPr>
      <xdr:spPr bwMode="auto">
        <a:xfrm>
          <a:off x="64865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42" name="AutoShape 295"/>
        <xdr:cNvSpPr>
          <a:spLocks noRot="1" noChangeAspect="1" noMove="1" noResize="1" noChangeArrowheads="1"/>
        </xdr:cNvSpPr>
      </xdr:nvSpPr>
      <xdr:spPr bwMode="auto">
        <a:xfrm>
          <a:off x="64865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43" name="AutoShape 296"/>
        <xdr:cNvSpPr>
          <a:spLocks noRot="1" noChangeAspect="1" noMove="1" noResize="1" noChangeArrowheads="1"/>
        </xdr:cNvSpPr>
      </xdr:nvSpPr>
      <xdr:spPr bwMode="auto">
        <a:xfrm>
          <a:off x="64865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44" name="AutoShape 297"/>
        <xdr:cNvSpPr>
          <a:spLocks noRot="1" noMove="1" noResize="1" noChangeArrowheads="1"/>
        </xdr:cNvSpPr>
      </xdr:nvSpPr>
      <xdr:spPr bwMode="auto">
        <a:xfrm>
          <a:off x="64865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45" name="AutoShape 298"/>
        <xdr:cNvSpPr>
          <a:spLocks noRot="1" noChangeAspect="1" noMove="1" noResize="1" noChangeArrowheads="1"/>
        </xdr:cNvSpPr>
      </xdr:nvSpPr>
      <xdr:spPr bwMode="auto">
        <a:xfrm>
          <a:off x="64865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619125</xdr:colOff>
      <xdr:row>155</xdr:row>
      <xdr:rowOff>104775</xdr:rowOff>
    </xdr:to>
    <xdr:sp macro="" textlink="">
      <xdr:nvSpPr>
        <xdr:cNvPr id="1646" name="AutoShape 272"/>
        <xdr:cNvSpPr>
          <a:spLocks noRot="1" noChangeAspect="1" noMove="1" noResize="1" noChangeArrowheads="1"/>
        </xdr:cNvSpPr>
      </xdr:nvSpPr>
      <xdr:spPr bwMode="auto">
        <a:xfrm>
          <a:off x="6486525" y="49244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47" name="AutoShape 273"/>
        <xdr:cNvSpPr>
          <a:spLocks noRot="1" noChangeAspect="1" noMove="1" noResize="1" noChangeArrowheads="1"/>
        </xdr:cNvSpPr>
      </xdr:nvSpPr>
      <xdr:spPr bwMode="auto">
        <a:xfrm>
          <a:off x="64865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48" name="AutoShape 295"/>
        <xdr:cNvSpPr>
          <a:spLocks noRot="1" noChangeAspect="1" noMove="1" noResize="1" noChangeArrowheads="1"/>
        </xdr:cNvSpPr>
      </xdr:nvSpPr>
      <xdr:spPr bwMode="auto">
        <a:xfrm>
          <a:off x="64865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49" name="AutoShape 296"/>
        <xdr:cNvSpPr>
          <a:spLocks noRot="1" noChangeAspect="1" noMove="1" noResize="1" noChangeArrowheads="1"/>
        </xdr:cNvSpPr>
      </xdr:nvSpPr>
      <xdr:spPr bwMode="auto">
        <a:xfrm>
          <a:off x="64865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50" name="AutoShape 297"/>
        <xdr:cNvSpPr>
          <a:spLocks noRot="1" noMove="1" noResize="1" noChangeArrowheads="1"/>
        </xdr:cNvSpPr>
      </xdr:nvSpPr>
      <xdr:spPr bwMode="auto">
        <a:xfrm>
          <a:off x="64865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51" name="AutoShape 298"/>
        <xdr:cNvSpPr>
          <a:spLocks noRot="1" noChangeAspect="1" noMove="1" noResize="1" noChangeArrowheads="1"/>
        </xdr:cNvSpPr>
      </xdr:nvSpPr>
      <xdr:spPr bwMode="auto">
        <a:xfrm>
          <a:off x="64865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619125</xdr:colOff>
      <xdr:row>156</xdr:row>
      <xdr:rowOff>104775</xdr:rowOff>
    </xdr:to>
    <xdr:sp macro="" textlink="">
      <xdr:nvSpPr>
        <xdr:cNvPr id="1652" name="AutoShape 272"/>
        <xdr:cNvSpPr>
          <a:spLocks noRot="1" noChangeAspect="1" noMove="1" noResize="1" noChangeArrowheads="1"/>
        </xdr:cNvSpPr>
      </xdr:nvSpPr>
      <xdr:spPr bwMode="auto">
        <a:xfrm>
          <a:off x="6486525" y="49549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53" name="AutoShape 273"/>
        <xdr:cNvSpPr>
          <a:spLocks noRot="1" noChangeAspect="1" noMove="1" noResize="1" noChangeArrowheads="1"/>
        </xdr:cNvSpPr>
      </xdr:nvSpPr>
      <xdr:spPr bwMode="auto">
        <a:xfrm>
          <a:off x="64865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54" name="AutoShape 295"/>
        <xdr:cNvSpPr>
          <a:spLocks noRot="1" noChangeAspect="1" noMove="1" noResize="1" noChangeArrowheads="1"/>
        </xdr:cNvSpPr>
      </xdr:nvSpPr>
      <xdr:spPr bwMode="auto">
        <a:xfrm>
          <a:off x="64865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55" name="AutoShape 296"/>
        <xdr:cNvSpPr>
          <a:spLocks noRot="1" noChangeAspect="1" noMove="1" noResize="1" noChangeArrowheads="1"/>
        </xdr:cNvSpPr>
      </xdr:nvSpPr>
      <xdr:spPr bwMode="auto">
        <a:xfrm>
          <a:off x="64865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56" name="AutoShape 297"/>
        <xdr:cNvSpPr>
          <a:spLocks noRot="1" noMove="1" noResize="1" noChangeArrowheads="1"/>
        </xdr:cNvSpPr>
      </xdr:nvSpPr>
      <xdr:spPr bwMode="auto">
        <a:xfrm>
          <a:off x="64865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57" name="AutoShape 298"/>
        <xdr:cNvSpPr>
          <a:spLocks noRot="1" noChangeAspect="1" noMove="1" noResize="1" noChangeArrowheads="1"/>
        </xdr:cNvSpPr>
      </xdr:nvSpPr>
      <xdr:spPr bwMode="auto">
        <a:xfrm>
          <a:off x="64865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619125</xdr:colOff>
      <xdr:row>157</xdr:row>
      <xdr:rowOff>104775</xdr:rowOff>
    </xdr:to>
    <xdr:sp macro="" textlink="">
      <xdr:nvSpPr>
        <xdr:cNvPr id="1658" name="AutoShape 272"/>
        <xdr:cNvSpPr>
          <a:spLocks noRot="1" noChangeAspect="1" noMove="1" noResize="1" noChangeArrowheads="1"/>
        </xdr:cNvSpPr>
      </xdr:nvSpPr>
      <xdr:spPr bwMode="auto">
        <a:xfrm>
          <a:off x="6486525" y="4985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59" name="AutoShape 273"/>
        <xdr:cNvSpPr>
          <a:spLocks noRot="1" noChangeAspect="1" noMove="1" noResize="1" noChangeArrowheads="1"/>
        </xdr:cNvSpPr>
      </xdr:nvSpPr>
      <xdr:spPr bwMode="auto">
        <a:xfrm>
          <a:off x="64865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60" name="AutoShape 295"/>
        <xdr:cNvSpPr>
          <a:spLocks noRot="1" noChangeAspect="1" noMove="1" noResize="1" noChangeArrowheads="1"/>
        </xdr:cNvSpPr>
      </xdr:nvSpPr>
      <xdr:spPr bwMode="auto">
        <a:xfrm>
          <a:off x="64865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61" name="AutoShape 296"/>
        <xdr:cNvSpPr>
          <a:spLocks noRot="1" noChangeAspect="1" noMove="1" noResize="1" noChangeArrowheads="1"/>
        </xdr:cNvSpPr>
      </xdr:nvSpPr>
      <xdr:spPr bwMode="auto">
        <a:xfrm>
          <a:off x="64865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62" name="AutoShape 297"/>
        <xdr:cNvSpPr>
          <a:spLocks noRot="1" noMove="1" noResize="1" noChangeArrowheads="1"/>
        </xdr:cNvSpPr>
      </xdr:nvSpPr>
      <xdr:spPr bwMode="auto">
        <a:xfrm>
          <a:off x="64865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63" name="AutoShape 298"/>
        <xdr:cNvSpPr>
          <a:spLocks noRot="1" noChangeAspect="1" noMove="1" noResize="1" noChangeArrowheads="1"/>
        </xdr:cNvSpPr>
      </xdr:nvSpPr>
      <xdr:spPr bwMode="auto">
        <a:xfrm>
          <a:off x="64865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619125</xdr:colOff>
      <xdr:row>158</xdr:row>
      <xdr:rowOff>104775</xdr:rowOff>
    </xdr:to>
    <xdr:sp macro="" textlink="">
      <xdr:nvSpPr>
        <xdr:cNvPr id="1664" name="AutoShape 272"/>
        <xdr:cNvSpPr>
          <a:spLocks noRot="1" noChangeAspect="1" noMove="1" noResize="1" noChangeArrowheads="1"/>
        </xdr:cNvSpPr>
      </xdr:nvSpPr>
      <xdr:spPr bwMode="auto">
        <a:xfrm>
          <a:off x="6486525" y="50158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65" name="AutoShape 273"/>
        <xdr:cNvSpPr>
          <a:spLocks noRot="1" noChangeAspect="1" noMove="1" noResize="1" noChangeArrowheads="1"/>
        </xdr:cNvSpPr>
      </xdr:nvSpPr>
      <xdr:spPr bwMode="auto">
        <a:xfrm>
          <a:off x="64865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66" name="AutoShape 295"/>
        <xdr:cNvSpPr>
          <a:spLocks noRot="1" noChangeAspect="1" noMove="1" noResize="1" noChangeArrowheads="1"/>
        </xdr:cNvSpPr>
      </xdr:nvSpPr>
      <xdr:spPr bwMode="auto">
        <a:xfrm>
          <a:off x="64865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67" name="AutoShape 296"/>
        <xdr:cNvSpPr>
          <a:spLocks noRot="1" noChangeAspect="1" noMove="1" noResize="1" noChangeArrowheads="1"/>
        </xdr:cNvSpPr>
      </xdr:nvSpPr>
      <xdr:spPr bwMode="auto">
        <a:xfrm>
          <a:off x="64865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68" name="AutoShape 297"/>
        <xdr:cNvSpPr>
          <a:spLocks noRot="1" noMove="1" noResize="1" noChangeArrowheads="1"/>
        </xdr:cNvSpPr>
      </xdr:nvSpPr>
      <xdr:spPr bwMode="auto">
        <a:xfrm>
          <a:off x="64865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69" name="AutoShape 298"/>
        <xdr:cNvSpPr>
          <a:spLocks noRot="1" noChangeAspect="1" noMove="1" noResize="1" noChangeArrowheads="1"/>
        </xdr:cNvSpPr>
      </xdr:nvSpPr>
      <xdr:spPr bwMode="auto">
        <a:xfrm>
          <a:off x="64865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619125</xdr:colOff>
      <xdr:row>159</xdr:row>
      <xdr:rowOff>104775</xdr:rowOff>
    </xdr:to>
    <xdr:sp macro="" textlink="">
      <xdr:nvSpPr>
        <xdr:cNvPr id="1670" name="AutoShape 272"/>
        <xdr:cNvSpPr>
          <a:spLocks noRot="1" noChangeAspect="1" noMove="1" noResize="1" noChangeArrowheads="1"/>
        </xdr:cNvSpPr>
      </xdr:nvSpPr>
      <xdr:spPr bwMode="auto">
        <a:xfrm>
          <a:off x="6486525" y="50463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71" name="AutoShape 273"/>
        <xdr:cNvSpPr>
          <a:spLocks noRot="1" noChangeAspect="1" noMove="1" noResize="1" noChangeArrowheads="1"/>
        </xdr:cNvSpPr>
      </xdr:nvSpPr>
      <xdr:spPr bwMode="auto">
        <a:xfrm>
          <a:off x="64865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72" name="AutoShape 295"/>
        <xdr:cNvSpPr>
          <a:spLocks noRot="1" noChangeAspect="1" noMove="1" noResize="1" noChangeArrowheads="1"/>
        </xdr:cNvSpPr>
      </xdr:nvSpPr>
      <xdr:spPr bwMode="auto">
        <a:xfrm>
          <a:off x="64865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73" name="AutoShape 296"/>
        <xdr:cNvSpPr>
          <a:spLocks noRot="1" noChangeAspect="1" noMove="1" noResize="1" noChangeArrowheads="1"/>
        </xdr:cNvSpPr>
      </xdr:nvSpPr>
      <xdr:spPr bwMode="auto">
        <a:xfrm>
          <a:off x="64865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74" name="AutoShape 297"/>
        <xdr:cNvSpPr>
          <a:spLocks noRot="1" noMove="1" noResize="1" noChangeArrowheads="1"/>
        </xdr:cNvSpPr>
      </xdr:nvSpPr>
      <xdr:spPr bwMode="auto">
        <a:xfrm>
          <a:off x="64865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75" name="AutoShape 298"/>
        <xdr:cNvSpPr>
          <a:spLocks noRot="1" noChangeAspect="1" noMove="1" noResize="1" noChangeArrowheads="1"/>
        </xdr:cNvSpPr>
      </xdr:nvSpPr>
      <xdr:spPr bwMode="auto">
        <a:xfrm>
          <a:off x="64865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619125</xdr:colOff>
      <xdr:row>160</xdr:row>
      <xdr:rowOff>104775</xdr:rowOff>
    </xdr:to>
    <xdr:sp macro="" textlink="">
      <xdr:nvSpPr>
        <xdr:cNvPr id="1676" name="AutoShape 272"/>
        <xdr:cNvSpPr>
          <a:spLocks noRot="1" noChangeAspect="1" noMove="1" noResize="1" noChangeArrowheads="1"/>
        </xdr:cNvSpPr>
      </xdr:nvSpPr>
      <xdr:spPr bwMode="auto">
        <a:xfrm>
          <a:off x="6486525" y="50768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77" name="AutoShape 273"/>
        <xdr:cNvSpPr>
          <a:spLocks noRot="1" noChangeAspect="1" noMove="1" noResize="1" noChangeArrowheads="1"/>
        </xdr:cNvSpPr>
      </xdr:nvSpPr>
      <xdr:spPr bwMode="auto">
        <a:xfrm>
          <a:off x="64865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78" name="AutoShape 295"/>
        <xdr:cNvSpPr>
          <a:spLocks noRot="1" noChangeAspect="1" noMove="1" noResize="1" noChangeArrowheads="1"/>
        </xdr:cNvSpPr>
      </xdr:nvSpPr>
      <xdr:spPr bwMode="auto">
        <a:xfrm>
          <a:off x="64865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79" name="AutoShape 296"/>
        <xdr:cNvSpPr>
          <a:spLocks noRot="1" noChangeAspect="1" noMove="1" noResize="1" noChangeArrowheads="1"/>
        </xdr:cNvSpPr>
      </xdr:nvSpPr>
      <xdr:spPr bwMode="auto">
        <a:xfrm>
          <a:off x="64865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80" name="AutoShape 297"/>
        <xdr:cNvSpPr>
          <a:spLocks noRot="1" noMove="1" noResize="1" noChangeArrowheads="1"/>
        </xdr:cNvSpPr>
      </xdr:nvSpPr>
      <xdr:spPr bwMode="auto">
        <a:xfrm>
          <a:off x="64865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81" name="AutoShape 298"/>
        <xdr:cNvSpPr>
          <a:spLocks noRot="1" noChangeAspect="1" noMove="1" noResize="1" noChangeArrowheads="1"/>
        </xdr:cNvSpPr>
      </xdr:nvSpPr>
      <xdr:spPr bwMode="auto">
        <a:xfrm>
          <a:off x="64865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619125</xdr:colOff>
      <xdr:row>161</xdr:row>
      <xdr:rowOff>104775</xdr:rowOff>
    </xdr:to>
    <xdr:sp macro="" textlink="">
      <xdr:nvSpPr>
        <xdr:cNvPr id="1682" name="AutoShape 272"/>
        <xdr:cNvSpPr>
          <a:spLocks noRot="1" noChangeAspect="1" noMove="1" noResize="1" noChangeArrowheads="1"/>
        </xdr:cNvSpPr>
      </xdr:nvSpPr>
      <xdr:spPr bwMode="auto">
        <a:xfrm>
          <a:off x="6486525" y="51073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83" name="AutoShape 273"/>
        <xdr:cNvSpPr>
          <a:spLocks noRot="1" noChangeAspect="1" noMove="1" noResize="1" noChangeArrowheads="1"/>
        </xdr:cNvSpPr>
      </xdr:nvSpPr>
      <xdr:spPr bwMode="auto">
        <a:xfrm>
          <a:off x="64865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84" name="AutoShape 295"/>
        <xdr:cNvSpPr>
          <a:spLocks noRot="1" noChangeAspect="1" noMove="1" noResize="1" noChangeArrowheads="1"/>
        </xdr:cNvSpPr>
      </xdr:nvSpPr>
      <xdr:spPr bwMode="auto">
        <a:xfrm>
          <a:off x="64865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85" name="AutoShape 296"/>
        <xdr:cNvSpPr>
          <a:spLocks noRot="1" noChangeAspect="1" noMove="1" noResize="1" noChangeArrowheads="1"/>
        </xdr:cNvSpPr>
      </xdr:nvSpPr>
      <xdr:spPr bwMode="auto">
        <a:xfrm>
          <a:off x="64865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86" name="AutoShape 297"/>
        <xdr:cNvSpPr>
          <a:spLocks noRot="1" noMove="1" noResize="1" noChangeArrowheads="1"/>
        </xdr:cNvSpPr>
      </xdr:nvSpPr>
      <xdr:spPr bwMode="auto">
        <a:xfrm>
          <a:off x="64865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87" name="AutoShape 298"/>
        <xdr:cNvSpPr>
          <a:spLocks noRot="1" noChangeAspect="1" noMove="1" noResize="1" noChangeArrowheads="1"/>
        </xdr:cNvSpPr>
      </xdr:nvSpPr>
      <xdr:spPr bwMode="auto">
        <a:xfrm>
          <a:off x="64865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619125</xdr:colOff>
      <xdr:row>162</xdr:row>
      <xdr:rowOff>104775</xdr:rowOff>
    </xdr:to>
    <xdr:sp macro="" textlink="">
      <xdr:nvSpPr>
        <xdr:cNvPr id="1688" name="AutoShape 272"/>
        <xdr:cNvSpPr>
          <a:spLocks noRot="1" noChangeAspect="1" noMove="1" noResize="1" noChangeArrowheads="1"/>
        </xdr:cNvSpPr>
      </xdr:nvSpPr>
      <xdr:spPr bwMode="auto">
        <a:xfrm>
          <a:off x="6486525" y="51377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89" name="AutoShape 273"/>
        <xdr:cNvSpPr>
          <a:spLocks noRot="1" noChangeAspect="1" noMove="1" noResize="1" noChangeArrowheads="1"/>
        </xdr:cNvSpPr>
      </xdr:nvSpPr>
      <xdr:spPr bwMode="auto">
        <a:xfrm>
          <a:off x="64865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90" name="AutoShape 295"/>
        <xdr:cNvSpPr>
          <a:spLocks noRot="1" noChangeAspect="1" noMove="1" noResize="1" noChangeArrowheads="1"/>
        </xdr:cNvSpPr>
      </xdr:nvSpPr>
      <xdr:spPr bwMode="auto">
        <a:xfrm>
          <a:off x="64865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91" name="AutoShape 296"/>
        <xdr:cNvSpPr>
          <a:spLocks noRot="1" noChangeAspect="1" noMove="1" noResize="1" noChangeArrowheads="1"/>
        </xdr:cNvSpPr>
      </xdr:nvSpPr>
      <xdr:spPr bwMode="auto">
        <a:xfrm>
          <a:off x="64865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92" name="AutoShape 297"/>
        <xdr:cNvSpPr>
          <a:spLocks noRot="1" noMove="1" noResize="1" noChangeArrowheads="1"/>
        </xdr:cNvSpPr>
      </xdr:nvSpPr>
      <xdr:spPr bwMode="auto">
        <a:xfrm>
          <a:off x="64865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93" name="AutoShape 298"/>
        <xdr:cNvSpPr>
          <a:spLocks noRot="1" noChangeAspect="1" noMove="1" noResize="1" noChangeArrowheads="1"/>
        </xdr:cNvSpPr>
      </xdr:nvSpPr>
      <xdr:spPr bwMode="auto">
        <a:xfrm>
          <a:off x="64865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619125</xdr:colOff>
      <xdr:row>163</xdr:row>
      <xdr:rowOff>104775</xdr:rowOff>
    </xdr:to>
    <xdr:sp macro="" textlink="">
      <xdr:nvSpPr>
        <xdr:cNvPr id="1694" name="AutoShape 272"/>
        <xdr:cNvSpPr>
          <a:spLocks noRot="1" noChangeAspect="1" noMove="1" noResize="1" noChangeArrowheads="1"/>
        </xdr:cNvSpPr>
      </xdr:nvSpPr>
      <xdr:spPr bwMode="auto">
        <a:xfrm>
          <a:off x="6486525" y="51682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695" name="AutoShape 273"/>
        <xdr:cNvSpPr>
          <a:spLocks noRot="1" noChangeAspect="1" noMove="1" noResize="1" noChangeArrowheads="1"/>
        </xdr:cNvSpPr>
      </xdr:nvSpPr>
      <xdr:spPr bwMode="auto">
        <a:xfrm>
          <a:off x="64865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696" name="AutoShape 295"/>
        <xdr:cNvSpPr>
          <a:spLocks noRot="1" noChangeAspect="1" noMove="1" noResize="1" noChangeArrowheads="1"/>
        </xdr:cNvSpPr>
      </xdr:nvSpPr>
      <xdr:spPr bwMode="auto">
        <a:xfrm>
          <a:off x="64865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697" name="AutoShape 296"/>
        <xdr:cNvSpPr>
          <a:spLocks noRot="1" noChangeAspect="1" noMove="1" noResize="1" noChangeArrowheads="1"/>
        </xdr:cNvSpPr>
      </xdr:nvSpPr>
      <xdr:spPr bwMode="auto">
        <a:xfrm>
          <a:off x="64865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698" name="AutoShape 297"/>
        <xdr:cNvSpPr>
          <a:spLocks noRot="1" noMove="1" noResize="1" noChangeArrowheads="1"/>
        </xdr:cNvSpPr>
      </xdr:nvSpPr>
      <xdr:spPr bwMode="auto">
        <a:xfrm>
          <a:off x="64865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699" name="AutoShape 298"/>
        <xdr:cNvSpPr>
          <a:spLocks noRot="1" noChangeAspect="1" noMove="1" noResize="1" noChangeArrowheads="1"/>
        </xdr:cNvSpPr>
      </xdr:nvSpPr>
      <xdr:spPr bwMode="auto">
        <a:xfrm>
          <a:off x="64865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619125</xdr:colOff>
      <xdr:row>164</xdr:row>
      <xdr:rowOff>104775</xdr:rowOff>
    </xdr:to>
    <xdr:sp macro="" textlink="">
      <xdr:nvSpPr>
        <xdr:cNvPr id="1700" name="AutoShape 272"/>
        <xdr:cNvSpPr>
          <a:spLocks noRot="1" noChangeAspect="1" noMove="1" noResize="1" noChangeArrowheads="1"/>
        </xdr:cNvSpPr>
      </xdr:nvSpPr>
      <xdr:spPr bwMode="auto">
        <a:xfrm>
          <a:off x="648652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01" name="AutoShape 273"/>
        <xdr:cNvSpPr>
          <a:spLocks noRot="1" noChangeAspect="1" noMove="1" noResize="1" noChangeArrowheads="1"/>
        </xdr:cNvSpPr>
      </xdr:nvSpPr>
      <xdr:spPr bwMode="auto">
        <a:xfrm>
          <a:off x="64865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02" name="AutoShape 295"/>
        <xdr:cNvSpPr>
          <a:spLocks noRot="1" noChangeAspect="1" noMove="1" noResize="1" noChangeArrowheads="1"/>
        </xdr:cNvSpPr>
      </xdr:nvSpPr>
      <xdr:spPr bwMode="auto">
        <a:xfrm>
          <a:off x="64865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03" name="AutoShape 296"/>
        <xdr:cNvSpPr>
          <a:spLocks noRot="1" noChangeAspect="1" noMove="1" noResize="1" noChangeArrowheads="1"/>
        </xdr:cNvSpPr>
      </xdr:nvSpPr>
      <xdr:spPr bwMode="auto">
        <a:xfrm>
          <a:off x="64865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04" name="AutoShape 297"/>
        <xdr:cNvSpPr>
          <a:spLocks noRot="1" noMove="1" noResize="1" noChangeArrowheads="1"/>
        </xdr:cNvSpPr>
      </xdr:nvSpPr>
      <xdr:spPr bwMode="auto">
        <a:xfrm>
          <a:off x="64865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05" name="AutoShape 298"/>
        <xdr:cNvSpPr>
          <a:spLocks noRot="1" noChangeAspect="1" noMove="1" noResize="1" noChangeArrowheads="1"/>
        </xdr:cNvSpPr>
      </xdr:nvSpPr>
      <xdr:spPr bwMode="auto">
        <a:xfrm>
          <a:off x="64865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619125</xdr:colOff>
      <xdr:row>165</xdr:row>
      <xdr:rowOff>104775</xdr:rowOff>
    </xdr:to>
    <xdr:sp macro="" textlink="">
      <xdr:nvSpPr>
        <xdr:cNvPr id="1706" name="AutoShape 272"/>
        <xdr:cNvSpPr>
          <a:spLocks noRot="1" noChangeAspect="1" noMove="1" noResize="1" noChangeArrowheads="1"/>
        </xdr:cNvSpPr>
      </xdr:nvSpPr>
      <xdr:spPr bwMode="auto">
        <a:xfrm>
          <a:off x="6486525" y="5229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707" name="AutoShape 273"/>
        <xdr:cNvSpPr>
          <a:spLocks noRot="1" noChangeAspect="1" noMove="1" noResize="1" noChangeArrowheads="1"/>
        </xdr:cNvSpPr>
      </xdr:nvSpPr>
      <xdr:spPr bwMode="auto">
        <a:xfrm>
          <a:off x="64865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708" name="AutoShape 295"/>
        <xdr:cNvSpPr>
          <a:spLocks noRot="1" noChangeAspect="1" noMove="1" noResize="1" noChangeArrowheads="1"/>
        </xdr:cNvSpPr>
      </xdr:nvSpPr>
      <xdr:spPr bwMode="auto">
        <a:xfrm>
          <a:off x="64865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709" name="AutoShape 296"/>
        <xdr:cNvSpPr>
          <a:spLocks noRot="1" noChangeAspect="1" noMove="1" noResize="1" noChangeArrowheads="1"/>
        </xdr:cNvSpPr>
      </xdr:nvSpPr>
      <xdr:spPr bwMode="auto">
        <a:xfrm>
          <a:off x="64865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710" name="AutoShape 297"/>
        <xdr:cNvSpPr>
          <a:spLocks noRot="1" noMove="1" noResize="1" noChangeArrowheads="1"/>
        </xdr:cNvSpPr>
      </xdr:nvSpPr>
      <xdr:spPr bwMode="auto">
        <a:xfrm>
          <a:off x="64865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711" name="AutoShape 298"/>
        <xdr:cNvSpPr>
          <a:spLocks noRot="1" noChangeAspect="1" noMove="1" noResize="1" noChangeArrowheads="1"/>
        </xdr:cNvSpPr>
      </xdr:nvSpPr>
      <xdr:spPr bwMode="auto">
        <a:xfrm>
          <a:off x="64865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619125</xdr:colOff>
      <xdr:row>164</xdr:row>
      <xdr:rowOff>104775</xdr:rowOff>
    </xdr:to>
    <xdr:sp macro="" textlink="">
      <xdr:nvSpPr>
        <xdr:cNvPr id="1712" name="AutoShape 272"/>
        <xdr:cNvSpPr>
          <a:spLocks noRot="1" noChangeAspect="1" noMove="1" noResize="1" noChangeArrowheads="1"/>
        </xdr:cNvSpPr>
      </xdr:nvSpPr>
      <xdr:spPr bwMode="auto">
        <a:xfrm>
          <a:off x="648652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13" name="AutoShape 273"/>
        <xdr:cNvSpPr>
          <a:spLocks noRot="1" noChangeAspect="1" noMove="1" noResize="1" noChangeArrowheads="1"/>
        </xdr:cNvSpPr>
      </xdr:nvSpPr>
      <xdr:spPr bwMode="auto">
        <a:xfrm>
          <a:off x="64865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14" name="AutoShape 295"/>
        <xdr:cNvSpPr>
          <a:spLocks noRot="1" noChangeAspect="1" noMove="1" noResize="1" noChangeArrowheads="1"/>
        </xdr:cNvSpPr>
      </xdr:nvSpPr>
      <xdr:spPr bwMode="auto">
        <a:xfrm>
          <a:off x="64865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15" name="AutoShape 296"/>
        <xdr:cNvSpPr>
          <a:spLocks noRot="1" noChangeAspect="1" noMove="1" noResize="1" noChangeArrowheads="1"/>
        </xdr:cNvSpPr>
      </xdr:nvSpPr>
      <xdr:spPr bwMode="auto">
        <a:xfrm>
          <a:off x="64865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16" name="AutoShape 297"/>
        <xdr:cNvSpPr>
          <a:spLocks noRot="1" noMove="1" noResize="1" noChangeArrowheads="1"/>
        </xdr:cNvSpPr>
      </xdr:nvSpPr>
      <xdr:spPr bwMode="auto">
        <a:xfrm>
          <a:off x="64865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17" name="AutoShape 298"/>
        <xdr:cNvSpPr>
          <a:spLocks noRot="1" noChangeAspect="1" noMove="1" noResize="1" noChangeArrowheads="1"/>
        </xdr:cNvSpPr>
      </xdr:nvSpPr>
      <xdr:spPr bwMode="auto">
        <a:xfrm>
          <a:off x="64865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619125</xdr:colOff>
      <xdr:row>140</xdr:row>
      <xdr:rowOff>104775</xdr:rowOff>
    </xdr:to>
    <xdr:sp macro="" textlink="">
      <xdr:nvSpPr>
        <xdr:cNvPr id="1718" name="AutoShape 272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19" name="AutoShape 273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20" name="AutoShape 295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21" name="AutoShape 296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22" name="AutoShape 297"/>
        <xdr:cNvSpPr>
          <a:spLocks noRo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23" name="AutoShape 298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619125</xdr:colOff>
      <xdr:row>141</xdr:row>
      <xdr:rowOff>104775</xdr:rowOff>
    </xdr:to>
    <xdr:sp macro="" textlink="">
      <xdr:nvSpPr>
        <xdr:cNvPr id="1724" name="AutoShape 272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25" name="AutoShape 273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26" name="AutoShape 295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27" name="AutoShape 296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28" name="AutoShape 297"/>
        <xdr:cNvSpPr>
          <a:spLocks noRo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29" name="AutoShape 298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619125</xdr:colOff>
      <xdr:row>142</xdr:row>
      <xdr:rowOff>104775</xdr:rowOff>
    </xdr:to>
    <xdr:sp macro="" textlink="">
      <xdr:nvSpPr>
        <xdr:cNvPr id="1730" name="AutoShape 272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31" name="AutoShape 273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32" name="AutoShape 295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33" name="AutoShape 296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34" name="AutoShape 297"/>
        <xdr:cNvSpPr>
          <a:spLocks noRo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35" name="AutoShape 298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619125</xdr:colOff>
      <xdr:row>143</xdr:row>
      <xdr:rowOff>104775</xdr:rowOff>
    </xdr:to>
    <xdr:sp macro="" textlink="">
      <xdr:nvSpPr>
        <xdr:cNvPr id="1736" name="AutoShape 272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37" name="AutoShape 273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38" name="AutoShape 295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39" name="AutoShape 296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40" name="AutoShape 297"/>
        <xdr:cNvSpPr>
          <a:spLocks noRo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41" name="AutoShape 298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619125</xdr:colOff>
      <xdr:row>144</xdr:row>
      <xdr:rowOff>104775</xdr:rowOff>
    </xdr:to>
    <xdr:sp macro="" textlink="">
      <xdr:nvSpPr>
        <xdr:cNvPr id="1742" name="AutoShape 272"/>
        <xdr:cNvSpPr>
          <a:spLocks noRot="1" noChangeAspect="1" noMove="1" noResize="1" noChangeArrowheads="1"/>
        </xdr:cNvSpPr>
      </xdr:nvSpPr>
      <xdr:spPr bwMode="auto">
        <a:xfrm>
          <a:off x="8639175" y="45891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43" name="AutoShape 273"/>
        <xdr:cNvSpPr>
          <a:spLocks noRot="1" noChangeAspect="1" noMove="1" noResize="1" noChangeArrowheads="1"/>
        </xdr:cNvSpPr>
      </xdr:nvSpPr>
      <xdr:spPr bwMode="auto">
        <a:xfrm>
          <a:off x="86391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44" name="AutoShape 295"/>
        <xdr:cNvSpPr>
          <a:spLocks noRot="1" noChangeAspect="1" noMove="1" noResize="1" noChangeArrowheads="1"/>
        </xdr:cNvSpPr>
      </xdr:nvSpPr>
      <xdr:spPr bwMode="auto">
        <a:xfrm>
          <a:off x="86391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45" name="AutoShape 296"/>
        <xdr:cNvSpPr>
          <a:spLocks noRot="1" noChangeAspect="1" noMove="1" noResize="1" noChangeArrowheads="1"/>
        </xdr:cNvSpPr>
      </xdr:nvSpPr>
      <xdr:spPr bwMode="auto">
        <a:xfrm>
          <a:off x="86391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46" name="AutoShape 297"/>
        <xdr:cNvSpPr>
          <a:spLocks noRot="1" noMove="1" noResize="1" noChangeArrowheads="1"/>
        </xdr:cNvSpPr>
      </xdr:nvSpPr>
      <xdr:spPr bwMode="auto">
        <a:xfrm>
          <a:off x="86391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47" name="AutoShape 298"/>
        <xdr:cNvSpPr>
          <a:spLocks noRot="1" noChangeAspect="1" noMove="1" noResize="1" noChangeArrowheads="1"/>
        </xdr:cNvSpPr>
      </xdr:nvSpPr>
      <xdr:spPr bwMode="auto">
        <a:xfrm>
          <a:off x="86391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619125</xdr:colOff>
      <xdr:row>145</xdr:row>
      <xdr:rowOff>104775</xdr:rowOff>
    </xdr:to>
    <xdr:sp macro="" textlink="">
      <xdr:nvSpPr>
        <xdr:cNvPr id="1748" name="AutoShape 272"/>
        <xdr:cNvSpPr>
          <a:spLocks noRot="1" noChangeAspect="1" noMove="1" noResize="1" noChangeArrowheads="1"/>
        </xdr:cNvSpPr>
      </xdr:nvSpPr>
      <xdr:spPr bwMode="auto">
        <a:xfrm>
          <a:off x="8639175" y="46196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49" name="AutoShape 273"/>
        <xdr:cNvSpPr>
          <a:spLocks noRot="1" noChangeAspect="1" noMove="1" noResize="1" noChangeArrowheads="1"/>
        </xdr:cNvSpPr>
      </xdr:nvSpPr>
      <xdr:spPr bwMode="auto">
        <a:xfrm>
          <a:off x="86391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50" name="AutoShape 295"/>
        <xdr:cNvSpPr>
          <a:spLocks noRot="1" noChangeAspect="1" noMove="1" noResize="1" noChangeArrowheads="1"/>
        </xdr:cNvSpPr>
      </xdr:nvSpPr>
      <xdr:spPr bwMode="auto">
        <a:xfrm>
          <a:off x="86391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51" name="AutoShape 296"/>
        <xdr:cNvSpPr>
          <a:spLocks noRot="1" noChangeAspect="1" noMove="1" noResize="1" noChangeArrowheads="1"/>
        </xdr:cNvSpPr>
      </xdr:nvSpPr>
      <xdr:spPr bwMode="auto">
        <a:xfrm>
          <a:off x="86391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52" name="AutoShape 297"/>
        <xdr:cNvSpPr>
          <a:spLocks noRot="1" noMove="1" noResize="1" noChangeArrowheads="1"/>
        </xdr:cNvSpPr>
      </xdr:nvSpPr>
      <xdr:spPr bwMode="auto">
        <a:xfrm>
          <a:off x="86391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53" name="AutoShape 298"/>
        <xdr:cNvSpPr>
          <a:spLocks noRot="1" noChangeAspect="1" noMove="1" noResize="1" noChangeArrowheads="1"/>
        </xdr:cNvSpPr>
      </xdr:nvSpPr>
      <xdr:spPr bwMode="auto">
        <a:xfrm>
          <a:off x="86391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619125</xdr:colOff>
      <xdr:row>146</xdr:row>
      <xdr:rowOff>104775</xdr:rowOff>
    </xdr:to>
    <xdr:sp macro="" textlink="">
      <xdr:nvSpPr>
        <xdr:cNvPr id="1754" name="AutoShape 272"/>
        <xdr:cNvSpPr>
          <a:spLocks noRot="1" noChangeAspect="1" noMove="1" noResize="1" noChangeArrowheads="1"/>
        </xdr:cNvSpPr>
      </xdr:nvSpPr>
      <xdr:spPr bwMode="auto">
        <a:xfrm>
          <a:off x="8639175" y="46501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55" name="AutoShape 273"/>
        <xdr:cNvSpPr>
          <a:spLocks noRot="1" noChangeAspect="1" noMove="1" noResize="1" noChangeArrowheads="1"/>
        </xdr:cNvSpPr>
      </xdr:nvSpPr>
      <xdr:spPr bwMode="auto">
        <a:xfrm>
          <a:off x="86391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56" name="AutoShape 295"/>
        <xdr:cNvSpPr>
          <a:spLocks noRot="1" noChangeAspect="1" noMove="1" noResize="1" noChangeArrowheads="1"/>
        </xdr:cNvSpPr>
      </xdr:nvSpPr>
      <xdr:spPr bwMode="auto">
        <a:xfrm>
          <a:off x="86391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57" name="AutoShape 296"/>
        <xdr:cNvSpPr>
          <a:spLocks noRot="1" noChangeAspect="1" noMove="1" noResize="1" noChangeArrowheads="1"/>
        </xdr:cNvSpPr>
      </xdr:nvSpPr>
      <xdr:spPr bwMode="auto">
        <a:xfrm>
          <a:off x="86391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58" name="AutoShape 297"/>
        <xdr:cNvSpPr>
          <a:spLocks noRot="1" noMove="1" noResize="1" noChangeArrowheads="1"/>
        </xdr:cNvSpPr>
      </xdr:nvSpPr>
      <xdr:spPr bwMode="auto">
        <a:xfrm>
          <a:off x="86391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59" name="AutoShape 298"/>
        <xdr:cNvSpPr>
          <a:spLocks noRot="1" noChangeAspect="1" noMove="1" noResize="1" noChangeArrowheads="1"/>
        </xdr:cNvSpPr>
      </xdr:nvSpPr>
      <xdr:spPr bwMode="auto">
        <a:xfrm>
          <a:off x="86391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619125</xdr:colOff>
      <xdr:row>147</xdr:row>
      <xdr:rowOff>104775</xdr:rowOff>
    </xdr:to>
    <xdr:sp macro="" textlink="">
      <xdr:nvSpPr>
        <xdr:cNvPr id="1760" name="AutoShape 272"/>
        <xdr:cNvSpPr>
          <a:spLocks noRot="1" noChangeAspect="1" noMove="1" noResize="1" noChangeArrowheads="1"/>
        </xdr:cNvSpPr>
      </xdr:nvSpPr>
      <xdr:spPr bwMode="auto">
        <a:xfrm>
          <a:off x="8639175" y="46805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61" name="AutoShape 273"/>
        <xdr:cNvSpPr>
          <a:spLocks noRot="1" noChangeAspect="1" noMove="1" noResize="1" noChangeArrowheads="1"/>
        </xdr:cNvSpPr>
      </xdr:nvSpPr>
      <xdr:spPr bwMode="auto">
        <a:xfrm>
          <a:off x="86391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62" name="AutoShape 295"/>
        <xdr:cNvSpPr>
          <a:spLocks noRot="1" noChangeAspect="1" noMove="1" noResize="1" noChangeArrowheads="1"/>
        </xdr:cNvSpPr>
      </xdr:nvSpPr>
      <xdr:spPr bwMode="auto">
        <a:xfrm>
          <a:off x="86391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63" name="AutoShape 296"/>
        <xdr:cNvSpPr>
          <a:spLocks noRot="1" noChangeAspect="1" noMove="1" noResize="1" noChangeArrowheads="1"/>
        </xdr:cNvSpPr>
      </xdr:nvSpPr>
      <xdr:spPr bwMode="auto">
        <a:xfrm>
          <a:off x="86391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64" name="AutoShape 297"/>
        <xdr:cNvSpPr>
          <a:spLocks noRot="1" noMove="1" noResize="1" noChangeArrowheads="1"/>
        </xdr:cNvSpPr>
      </xdr:nvSpPr>
      <xdr:spPr bwMode="auto">
        <a:xfrm>
          <a:off x="86391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65" name="AutoShape 298"/>
        <xdr:cNvSpPr>
          <a:spLocks noRot="1" noChangeAspect="1" noMove="1" noResize="1" noChangeArrowheads="1"/>
        </xdr:cNvSpPr>
      </xdr:nvSpPr>
      <xdr:spPr bwMode="auto">
        <a:xfrm>
          <a:off x="86391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619125</xdr:colOff>
      <xdr:row>148</xdr:row>
      <xdr:rowOff>104775</xdr:rowOff>
    </xdr:to>
    <xdr:sp macro="" textlink="">
      <xdr:nvSpPr>
        <xdr:cNvPr id="1766" name="AutoShape 272"/>
        <xdr:cNvSpPr>
          <a:spLocks noRot="1" noChangeAspect="1" noMove="1" noResize="1" noChangeArrowheads="1"/>
        </xdr:cNvSpPr>
      </xdr:nvSpPr>
      <xdr:spPr bwMode="auto">
        <a:xfrm>
          <a:off x="8639175" y="47110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67" name="AutoShape 273"/>
        <xdr:cNvSpPr>
          <a:spLocks noRot="1" noChangeAspect="1" noMove="1" noResize="1" noChangeArrowheads="1"/>
        </xdr:cNvSpPr>
      </xdr:nvSpPr>
      <xdr:spPr bwMode="auto">
        <a:xfrm>
          <a:off x="86391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68" name="AutoShape 295"/>
        <xdr:cNvSpPr>
          <a:spLocks noRot="1" noChangeAspect="1" noMove="1" noResize="1" noChangeArrowheads="1"/>
        </xdr:cNvSpPr>
      </xdr:nvSpPr>
      <xdr:spPr bwMode="auto">
        <a:xfrm>
          <a:off x="86391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69" name="AutoShape 296"/>
        <xdr:cNvSpPr>
          <a:spLocks noRot="1" noChangeAspect="1" noMove="1" noResize="1" noChangeArrowheads="1"/>
        </xdr:cNvSpPr>
      </xdr:nvSpPr>
      <xdr:spPr bwMode="auto">
        <a:xfrm>
          <a:off x="86391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70" name="AutoShape 297"/>
        <xdr:cNvSpPr>
          <a:spLocks noRot="1" noMove="1" noResize="1" noChangeArrowheads="1"/>
        </xdr:cNvSpPr>
      </xdr:nvSpPr>
      <xdr:spPr bwMode="auto">
        <a:xfrm>
          <a:off x="86391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71" name="AutoShape 298"/>
        <xdr:cNvSpPr>
          <a:spLocks noRot="1" noChangeAspect="1" noMove="1" noResize="1" noChangeArrowheads="1"/>
        </xdr:cNvSpPr>
      </xdr:nvSpPr>
      <xdr:spPr bwMode="auto">
        <a:xfrm>
          <a:off x="86391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619125</xdr:colOff>
      <xdr:row>149</xdr:row>
      <xdr:rowOff>104775</xdr:rowOff>
    </xdr:to>
    <xdr:sp macro="" textlink="">
      <xdr:nvSpPr>
        <xdr:cNvPr id="1772" name="AutoShape 272"/>
        <xdr:cNvSpPr>
          <a:spLocks noRot="1" noChangeAspect="1" noMove="1" noResize="1" noChangeArrowheads="1"/>
        </xdr:cNvSpPr>
      </xdr:nvSpPr>
      <xdr:spPr bwMode="auto">
        <a:xfrm>
          <a:off x="8639175" y="4741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73" name="AutoShape 273"/>
        <xdr:cNvSpPr>
          <a:spLocks noRot="1" noChangeAspect="1" noMove="1" noResize="1" noChangeArrowheads="1"/>
        </xdr:cNvSpPr>
      </xdr:nvSpPr>
      <xdr:spPr bwMode="auto">
        <a:xfrm>
          <a:off x="86391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74" name="AutoShape 295"/>
        <xdr:cNvSpPr>
          <a:spLocks noRot="1" noChangeAspect="1" noMove="1" noResize="1" noChangeArrowheads="1"/>
        </xdr:cNvSpPr>
      </xdr:nvSpPr>
      <xdr:spPr bwMode="auto">
        <a:xfrm>
          <a:off x="86391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75" name="AutoShape 296"/>
        <xdr:cNvSpPr>
          <a:spLocks noRot="1" noChangeAspect="1" noMove="1" noResize="1" noChangeArrowheads="1"/>
        </xdr:cNvSpPr>
      </xdr:nvSpPr>
      <xdr:spPr bwMode="auto">
        <a:xfrm>
          <a:off x="86391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76" name="AutoShape 297"/>
        <xdr:cNvSpPr>
          <a:spLocks noRot="1" noMove="1" noResize="1" noChangeArrowheads="1"/>
        </xdr:cNvSpPr>
      </xdr:nvSpPr>
      <xdr:spPr bwMode="auto">
        <a:xfrm>
          <a:off x="86391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77" name="AutoShape 298"/>
        <xdr:cNvSpPr>
          <a:spLocks noRot="1" noChangeAspect="1" noMove="1" noResize="1" noChangeArrowheads="1"/>
        </xdr:cNvSpPr>
      </xdr:nvSpPr>
      <xdr:spPr bwMode="auto">
        <a:xfrm>
          <a:off x="86391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619125</xdr:colOff>
      <xdr:row>150</xdr:row>
      <xdr:rowOff>104775</xdr:rowOff>
    </xdr:to>
    <xdr:sp macro="" textlink="">
      <xdr:nvSpPr>
        <xdr:cNvPr id="1778" name="AutoShape 272"/>
        <xdr:cNvSpPr>
          <a:spLocks noRot="1" noChangeAspect="1" noMove="1" noResize="1" noChangeArrowheads="1"/>
        </xdr:cNvSpPr>
      </xdr:nvSpPr>
      <xdr:spPr bwMode="auto">
        <a:xfrm>
          <a:off x="8639175" y="47720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79" name="AutoShape 273"/>
        <xdr:cNvSpPr>
          <a:spLocks noRot="1" noChangeAspect="1" noMove="1" noResize="1" noChangeArrowheads="1"/>
        </xdr:cNvSpPr>
      </xdr:nvSpPr>
      <xdr:spPr bwMode="auto">
        <a:xfrm>
          <a:off x="86391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80" name="AutoShape 295"/>
        <xdr:cNvSpPr>
          <a:spLocks noRot="1" noChangeAspect="1" noMove="1" noResize="1" noChangeArrowheads="1"/>
        </xdr:cNvSpPr>
      </xdr:nvSpPr>
      <xdr:spPr bwMode="auto">
        <a:xfrm>
          <a:off x="86391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81" name="AutoShape 296"/>
        <xdr:cNvSpPr>
          <a:spLocks noRot="1" noChangeAspect="1" noMove="1" noResize="1" noChangeArrowheads="1"/>
        </xdr:cNvSpPr>
      </xdr:nvSpPr>
      <xdr:spPr bwMode="auto">
        <a:xfrm>
          <a:off x="86391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82" name="AutoShape 297"/>
        <xdr:cNvSpPr>
          <a:spLocks noRot="1" noMove="1" noResize="1" noChangeArrowheads="1"/>
        </xdr:cNvSpPr>
      </xdr:nvSpPr>
      <xdr:spPr bwMode="auto">
        <a:xfrm>
          <a:off x="86391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83" name="AutoShape 298"/>
        <xdr:cNvSpPr>
          <a:spLocks noRot="1" noChangeAspect="1" noMove="1" noResize="1" noChangeArrowheads="1"/>
        </xdr:cNvSpPr>
      </xdr:nvSpPr>
      <xdr:spPr bwMode="auto">
        <a:xfrm>
          <a:off x="86391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619125</xdr:colOff>
      <xdr:row>151</xdr:row>
      <xdr:rowOff>104775</xdr:rowOff>
    </xdr:to>
    <xdr:sp macro="" textlink="">
      <xdr:nvSpPr>
        <xdr:cNvPr id="1784" name="AutoShape 272"/>
        <xdr:cNvSpPr>
          <a:spLocks noRot="1" noChangeAspect="1" noMove="1" noResize="1" noChangeArrowheads="1"/>
        </xdr:cNvSpPr>
      </xdr:nvSpPr>
      <xdr:spPr bwMode="auto">
        <a:xfrm>
          <a:off x="8639175" y="48025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85" name="AutoShape 273"/>
        <xdr:cNvSpPr>
          <a:spLocks noRot="1" noChangeAspect="1" noMove="1" noResize="1" noChangeArrowheads="1"/>
        </xdr:cNvSpPr>
      </xdr:nvSpPr>
      <xdr:spPr bwMode="auto">
        <a:xfrm>
          <a:off x="86391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86" name="AutoShape 295"/>
        <xdr:cNvSpPr>
          <a:spLocks noRot="1" noChangeAspect="1" noMove="1" noResize="1" noChangeArrowheads="1"/>
        </xdr:cNvSpPr>
      </xdr:nvSpPr>
      <xdr:spPr bwMode="auto">
        <a:xfrm>
          <a:off x="86391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87" name="AutoShape 296"/>
        <xdr:cNvSpPr>
          <a:spLocks noRot="1" noChangeAspect="1" noMove="1" noResize="1" noChangeArrowheads="1"/>
        </xdr:cNvSpPr>
      </xdr:nvSpPr>
      <xdr:spPr bwMode="auto">
        <a:xfrm>
          <a:off x="86391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88" name="AutoShape 297"/>
        <xdr:cNvSpPr>
          <a:spLocks noRot="1" noMove="1" noResize="1" noChangeArrowheads="1"/>
        </xdr:cNvSpPr>
      </xdr:nvSpPr>
      <xdr:spPr bwMode="auto">
        <a:xfrm>
          <a:off x="86391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89" name="AutoShape 298"/>
        <xdr:cNvSpPr>
          <a:spLocks noRot="1" noChangeAspect="1" noMove="1" noResize="1" noChangeArrowheads="1"/>
        </xdr:cNvSpPr>
      </xdr:nvSpPr>
      <xdr:spPr bwMode="auto">
        <a:xfrm>
          <a:off x="86391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619125</xdr:colOff>
      <xdr:row>152</xdr:row>
      <xdr:rowOff>104775</xdr:rowOff>
    </xdr:to>
    <xdr:sp macro="" textlink="">
      <xdr:nvSpPr>
        <xdr:cNvPr id="1790" name="AutoShape 272"/>
        <xdr:cNvSpPr>
          <a:spLocks noRot="1" noChangeAspect="1" noMove="1" noResize="1" noChangeArrowheads="1"/>
        </xdr:cNvSpPr>
      </xdr:nvSpPr>
      <xdr:spPr bwMode="auto">
        <a:xfrm>
          <a:off x="8639175" y="48329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91" name="AutoShape 273"/>
        <xdr:cNvSpPr>
          <a:spLocks noRot="1" noChangeAspect="1" noMove="1" noResize="1" noChangeArrowheads="1"/>
        </xdr:cNvSpPr>
      </xdr:nvSpPr>
      <xdr:spPr bwMode="auto">
        <a:xfrm>
          <a:off x="86391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92" name="AutoShape 295"/>
        <xdr:cNvSpPr>
          <a:spLocks noRot="1" noChangeAspect="1" noMove="1" noResize="1" noChangeArrowheads="1"/>
        </xdr:cNvSpPr>
      </xdr:nvSpPr>
      <xdr:spPr bwMode="auto">
        <a:xfrm>
          <a:off x="86391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93" name="AutoShape 296"/>
        <xdr:cNvSpPr>
          <a:spLocks noRot="1" noChangeAspect="1" noMove="1" noResize="1" noChangeArrowheads="1"/>
        </xdr:cNvSpPr>
      </xdr:nvSpPr>
      <xdr:spPr bwMode="auto">
        <a:xfrm>
          <a:off x="86391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94" name="AutoShape 297"/>
        <xdr:cNvSpPr>
          <a:spLocks noRot="1" noMove="1" noResize="1" noChangeArrowheads="1"/>
        </xdr:cNvSpPr>
      </xdr:nvSpPr>
      <xdr:spPr bwMode="auto">
        <a:xfrm>
          <a:off x="86391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95" name="AutoShape 298"/>
        <xdr:cNvSpPr>
          <a:spLocks noRot="1" noChangeAspect="1" noMove="1" noResize="1" noChangeArrowheads="1"/>
        </xdr:cNvSpPr>
      </xdr:nvSpPr>
      <xdr:spPr bwMode="auto">
        <a:xfrm>
          <a:off x="86391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619125</xdr:colOff>
      <xdr:row>153</xdr:row>
      <xdr:rowOff>104775</xdr:rowOff>
    </xdr:to>
    <xdr:sp macro="" textlink="">
      <xdr:nvSpPr>
        <xdr:cNvPr id="1796" name="AutoShape 272"/>
        <xdr:cNvSpPr>
          <a:spLocks noRot="1" noChangeAspect="1" noMove="1" noResize="1" noChangeArrowheads="1"/>
        </xdr:cNvSpPr>
      </xdr:nvSpPr>
      <xdr:spPr bwMode="auto">
        <a:xfrm>
          <a:off x="8639175" y="48634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797" name="AutoShape 273"/>
        <xdr:cNvSpPr>
          <a:spLocks noRot="1" noChangeAspect="1" noMove="1" noResize="1" noChangeArrowheads="1"/>
        </xdr:cNvSpPr>
      </xdr:nvSpPr>
      <xdr:spPr bwMode="auto">
        <a:xfrm>
          <a:off x="86391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798" name="AutoShape 295"/>
        <xdr:cNvSpPr>
          <a:spLocks noRot="1" noChangeAspect="1" noMove="1" noResize="1" noChangeArrowheads="1"/>
        </xdr:cNvSpPr>
      </xdr:nvSpPr>
      <xdr:spPr bwMode="auto">
        <a:xfrm>
          <a:off x="86391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799" name="AutoShape 296"/>
        <xdr:cNvSpPr>
          <a:spLocks noRot="1" noChangeAspect="1" noMove="1" noResize="1" noChangeArrowheads="1"/>
        </xdr:cNvSpPr>
      </xdr:nvSpPr>
      <xdr:spPr bwMode="auto">
        <a:xfrm>
          <a:off x="86391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800" name="AutoShape 297"/>
        <xdr:cNvSpPr>
          <a:spLocks noRot="1" noMove="1" noResize="1" noChangeArrowheads="1"/>
        </xdr:cNvSpPr>
      </xdr:nvSpPr>
      <xdr:spPr bwMode="auto">
        <a:xfrm>
          <a:off x="86391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801" name="AutoShape 298"/>
        <xdr:cNvSpPr>
          <a:spLocks noRot="1" noChangeAspect="1" noMove="1" noResize="1" noChangeArrowheads="1"/>
        </xdr:cNvSpPr>
      </xdr:nvSpPr>
      <xdr:spPr bwMode="auto">
        <a:xfrm>
          <a:off x="86391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619125</xdr:colOff>
      <xdr:row>154</xdr:row>
      <xdr:rowOff>104775</xdr:rowOff>
    </xdr:to>
    <xdr:sp macro="" textlink="">
      <xdr:nvSpPr>
        <xdr:cNvPr id="1802" name="AutoShape 272"/>
        <xdr:cNvSpPr>
          <a:spLocks noRot="1" noChangeAspect="1" noMove="1" noResize="1" noChangeArrowheads="1"/>
        </xdr:cNvSpPr>
      </xdr:nvSpPr>
      <xdr:spPr bwMode="auto">
        <a:xfrm>
          <a:off x="8639175" y="48939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03" name="AutoShape 273"/>
        <xdr:cNvSpPr>
          <a:spLocks noRot="1" noChangeAspect="1" noMove="1" noResize="1" noChangeArrowheads="1"/>
        </xdr:cNvSpPr>
      </xdr:nvSpPr>
      <xdr:spPr bwMode="auto">
        <a:xfrm>
          <a:off x="86391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04" name="AutoShape 295"/>
        <xdr:cNvSpPr>
          <a:spLocks noRot="1" noChangeAspect="1" noMove="1" noResize="1" noChangeArrowheads="1"/>
        </xdr:cNvSpPr>
      </xdr:nvSpPr>
      <xdr:spPr bwMode="auto">
        <a:xfrm>
          <a:off x="86391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05" name="AutoShape 296"/>
        <xdr:cNvSpPr>
          <a:spLocks noRot="1" noChangeAspect="1" noMove="1" noResize="1" noChangeArrowheads="1"/>
        </xdr:cNvSpPr>
      </xdr:nvSpPr>
      <xdr:spPr bwMode="auto">
        <a:xfrm>
          <a:off x="86391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06" name="AutoShape 297"/>
        <xdr:cNvSpPr>
          <a:spLocks noRot="1" noMove="1" noResize="1" noChangeArrowheads="1"/>
        </xdr:cNvSpPr>
      </xdr:nvSpPr>
      <xdr:spPr bwMode="auto">
        <a:xfrm>
          <a:off x="86391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07" name="AutoShape 298"/>
        <xdr:cNvSpPr>
          <a:spLocks noRot="1" noChangeAspect="1" noMove="1" noResize="1" noChangeArrowheads="1"/>
        </xdr:cNvSpPr>
      </xdr:nvSpPr>
      <xdr:spPr bwMode="auto">
        <a:xfrm>
          <a:off x="86391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619125</xdr:colOff>
      <xdr:row>155</xdr:row>
      <xdr:rowOff>104775</xdr:rowOff>
    </xdr:to>
    <xdr:sp macro="" textlink="">
      <xdr:nvSpPr>
        <xdr:cNvPr id="1808" name="AutoShape 272"/>
        <xdr:cNvSpPr>
          <a:spLocks noRot="1" noChangeAspect="1" noMove="1" noResize="1" noChangeArrowheads="1"/>
        </xdr:cNvSpPr>
      </xdr:nvSpPr>
      <xdr:spPr bwMode="auto">
        <a:xfrm>
          <a:off x="8639175" y="49244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09" name="AutoShape 273"/>
        <xdr:cNvSpPr>
          <a:spLocks noRot="1" noChangeAspect="1" noMove="1" noResize="1" noChangeArrowheads="1"/>
        </xdr:cNvSpPr>
      </xdr:nvSpPr>
      <xdr:spPr bwMode="auto">
        <a:xfrm>
          <a:off x="86391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10" name="AutoShape 295"/>
        <xdr:cNvSpPr>
          <a:spLocks noRot="1" noChangeAspect="1" noMove="1" noResize="1" noChangeArrowheads="1"/>
        </xdr:cNvSpPr>
      </xdr:nvSpPr>
      <xdr:spPr bwMode="auto">
        <a:xfrm>
          <a:off x="86391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11" name="AutoShape 296"/>
        <xdr:cNvSpPr>
          <a:spLocks noRot="1" noChangeAspect="1" noMove="1" noResize="1" noChangeArrowheads="1"/>
        </xdr:cNvSpPr>
      </xdr:nvSpPr>
      <xdr:spPr bwMode="auto">
        <a:xfrm>
          <a:off x="86391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12" name="AutoShape 297"/>
        <xdr:cNvSpPr>
          <a:spLocks noRot="1" noMove="1" noResize="1" noChangeArrowheads="1"/>
        </xdr:cNvSpPr>
      </xdr:nvSpPr>
      <xdr:spPr bwMode="auto">
        <a:xfrm>
          <a:off x="86391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13" name="AutoShape 298"/>
        <xdr:cNvSpPr>
          <a:spLocks noRot="1" noChangeAspect="1" noMove="1" noResize="1" noChangeArrowheads="1"/>
        </xdr:cNvSpPr>
      </xdr:nvSpPr>
      <xdr:spPr bwMode="auto">
        <a:xfrm>
          <a:off x="86391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619125</xdr:colOff>
      <xdr:row>156</xdr:row>
      <xdr:rowOff>104775</xdr:rowOff>
    </xdr:to>
    <xdr:sp macro="" textlink="">
      <xdr:nvSpPr>
        <xdr:cNvPr id="1814" name="AutoShape 272"/>
        <xdr:cNvSpPr>
          <a:spLocks noRot="1" noChangeAspect="1" noMove="1" noResize="1" noChangeArrowheads="1"/>
        </xdr:cNvSpPr>
      </xdr:nvSpPr>
      <xdr:spPr bwMode="auto">
        <a:xfrm>
          <a:off x="8639175" y="49549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15" name="AutoShape 273"/>
        <xdr:cNvSpPr>
          <a:spLocks noRot="1" noChangeAspect="1" noMove="1" noResize="1" noChangeArrowheads="1"/>
        </xdr:cNvSpPr>
      </xdr:nvSpPr>
      <xdr:spPr bwMode="auto">
        <a:xfrm>
          <a:off x="86391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16" name="AutoShape 295"/>
        <xdr:cNvSpPr>
          <a:spLocks noRot="1" noChangeAspect="1" noMove="1" noResize="1" noChangeArrowheads="1"/>
        </xdr:cNvSpPr>
      </xdr:nvSpPr>
      <xdr:spPr bwMode="auto">
        <a:xfrm>
          <a:off x="86391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17" name="AutoShape 296"/>
        <xdr:cNvSpPr>
          <a:spLocks noRot="1" noChangeAspect="1" noMove="1" noResize="1" noChangeArrowheads="1"/>
        </xdr:cNvSpPr>
      </xdr:nvSpPr>
      <xdr:spPr bwMode="auto">
        <a:xfrm>
          <a:off x="86391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18" name="AutoShape 297"/>
        <xdr:cNvSpPr>
          <a:spLocks noRot="1" noMove="1" noResize="1" noChangeArrowheads="1"/>
        </xdr:cNvSpPr>
      </xdr:nvSpPr>
      <xdr:spPr bwMode="auto">
        <a:xfrm>
          <a:off x="86391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19" name="AutoShape 298"/>
        <xdr:cNvSpPr>
          <a:spLocks noRot="1" noChangeAspect="1" noMove="1" noResize="1" noChangeArrowheads="1"/>
        </xdr:cNvSpPr>
      </xdr:nvSpPr>
      <xdr:spPr bwMode="auto">
        <a:xfrm>
          <a:off x="86391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619125</xdr:colOff>
      <xdr:row>157</xdr:row>
      <xdr:rowOff>104775</xdr:rowOff>
    </xdr:to>
    <xdr:sp macro="" textlink="">
      <xdr:nvSpPr>
        <xdr:cNvPr id="1820" name="AutoShape 272"/>
        <xdr:cNvSpPr>
          <a:spLocks noRot="1" noChangeAspect="1" noMove="1" noResize="1" noChangeArrowheads="1"/>
        </xdr:cNvSpPr>
      </xdr:nvSpPr>
      <xdr:spPr bwMode="auto">
        <a:xfrm>
          <a:off x="8639175" y="4985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21" name="AutoShape 273"/>
        <xdr:cNvSpPr>
          <a:spLocks noRot="1" noChangeAspect="1" noMove="1" noResize="1" noChangeArrowheads="1"/>
        </xdr:cNvSpPr>
      </xdr:nvSpPr>
      <xdr:spPr bwMode="auto">
        <a:xfrm>
          <a:off x="86391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22" name="AutoShape 295"/>
        <xdr:cNvSpPr>
          <a:spLocks noRot="1" noChangeAspect="1" noMove="1" noResize="1" noChangeArrowheads="1"/>
        </xdr:cNvSpPr>
      </xdr:nvSpPr>
      <xdr:spPr bwMode="auto">
        <a:xfrm>
          <a:off x="86391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23" name="AutoShape 296"/>
        <xdr:cNvSpPr>
          <a:spLocks noRot="1" noChangeAspect="1" noMove="1" noResize="1" noChangeArrowheads="1"/>
        </xdr:cNvSpPr>
      </xdr:nvSpPr>
      <xdr:spPr bwMode="auto">
        <a:xfrm>
          <a:off x="86391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24" name="AutoShape 297"/>
        <xdr:cNvSpPr>
          <a:spLocks noRot="1" noMove="1" noResize="1" noChangeArrowheads="1"/>
        </xdr:cNvSpPr>
      </xdr:nvSpPr>
      <xdr:spPr bwMode="auto">
        <a:xfrm>
          <a:off x="86391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25" name="AutoShape 298"/>
        <xdr:cNvSpPr>
          <a:spLocks noRot="1" noChangeAspect="1" noMove="1" noResize="1" noChangeArrowheads="1"/>
        </xdr:cNvSpPr>
      </xdr:nvSpPr>
      <xdr:spPr bwMode="auto">
        <a:xfrm>
          <a:off x="86391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619125</xdr:colOff>
      <xdr:row>158</xdr:row>
      <xdr:rowOff>104775</xdr:rowOff>
    </xdr:to>
    <xdr:sp macro="" textlink="">
      <xdr:nvSpPr>
        <xdr:cNvPr id="1826" name="AutoShape 272"/>
        <xdr:cNvSpPr>
          <a:spLocks noRot="1" noChangeAspect="1" noMove="1" noResize="1" noChangeArrowheads="1"/>
        </xdr:cNvSpPr>
      </xdr:nvSpPr>
      <xdr:spPr bwMode="auto">
        <a:xfrm>
          <a:off x="8639175" y="50158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27" name="AutoShape 273"/>
        <xdr:cNvSpPr>
          <a:spLocks noRot="1" noChangeAspect="1" noMove="1" noResize="1" noChangeArrowheads="1"/>
        </xdr:cNvSpPr>
      </xdr:nvSpPr>
      <xdr:spPr bwMode="auto">
        <a:xfrm>
          <a:off x="86391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28" name="AutoShape 295"/>
        <xdr:cNvSpPr>
          <a:spLocks noRot="1" noChangeAspect="1" noMove="1" noResize="1" noChangeArrowheads="1"/>
        </xdr:cNvSpPr>
      </xdr:nvSpPr>
      <xdr:spPr bwMode="auto">
        <a:xfrm>
          <a:off x="86391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29" name="AutoShape 296"/>
        <xdr:cNvSpPr>
          <a:spLocks noRot="1" noChangeAspect="1" noMove="1" noResize="1" noChangeArrowheads="1"/>
        </xdr:cNvSpPr>
      </xdr:nvSpPr>
      <xdr:spPr bwMode="auto">
        <a:xfrm>
          <a:off x="86391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30" name="AutoShape 297"/>
        <xdr:cNvSpPr>
          <a:spLocks noRot="1" noMove="1" noResize="1" noChangeArrowheads="1"/>
        </xdr:cNvSpPr>
      </xdr:nvSpPr>
      <xdr:spPr bwMode="auto">
        <a:xfrm>
          <a:off x="86391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31" name="AutoShape 298"/>
        <xdr:cNvSpPr>
          <a:spLocks noRot="1" noChangeAspect="1" noMove="1" noResize="1" noChangeArrowheads="1"/>
        </xdr:cNvSpPr>
      </xdr:nvSpPr>
      <xdr:spPr bwMode="auto">
        <a:xfrm>
          <a:off x="86391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619125</xdr:colOff>
      <xdr:row>159</xdr:row>
      <xdr:rowOff>104775</xdr:rowOff>
    </xdr:to>
    <xdr:sp macro="" textlink="">
      <xdr:nvSpPr>
        <xdr:cNvPr id="1832" name="AutoShape 272"/>
        <xdr:cNvSpPr>
          <a:spLocks noRot="1" noChangeAspect="1" noMove="1" noResize="1" noChangeArrowheads="1"/>
        </xdr:cNvSpPr>
      </xdr:nvSpPr>
      <xdr:spPr bwMode="auto">
        <a:xfrm>
          <a:off x="8639175" y="50463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33" name="AutoShape 273"/>
        <xdr:cNvSpPr>
          <a:spLocks noRot="1" noChangeAspect="1" noMove="1" noResize="1" noChangeArrowheads="1"/>
        </xdr:cNvSpPr>
      </xdr:nvSpPr>
      <xdr:spPr bwMode="auto">
        <a:xfrm>
          <a:off x="86391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34" name="AutoShape 295"/>
        <xdr:cNvSpPr>
          <a:spLocks noRot="1" noChangeAspect="1" noMove="1" noResize="1" noChangeArrowheads="1"/>
        </xdr:cNvSpPr>
      </xdr:nvSpPr>
      <xdr:spPr bwMode="auto">
        <a:xfrm>
          <a:off x="86391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35" name="AutoShape 296"/>
        <xdr:cNvSpPr>
          <a:spLocks noRot="1" noChangeAspect="1" noMove="1" noResize="1" noChangeArrowheads="1"/>
        </xdr:cNvSpPr>
      </xdr:nvSpPr>
      <xdr:spPr bwMode="auto">
        <a:xfrm>
          <a:off x="86391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36" name="AutoShape 297"/>
        <xdr:cNvSpPr>
          <a:spLocks noRot="1" noMove="1" noResize="1" noChangeArrowheads="1"/>
        </xdr:cNvSpPr>
      </xdr:nvSpPr>
      <xdr:spPr bwMode="auto">
        <a:xfrm>
          <a:off x="86391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37" name="AutoShape 298"/>
        <xdr:cNvSpPr>
          <a:spLocks noRot="1" noChangeAspect="1" noMove="1" noResize="1" noChangeArrowheads="1"/>
        </xdr:cNvSpPr>
      </xdr:nvSpPr>
      <xdr:spPr bwMode="auto">
        <a:xfrm>
          <a:off x="86391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619125</xdr:colOff>
      <xdr:row>160</xdr:row>
      <xdr:rowOff>104775</xdr:rowOff>
    </xdr:to>
    <xdr:sp macro="" textlink="">
      <xdr:nvSpPr>
        <xdr:cNvPr id="1838" name="AutoShape 272"/>
        <xdr:cNvSpPr>
          <a:spLocks noRot="1" noChangeAspect="1" noMove="1" noResize="1" noChangeArrowheads="1"/>
        </xdr:cNvSpPr>
      </xdr:nvSpPr>
      <xdr:spPr bwMode="auto">
        <a:xfrm>
          <a:off x="8639175" y="50768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39" name="AutoShape 273"/>
        <xdr:cNvSpPr>
          <a:spLocks noRot="1" noChangeAspect="1" noMove="1" noResize="1" noChangeArrowheads="1"/>
        </xdr:cNvSpPr>
      </xdr:nvSpPr>
      <xdr:spPr bwMode="auto">
        <a:xfrm>
          <a:off x="86391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40" name="AutoShape 295"/>
        <xdr:cNvSpPr>
          <a:spLocks noRot="1" noChangeAspect="1" noMove="1" noResize="1" noChangeArrowheads="1"/>
        </xdr:cNvSpPr>
      </xdr:nvSpPr>
      <xdr:spPr bwMode="auto">
        <a:xfrm>
          <a:off x="86391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41" name="AutoShape 296"/>
        <xdr:cNvSpPr>
          <a:spLocks noRot="1" noChangeAspect="1" noMove="1" noResize="1" noChangeArrowheads="1"/>
        </xdr:cNvSpPr>
      </xdr:nvSpPr>
      <xdr:spPr bwMode="auto">
        <a:xfrm>
          <a:off x="86391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42" name="AutoShape 297"/>
        <xdr:cNvSpPr>
          <a:spLocks noRot="1" noMove="1" noResize="1" noChangeArrowheads="1"/>
        </xdr:cNvSpPr>
      </xdr:nvSpPr>
      <xdr:spPr bwMode="auto">
        <a:xfrm>
          <a:off x="86391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43" name="AutoShape 298"/>
        <xdr:cNvSpPr>
          <a:spLocks noRot="1" noChangeAspect="1" noMove="1" noResize="1" noChangeArrowheads="1"/>
        </xdr:cNvSpPr>
      </xdr:nvSpPr>
      <xdr:spPr bwMode="auto">
        <a:xfrm>
          <a:off x="86391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619125</xdr:colOff>
      <xdr:row>161</xdr:row>
      <xdr:rowOff>104775</xdr:rowOff>
    </xdr:to>
    <xdr:sp macro="" textlink="">
      <xdr:nvSpPr>
        <xdr:cNvPr id="1844" name="AutoShape 272"/>
        <xdr:cNvSpPr>
          <a:spLocks noRot="1" noChangeAspect="1" noMove="1" noResize="1" noChangeArrowheads="1"/>
        </xdr:cNvSpPr>
      </xdr:nvSpPr>
      <xdr:spPr bwMode="auto">
        <a:xfrm>
          <a:off x="8639175" y="51073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45" name="AutoShape 273"/>
        <xdr:cNvSpPr>
          <a:spLocks noRot="1" noChangeAspect="1" noMove="1" noResize="1" noChangeArrowheads="1"/>
        </xdr:cNvSpPr>
      </xdr:nvSpPr>
      <xdr:spPr bwMode="auto">
        <a:xfrm>
          <a:off x="86391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46" name="AutoShape 295"/>
        <xdr:cNvSpPr>
          <a:spLocks noRot="1" noChangeAspect="1" noMove="1" noResize="1" noChangeArrowheads="1"/>
        </xdr:cNvSpPr>
      </xdr:nvSpPr>
      <xdr:spPr bwMode="auto">
        <a:xfrm>
          <a:off x="86391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47" name="AutoShape 296"/>
        <xdr:cNvSpPr>
          <a:spLocks noRot="1" noChangeAspect="1" noMove="1" noResize="1" noChangeArrowheads="1"/>
        </xdr:cNvSpPr>
      </xdr:nvSpPr>
      <xdr:spPr bwMode="auto">
        <a:xfrm>
          <a:off x="86391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48" name="AutoShape 297"/>
        <xdr:cNvSpPr>
          <a:spLocks noRot="1" noMove="1" noResize="1" noChangeArrowheads="1"/>
        </xdr:cNvSpPr>
      </xdr:nvSpPr>
      <xdr:spPr bwMode="auto">
        <a:xfrm>
          <a:off x="86391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49" name="AutoShape 298"/>
        <xdr:cNvSpPr>
          <a:spLocks noRot="1" noChangeAspect="1" noMove="1" noResize="1" noChangeArrowheads="1"/>
        </xdr:cNvSpPr>
      </xdr:nvSpPr>
      <xdr:spPr bwMode="auto">
        <a:xfrm>
          <a:off x="86391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619125</xdr:colOff>
      <xdr:row>162</xdr:row>
      <xdr:rowOff>104775</xdr:rowOff>
    </xdr:to>
    <xdr:sp macro="" textlink="">
      <xdr:nvSpPr>
        <xdr:cNvPr id="1850" name="AutoShape 272"/>
        <xdr:cNvSpPr>
          <a:spLocks noRot="1" noChangeAspect="1" noMove="1" noResize="1" noChangeArrowheads="1"/>
        </xdr:cNvSpPr>
      </xdr:nvSpPr>
      <xdr:spPr bwMode="auto">
        <a:xfrm>
          <a:off x="8639175" y="51377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51" name="AutoShape 273"/>
        <xdr:cNvSpPr>
          <a:spLocks noRot="1" noChangeAspect="1" noMove="1" noResize="1" noChangeArrowheads="1"/>
        </xdr:cNvSpPr>
      </xdr:nvSpPr>
      <xdr:spPr bwMode="auto">
        <a:xfrm>
          <a:off x="86391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52" name="AutoShape 295"/>
        <xdr:cNvSpPr>
          <a:spLocks noRot="1" noChangeAspect="1" noMove="1" noResize="1" noChangeArrowheads="1"/>
        </xdr:cNvSpPr>
      </xdr:nvSpPr>
      <xdr:spPr bwMode="auto">
        <a:xfrm>
          <a:off x="86391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53" name="AutoShape 296"/>
        <xdr:cNvSpPr>
          <a:spLocks noRot="1" noChangeAspect="1" noMove="1" noResize="1" noChangeArrowheads="1"/>
        </xdr:cNvSpPr>
      </xdr:nvSpPr>
      <xdr:spPr bwMode="auto">
        <a:xfrm>
          <a:off x="86391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54" name="AutoShape 297"/>
        <xdr:cNvSpPr>
          <a:spLocks noRot="1" noMove="1" noResize="1" noChangeArrowheads="1"/>
        </xdr:cNvSpPr>
      </xdr:nvSpPr>
      <xdr:spPr bwMode="auto">
        <a:xfrm>
          <a:off x="86391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55" name="AutoShape 298"/>
        <xdr:cNvSpPr>
          <a:spLocks noRot="1" noChangeAspect="1" noMove="1" noResize="1" noChangeArrowheads="1"/>
        </xdr:cNvSpPr>
      </xdr:nvSpPr>
      <xdr:spPr bwMode="auto">
        <a:xfrm>
          <a:off x="86391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619125</xdr:colOff>
      <xdr:row>163</xdr:row>
      <xdr:rowOff>104775</xdr:rowOff>
    </xdr:to>
    <xdr:sp macro="" textlink="">
      <xdr:nvSpPr>
        <xdr:cNvPr id="1856" name="AutoShape 272"/>
        <xdr:cNvSpPr>
          <a:spLocks noRot="1" noChangeAspect="1" noMove="1" noResize="1" noChangeArrowheads="1"/>
        </xdr:cNvSpPr>
      </xdr:nvSpPr>
      <xdr:spPr bwMode="auto">
        <a:xfrm>
          <a:off x="8639175" y="51682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57" name="AutoShape 273"/>
        <xdr:cNvSpPr>
          <a:spLocks noRot="1" noChangeAspect="1" noMove="1" noResize="1" noChangeArrowheads="1"/>
        </xdr:cNvSpPr>
      </xdr:nvSpPr>
      <xdr:spPr bwMode="auto">
        <a:xfrm>
          <a:off x="86391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58" name="AutoShape 295"/>
        <xdr:cNvSpPr>
          <a:spLocks noRot="1" noChangeAspect="1" noMove="1" noResize="1" noChangeArrowheads="1"/>
        </xdr:cNvSpPr>
      </xdr:nvSpPr>
      <xdr:spPr bwMode="auto">
        <a:xfrm>
          <a:off x="86391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59" name="AutoShape 296"/>
        <xdr:cNvSpPr>
          <a:spLocks noRot="1" noChangeAspect="1" noMove="1" noResize="1" noChangeArrowheads="1"/>
        </xdr:cNvSpPr>
      </xdr:nvSpPr>
      <xdr:spPr bwMode="auto">
        <a:xfrm>
          <a:off x="86391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60" name="AutoShape 297"/>
        <xdr:cNvSpPr>
          <a:spLocks noRot="1" noMove="1" noResize="1" noChangeArrowheads="1"/>
        </xdr:cNvSpPr>
      </xdr:nvSpPr>
      <xdr:spPr bwMode="auto">
        <a:xfrm>
          <a:off x="86391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61" name="AutoShape 298"/>
        <xdr:cNvSpPr>
          <a:spLocks noRot="1" noChangeAspect="1" noMove="1" noResize="1" noChangeArrowheads="1"/>
        </xdr:cNvSpPr>
      </xdr:nvSpPr>
      <xdr:spPr bwMode="auto">
        <a:xfrm>
          <a:off x="86391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619125</xdr:colOff>
      <xdr:row>164</xdr:row>
      <xdr:rowOff>104775</xdr:rowOff>
    </xdr:to>
    <xdr:sp macro="" textlink="">
      <xdr:nvSpPr>
        <xdr:cNvPr id="1862" name="AutoShape 272"/>
        <xdr:cNvSpPr>
          <a:spLocks noRot="1" noChangeAspect="1" noMove="1" noResize="1" noChangeArrowheads="1"/>
        </xdr:cNvSpPr>
      </xdr:nvSpPr>
      <xdr:spPr bwMode="auto">
        <a:xfrm>
          <a:off x="863917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63" name="AutoShape 273"/>
        <xdr:cNvSpPr>
          <a:spLocks noRot="1" noChangeAspect="1" noMove="1" noResize="1" noChangeArrowheads="1"/>
        </xdr:cNvSpPr>
      </xdr:nvSpPr>
      <xdr:spPr bwMode="auto">
        <a:xfrm>
          <a:off x="86391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64" name="AutoShape 295"/>
        <xdr:cNvSpPr>
          <a:spLocks noRot="1" noChangeAspect="1" noMove="1" noResize="1" noChangeArrowheads="1"/>
        </xdr:cNvSpPr>
      </xdr:nvSpPr>
      <xdr:spPr bwMode="auto">
        <a:xfrm>
          <a:off x="86391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65" name="AutoShape 296"/>
        <xdr:cNvSpPr>
          <a:spLocks noRot="1" noChangeAspect="1" noMove="1" noResize="1" noChangeArrowheads="1"/>
        </xdr:cNvSpPr>
      </xdr:nvSpPr>
      <xdr:spPr bwMode="auto">
        <a:xfrm>
          <a:off x="86391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66" name="AutoShape 297"/>
        <xdr:cNvSpPr>
          <a:spLocks noRot="1" noMove="1" noResize="1" noChangeArrowheads="1"/>
        </xdr:cNvSpPr>
      </xdr:nvSpPr>
      <xdr:spPr bwMode="auto">
        <a:xfrm>
          <a:off x="86391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67" name="AutoShape 298"/>
        <xdr:cNvSpPr>
          <a:spLocks noRot="1" noChangeAspect="1" noMove="1" noResize="1" noChangeArrowheads="1"/>
        </xdr:cNvSpPr>
      </xdr:nvSpPr>
      <xdr:spPr bwMode="auto">
        <a:xfrm>
          <a:off x="86391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619125</xdr:colOff>
      <xdr:row>165</xdr:row>
      <xdr:rowOff>104775</xdr:rowOff>
    </xdr:to>
    <xdr:sp macro="" textlink="">
      <xdr:nvSpPr>
        <xdr:cNvPr id="1868" name="AutoShape 272"/>
        <xdr:cNvSpPr>
          <a:spLocks noRot="1" noChangeAspect="1" noMove="1" noResize="1" noChangeArrowheads="1"/>
        </xdr:cNvSpPr>
      </xdr:nvSpPr>
      <xdr:spPr bwMode="auto">
        <a:xfrm>
          <a:off x="8639175" y="5229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69" name="AutoShape 273"/>
        <xdr:cNvSpPr>
          <a:spLocks noRot="1" noChangeAspect="1" noMove="1" noResize="1" noChangeArrowheads="1"/>
        </xdr:cNvSpPr>
      </xdr:nvSpPr>
      <xdr:spPr bwMode="auto">
        <a:xfrm>
          <a:off x="86391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70" name="AutoShape 295"/>
        <xdr:cNvSpPr>
          <a:spLocks noRot="1" noChangeAspect="1" noMove="1" noResize="1" noChangeArrowheads="1"/>
        </xdr:cNvSpPr>
      </xdr:nvSpPr>
      <xdr:spPr bwMode="auto">
        <a:xfrm>
          <a:off x="86391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71" name="AutoShape 296"/>
        <xdr:cNvSpPr>
          <a:spLocks noRot="1" noChangeAspect="1" noMove="1" noResize="1" noChangeArrowheads="1"/>
        </xdr:cNvSpPr>
      </xdr:nvSpPr>
      <xdr:spPr bwMode="auto">
        <a:xfrm>
          <a:off x="86391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72" name="AutoShape 297"/>
        <xdr:cNvSpPr>
          <a:spLocks noRot="1" noMove="1" noResize="1" noChangeArrowheads="1"/>
        </xdr:cNvSpPr>
      </xdr:nvSpPr>
      <xdr:spPr bwMode="auto">
        <a:xfrm>
          <a:off x="86391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73" name="AutoShape 298"/>
        <xdr:cNvSpPr>
          <a:spLocks noRot="1" noChangeAspect="1" noMove="1" noResize="1" noChangeArrowheads="1"/>
        </xdr:cNvSpPr>
      </xdr:nvSpPr>
      <xdr:spPr bwMode="auto">
        <a:xfrm>
          <a:off x="86391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619125</xdr:colOff>
      <xdr:row>164</xdr:row>
      <xdr:rowOff>104775</xdr:rowOff>
    </xdr:to>
    <xdr:sp macro="" textlink="">
      <xdr:nvSpPr>
        <xdr:cNvPr id="1874" name="AutoShape 272"/>
        <xdr:cNvSpPr>
          <a:spLocks noRot="1" noChangeAspect="1" noMove="1" noResize="1" noChangeArrowheads="1"/>
        </xdr:cNvSpPr>
      </xdr:nvSpPr>
      <xdr:spPr bwMode="auto">
        <a:xfrm>
          <a:off x="863917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75" name="AutoShape 273"/>
        <xdr:cNvSpPr>
          <a:spLocks noRot="1" noChangeAspect="1" noMove="1" noResize="1" noChangeArrowheads="1"/>
        </xdr:cNvSpPr>
      </xdr:nvSpPr>
      <xdr:spPr bwMode="auto">
        <a:xfrm>
          <a:off x="86391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76" name="AutoShape 295"/>
        <xdr:cNvSpPr>
          <a:spLocks noRot="1" noChangeAspect="1" noMove="1" noResize="1" noChangeArrowheads="1"/>
        </xdr:cNvSpPr>
      </xdr:nvSpPr>
      <xdr:spPr bwMode="auto">
        <a:xfrm>
          <a:off x="86391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77" name="AutoShape 296"/>
        <xdr:cNvSpPr>
          <a:spLocks noRot="1" noChangeAspect="1" noMove="1" noResize="1" noChangeArrowheads="1"/>
        </xdr:cNvSpPr>
      </xdr:nvSpPr>
      <xdr:spPr bwMode="auto">
        <a:xfrm>
          <a:off x="86391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78" name="AutoShape 297"/>
        <xdr:cNvSpPr>
          <a:spLocks noRot="1" noMove="1" noResize="1" noChangeArrowheads="1"/>
        </xdr:cNvSpPr>
      </xdr:nvSpPr>
      <xdr:spPr bwMode="auto">
        <a:xfrm>
          <a:off x="86391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79" name="AutoShape 298"/>
        <xdr:cNvSpPr>
          <a:spLocks noRot="1" noChangeAspect="1" noMove="1" noResize="1" noChangeArrowheads="1"/>
        </xdr:cNvSpPr>
      </xdr:nvSpPr>
      <xdr:spPr bwMode="auto">
        <a:xfrm>
          <a:off x="86391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619125</xdr:colOff>
      <xdr:row>140</xdr:row>
      <xdr:rowOff>104775</xdr:rowOff>
    </xdr:to>
    <xdr:sp macro="" textlink="">
      <xdr:nvSpPr>
        <xdr:cNvPr id="1880" name="AutoShape 272"/>
        <xdr:cNvSpPr>
          <a:spLocks noRot="1" noChangeAspect="1" noMove="1" noResize="1" noChangeArrowheads="1"/>
        </xdr:cNvSpPr>
      </xdr:nvSpPr>
      <xdr:spPr bwMode="auto">
        <a:xfrm>
          <a:off x="10763250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81" name="AutoShape 273"/>
        <xdr:cNvSpPr>
          <a:spLocks noRot="1" noChangeAspect="1" noMove="1" noResize="1" noChangeArrowheads="1"/>
        </xdr:cNvSpPr>
      </xdr:nvSpPr>
      <xdr:spPr bwMode="auto">
        <a:xfrm>
          <a:off x="10763250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82" name="AutoShape 295"/>
        <xdr:cNvSpPr>
          <a:spLocks noRot="1" noChangeAspect="1" noMove="1" noResize="1" noChangeArrowheads="1"/>
        </xdr:cNvSpPr>
      </xdr:nvSpPr>
      <xdr:spPr bwMode="auto">
        <a:xfrm>
          <a:off x="10763250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83" name="AutoShape 296"/>
        <xdr:cNvSpPr>
          <a:spLocks noRot="1" noChangeAspect="1" noMove="1" noResize="1" noChangeArrowheads="1"/>
        </xdr:cNvSpPr>
      </xdr:nvSpPr>
      <xdr:spPr bwMode="auto">
        <a:xfrm>
          <a:off x="10763250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84" name="AutoShape 297"/>
        <xdr:cNvSpPr>
          <a:spLocks noRot="1" noMove="1" noResize="1" noChangeArrowheads="1"/>
        </xdr:cNvSpPr>
      </xdr:nvSpPr>
      <xdr:spPr bwMode="auto">
        <a:xfrm>
          <a:off x="10763250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85" name="AutoShape 298"/>
        <xdr:cNvSpPr>
          <a:spLocks noRot="1" noChangeAspect="1" noMove="1" noResize="1" noChangeArrowheads="1"/>
        </xdr:cNvSpPr>
      </xdr:nvSpPr>
      <xdr:spPr bwMode="auto">
        <a:xfrm>
          <a:off x="10763250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619125</xdr:colOff>
      <xdr:row>141</xdr:row>
      <xdr:rowOff>104775</xdr:rowOff>
    </xdr:to>
    <xdr:sp macro="" textlink="">
      <xdr:nvSpPr>
        <xdr:cNvPr id="1886" name="AutoShape 272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87" name="AutoShape 273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88" name="AutoShape 295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89" name="AutoShape 296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90" name="AutoShape 297"/>
        <xdr:cNvSpPr>
          <a:spLocks noRo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91" name="AutoShape 298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619125</xdr:colOff>
      <xdr:row>142</xdr:row>
      <xdr:rowOff>104775</xdr:rowOff>
    </xdr:to>
    <xdr:sp macro="" textlink="">
      <xdr:nvSpPr>
        <xdr:cNvPr id="1892" name="AutoShape 272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893" name="AutoShape 273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894" name="AutoShape 295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895" name="AutoShape 296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896" name="AutoShape 297"/>
        <xdr:cNvSpPr>
          <a:spLocks noRo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897" name="AutoShape 298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619125</xdr:colOff>
      <xdr:row>143</xdr:row>
      <xdr:rowOff>104775</xdr:rowOff>
    </xdr:to>
    <xdr:sp macro="" textlink="">
      <xdr:nvSpPr>
        <xdr:cNvPr id="1898" name="AutoShape 272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899" name="AutoShape 273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900" name="AutoShape 295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901" name="AutoShape 296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902" name="AutoShape 297"/>
        <xdr:cNvSpPr>
          <a:spLocks noRo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903" name="AutoShape 298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619125</xdr:colOff>
      <xdr:row>144</xdr:row>
      <xdr:rowOff>104775</xdr:rowOff>
    </xdr:to>
    <xdr:sp macro="" textlink="">
      <xdr:nvSpPr>
        <xdr:cNvPr id="1904" name="AutoShape 272"/>
        <xdr:cNvSpPr>
          <a:spLocks noRot="1" noChangeAspect="1" noMove="1" noResize="1" noChangeArrowheads="1"/>
        </xdr:cNvSpPr>
      </xdr:nvSpPr>
      <xdr:spPr bwMode="auto">
        <a:xfrm>
          <a:off x="10763250" y="45891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05" name="AutoShape 273"/>
        <xdr:cNvSpPr>
          <a:spLocks noRot="1" noChangeAspect="1" noMove="1" noResize="1" noChangeArrowheads="1"/>
        </xdr:cNvSpPr>
      </xdr:nvSpPr>
      <xdr:spPr bwMode="auto">
        <a:xfrm>
          <a:off x="10763250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06" name="AutoShape 295"/>
        <xdr:cNvSpPr>
          <a:spLocks noRot="1" noChangeAspect="1" noMove="1" noResize="1" noChangeArrowheads="1"/>
        </xdr:cNvSpPr>
      </xdr:nvSpPr>
      <xdr:spPr bwMode="auto">
        <a:xfrm>
          <a:off x="10763250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07" name="AutoShape 296"/>
        <xdr:cNvSpPr>
          <a:spLocks noRot="1" noChangeAspect="1" noMove="1" noResize="1" noChangeArrowheads="1"/>
        </xdr:cNvSpPr>
      </xdr:nvSpPr>
      <xdr:spPr bwMode="auto">
        <a:xfrm>
          <a:off x="10763250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08" name="AutoShape 297"/>
        <xdr:cNvSpPr>
          <a:spLocks noRot="1" noMove="1" noResize="1" noChangeArrowheads="1"/>
        </xdr:cNvSpPr>
      </xdr:nvSpPr>
      <xdr:spPr bwMode="auto">
        <a:xfrm>
          <a:off x="10763250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09" name="AutoShape 298"/>
        <xdr:cNvSpPr>
          <a:spLocks noRot="1" noChangeAspect="1" noMove="1" noResize="1" noChangeArrowheads="1"/>
        </xdr:cNvSpPr>
      </xdr:nvSpPr>
      <xdr:spPr bwMode="auto">
        <a:xfrm>
          <a:off x="10763250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619125</xdr:colOff>
      <xdr:row>145</xdr:row>
      <xdr:rowOff>104775</xdr:rowOff>
    </xdr:to>
    <xdr:sp macro="" textlink="">
      <xdr:nvSpPr>
        <xdr:cNvPr id="1910" name="AutoShape 272"/>
        <xdr:cNvSpPr>
          <a:spLocks noRot="1" noChangeAspect="1" noMove="1" noResize="1" noChangeArrowheads="1"/>
        </xdr:cNvSpPr>
      </xdr:nvSpPr>
      <xdr:spPr bwMode="auto">
        <a:xfrm>
          <a:off x="10763250" y="46196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11" name="AutoShape 273"/>
        <xdr:cNvSpPr>
          <a:spLocks noRot="1" noChangeAspect="1" noMove="1" noResize="1" noChangeArrowheads="1"/>
        </xdr:cNvSpPr>
      </xdr:nvSpPr>
      <xdr:spPr bwMode="auto">
        <a:xfrm>
          <a:off x="10763250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12" name="AutoShape 295"/>
        <xdr:cNvSpPr>
          <a:spLocks noRot="1" noChangeAspect="1" noMove="1" noResize="1" noChangeArrowheads="1"/>
        </xdr:cNvSpPr>
      </xdr:nvSpPr>
      <xdr:spPr bwMode="auto">
        <a:xfrm>
          <a:off x="10763250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13" name="AutoShape 296"/>
        <xdr:cNvSpPr>
          <a:spLocks noRot="1" noChangeAspect="1" noMove="1" noResize="1" noChangeArrowheads="1"/>
        </xdr:cNvSpPr>
      </xdr:nvSpPr>
      <xdr:spPr bwMode="auto">
        <a:xfrm>
          <a:off x="10763250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14" name="AutoShape 297"/>
        <xdr:cNvSpPr>
          <a:spLocks noRot="1" noMove="1" noResize="1" noChangeArrowheads="1"/>
        </xdr:cNvSpPr>
      </xdr:nvSpPr>
      <xdr:spPr bwMode="auto">
        <a:xfrm>
          <a:off x="10763250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15" name="AutoShape 298"/>
        <xdr:cNvSpPr>
          <a:spLocks noRot="1" noChangeAspect="1" noMove="1" noResize="1" noChangeArrowheads="1"/>
        </xdr:cNvSpPr>
      </xdr:nvSpPr>
      <xdr:spPr bwMode="auto">
        <a:xfrm>
          <a:off x="10763250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619125</xdr:colOff>
      <xdr:row>146</xdr:row>
      <xdr:rowOff>104775</xdr:rowOff>
    </xdr:to>
    <xdr:sp macro="" textlink="">
      <xdr:nvSpPr>
        <xdr:cNvPr id="1916" name="AutoShape 272"/>
        <xdr:cNvSpPr>
          <a:spLocks noRot="1" noChangeAspect="1" noMove="1" noResize="1" noChangeArrowheads="1"/>
        </xdr:cNvSpPr>
      </xdr:nvSpPr>
      <xdr:spPr bwMode="auto">
        <a:xfrm>
          <a:off x="10763250" y="46501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17" name="AutoShape 273"/>
        <xdr:cNvSpPr>
          <a:spLocks noRot="1" noChangeAspect="1" noMove="1" noResize="1" noChangeArrowheads="1"/>
        </xdr:cNvSpPr>
      </xdr:nvSpPr>
      <xdr:spPr bwMode="auto">
        <a:xfrm>
          <a:off x="10763250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18" name="AutoShape 295"/>
        <xdr:cNvSpPr>
          <a:spLocks noRot="1" noChangeAspect="1" noMove="1" noResize="1" noChangeArrowheads="1"/>
        </xdr:cNvSpPr>
      </xdr:nvSpPr>
      <xdr:spPr bwMode="auto">
        <a:xfrm>
          <a:off x="10763250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19" name="AutoShape 296"/>
        <xdr:cNvSpPr>
          <a:spLocks noRot="1" noChangeAspect="1" noMove="1" noResize="1" noChangeArrowheads="1"/>
        </xdr:cNvSpPr>
      </xdr:nvSpPr>
      <xdr:spPr bwMode="auto">
        <a:xfrm>
          <a:off x="10763250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20" name="AutoShape 297"/>
        <xdr:cNvSpPr>
          <a:spLocks noRot="1" noMove="1" noResize="1" noChangeArrowheads="1"/>
        </xdr:cNvSpPr>
      </xdr:nvSpPr>
      <xdr:spPr bwMode="auto">
        <a:xfrm>
          <a:off x="10763250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21" name="AutoShape 298"/>
        <xdr:cNvSpPr>
          <a:spLocks noRot="1" noChangeAspect="1" noMove="1" noResize="1" noChangeArrowheads="1"/>
        </xdr:cNvSpPr>
      </xdr:nvSpPr>
      <xdr:spPr bwMode="auto">
        <a:xfrm>
          <a:off x="10763250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619125</xdr:colOff>
      <xdr:row>147</xdr:row>
      <xdr:rowOff>104775</xdr:rowOff>
    </xdr:to>
    <xdr:sp macro="" textlink="">
      <xdr:nvSpPr>
        <xdr:cNvPr id="1922" name="AutoShape 272"/>
        <xdr:cNvSpPr>
          <a:spLocks noRot="1" noChangeAspect="1" noMove="1" noResize="1" noChangeArrowheads="1"/>
        </xdr:cNvSpPr>
      </xdr:nvSpPr>
      <xdr:spPr bwMode="auto">
        <a:xfrm>
          <a:off x="10763250" y="46805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23" name="AutoShape 273"/>
        <xdr:cNvSpPr>
          <a:spLocks noRot="1" noChangeAspect="1" noMove="1" noResize="1" noChangeArrowheads="1"/>
        </xdr:cNvSpPr>
      </xdr:nvSpPr>
      <xdr:spPr bwMode="auto">
        <a:xfrm>
          <a:off x="10763250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24" name="AutoShape 295"/>
        <xdr:cNvSpPr>
          <a:spLocks noRot="1" noChangeAspect="1" noMove="1" noResize="1" noChangeArrowheads="1"/>
        </xdr:cNvSpPr>
      </xdr:nvSpPr>
      <xdr:spPr bwMode="auto">
        <a:xfrm>
          <a:off x="10763250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25" name="AutoShape 296"/>
        <xdr:cNvSpPr>
          <a:spLocks noRot="1" noChangeAspect="1" noMove="1" noResize="1" noChangeArrowheads="1"/>
        </xdr:cNvSpPr>
      </xdr:nvSpPr>
      <xdr:spPr bwMode="auto">
        <a:xfrm>
          <a:off x="10763250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26" name="AutoShape 297"/>
        <xdr:cNvSpPr>
          <a:spLocks noRot="1" noMove="1" noResize="1" noChangeArrowheads="1"/>
        </xdr:cNvSpPr>
      </xdr:nvSpPr>
      <xdr:spPr bwMode="auto">
        <a:xfrm>
          <a:off x="10763250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27" name="AutoShape 298"/>
        <xdr:cNvSpPr>
          <a:spLocks noRot="1" noChangeAspect="1" noMove="1" noResize="1" noChangeArrowheads="1"/>
        </xdr:cNvSpPr>
      </xdr:nvSpPr>
      <xdr:spPr bwMode="auto">
        <a:xfrm>
          <a:off x="10763250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619125</xdr:colOff>
      <xdr:row>148</xdr:row>
      <xdr:rowOff>104775</xdr:rowOff>
    </xdr:to>
    <xdr:sp macro="" textlink="">
      <xdr:nvSpPr>
        <xdr:cNvPr id="1928" name="AutoShape 272"/>
        <xdr:cNvSpPr>
          <a:spLocks noRot="1" noChangeAspect="1" noMove="1" noResize="1" noChangeArrowheads="1"/>
        </xdr:cNvSpPr>
      </xdr:nvSpPr>
      <xdr:spPr bwMode="auto">
        <a:xfrm>
          <a:off x="10763250" y="47110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29" name="AutoShape 273"/>
        <xdr:cNvSpPr>
          <a:spLocks noRot="1" noChangeAspect="1" noMove="1" noResize="1" noChangeArrowheads="1"/>
        </xdr:cNvSpPr>
      </xdr:nvSpPr>
      <xdr:spPr bwMode="auto">
        <a:xfrm>
          <a:off x="10763250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30" name="AutoShape 295"/>
        <xdr:cNvSpPr>
          <a:spLocks noRot="1" noChangeAspect="1" noMove="1" noResize="1" noChangeArrowheads="1"/>
        </xdr:cNvSpPr>
      </xdr:nvSpPr>
      <xdr:spPr bwMode="auto">
        <a:xfrm>
          <a:off x="10763250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31" name="AutoShape 296"/>
        <xdr:cNvSpPr>
          <a:spLocks noRot="1" noChangeAspect="1" noMove="1" noResize="1" noChangeArrowheads="1"/>
        </xdr:cNvSpPr>
      </xdr:nvSpPr>
      <xdr:spPr bwMode="auto">
        <a:xfrm>
          <a:off x="10763250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32" name="AutoShape 297"/>
        <xdr:cNvSpPr>
          <a:spLocks noRot="1" noMove="1" noResize="1" noChangeArrowheads="1"/>
        </xdr:cNvSpPr>
      </xdr:nvSpPr>
      <xdr:spPr bwMode="auto">
        <a:xfrm>
          <a:off x="10763250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33" name="AutoShape 298"/>
        <xdr:cNvSpPr>
          <a:spLocks noRot="1" noChangeAspect="1" noMove="1" noResize="1" noChangeArrowheads="1"/>
        </xdr:cNvSpPr>
      </xdr:nvSpPr>
      <xdr:spPr bwMode="auto">
        <a:xfrm>
          <a:off x="10763250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619125</xdr:colOff>
      <xdr:row>149</xdr:row>
      <xdr:rowOff>104775</xdr:rowOff>
    </xdr:to>
    <xdr:sp macro="" textlink="">
      <xdr:nvSpPr>
        <xdr:cNvPr id="1934" name="AutoShape 272"/>
        <xdr:cNvSpPr>
          <a:spLocks noRot="1" noChangeAspect="1" noMove="1" noResize="1" noChangeArrowheads="1"/>
        </xdr:cNvSpPr>
      </xdr:nvSpPr>
      <xdr:spPr bwMode="auto">
        <a:xfrm>
          <a:off x="10763250" y="4741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35" name="AutoShape 273"/>
        <xdr:cNvSpPr>
          <a:spLocks noRot="1" noChangeAspect="1" noMove="1" noResize="1" noChangeArrowheads="1"/>
        </xdr:cNvSpPr>
      </xdr:nvSpPr>
      <xdr:spPr bwMode="auto">
        <a:xfrm>
          <a:off x="10763250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36" name="AutoShape 295"/>
        <xdr:cNvSpPr>
          <a:spLocks noRot="1" noChangeAspect="1" noMove="1" noResize="1" noChangeArrowheads="1"/>
        </xdr:cNvSpPr>
      </xdr:nvSpPr>
      <xdr:spPr bwMode="auto">
        <a:xfrm>
          <a:off x="10763250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37" name="AutoShape 296"/>
        <xdr:cNvSpPr>
          <a:spLocks noRot="1" noChangeAspect="1" noMove="1" noResize="1" noChangeArrowheads="1"/>
        </xdr:cNvSpPr>
      </xdr:nvSpPr>
      <xdr:spPr bwMode="auto">
        <a:xfrm>
          <a:off x="10763250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38" name="AutoShape 297"/>
        <xdr:cNvSpPr>
          <a:spLocks noRot="1" noMove="1" noResize="1" noChangeArrowheads="1"/>
        </xdr:cNvSpPr>
      </xdr:nvSpPr>
      <xdr:spPr bwMode="auto">
        <a:xfrm>
          <a:off x="10763250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39" name="AutoShape 298"/>
        <xdr:cNvSpPr>
          <a:spLocks noRot="1" noChangeAspect="1" noMove="1" noResize="1" noChangeArrowheads="1"/>
        </xdr:cNvSpPr>
      </xdr:nvSpPr>
      <xdr:spPr bwMode="auto">
        <a:xfrm>
          <a:off x="10763250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619125</xdr:colOff>
      <xdr:row>150</xdr:row>
      <xdr:rowOff>104775</xdr:rowOff>
    </xdr:to>
    <xdr:sp macro="" textlink="">
      <xdr:nvSpPr>
        <xdr:cNvPr id="1940" name="AutoShape 272"/>
        <xdr:cNvSpPr>
          <a:spLocks noRot="1" noChangeAspect="1" noMove="1" noResize="1" noChangeArrowheads="1"/>
        </xdr:cNvSpPr>
      </xdr:nvSpPr>
      <xdr:spPr bwMode="auto">
        <a:xfrm>
          <a:off x="10763250" y="47720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41" name="AutoShape 273"/>
        <xdr:cNvSpPr>
          <a:spLocks noRot="1" noChangeAspect="1" noMove="1" noResize="1" noChangeArrowheads="1"/>
        </xdr:cNvSpPr>
      </xdr:nvSpPr>
      <xdr:spPr bwMode="auto">
        <a:xfrm>
          <a:off x="10763250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42" name="AutoShape 295"/>
        <xdr:cNvSpPr>
          <a:spLocks noRot="1" noChangeAspect="1" noMove="1" noResize="1" noChangeArrowheads="1"/>
        </xdr:cNvSpPr>
      </xdr:nvSpPr>
      <xdr:spPr bwMode="auto">
        <a:xfrm>
          <a:off x="10763250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43" name="AutoShape 296"/>
        <xdr:cNvSpPr>
          <a:spLocks noRot="1" noChangeAspect="1" noMove="1" noResize="1" noChangeArrowheads="1"/>
        </xdr:cNvSpPr>
      </xdr:nvSpPr>
      <xdr:spPr bwMode="auto">
        <a:xfrm>
          <a:off x="10763250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44" name="AutoShape 297"/>
        <xdr:cNvSpPr>
          <a:spLocks noRot="1" noMove="1" noResize="1" noChangeArrowheads="1"/>
        </xdr:cNvSpPr>
      </xdr:nvSpPr>
      <xdr:spPr bwMode="auto">
        <a:xfrm>
          <a:off x="10763250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45" name="AutoShape 298"/>
        <xdr:cNvSpPr>
          <a:spLocks noRot="1" noChangeAspect="1" noMove="1" noResize="1" noChangeArrowheads="1"/>
        </xdr:cNvSpPr>
      </xdr:nvSpPr>
      <xdr:spPr bwMode="auto">
        <a:xfrm>
          <a:off x="10763250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619125</xdr:colOff>
      <xdr:row>151</xdr:row>
      <xdr:rowOff>104775</xdr:rowOff>
    </xdr:to>
    <xdr:sp macro="" textlink="">
      <xdr:nvSpPr>
        <xdr:cNvPr id="1946" name="AutoShape 272"/>
        <xdr:cNvSpPr>
          <a:spLocks noRot="1" noChangeAspect="1" noMove="1" noResize="1" noChangeArrowheads="1"/>
        </xdr:cNvSpPr>
      </xdr:nvSpPr>
      <xdr:spPr bwMode="auto">
        <a:xfrm>
          <a:off x="10763250" y="48025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47" name="AutoShape 273"/>
        <xdr:cNvSpPr>
          <a:spLocks noRot="1" noChangeAspect="1" noMove="1" noResize="1" noChangeArrowheads="1"/>
        </xdr:cNvSpPr>
      </xdr:nvSpPr>
      <xdr:spPr bwMode="auto">
        <a:xfrm>
          <a:off x="10763250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48" name="AutoShape 295"/>
        <xdr:cNvSpPr>
          <a:spLocks noRot="1" noChangeAspect="1" noMove="1" noResize="1" noChangeArrowheads="1"/>
        </xdr:cNvSpPr>
      </xdr:nvSpPr>
      <xdr:spPr bwMode="auto">
        <a:xfrm>
          <a:off x="10763250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49" name="AutoShape 296"/>
        <xdr:cNvSpPr>
          <a:spLocks noRot="1" noChangeAspect="1" noMove="1" noResize="1" noChangeArrowheads="1"/>
        </xdr:cNvSpPr>
      </xdr:nvSpPr>
      <xdr:spPr bwMode="auto">
        <a:xfrm>
          <a:off x="10763250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50" name="AutoShape 297"/>
        <xdr:cNvSpPr>
          <a:spLocks noRot="1" noMove="1" noResize="1" noChangeArrowheads="1"/>
        </xdr:cNvSpPr>
      </xdr:nvSpPr>
      <xdr:spPr bwMode="auto">
        <a:xfrm>
          <a:off x="10763250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51" name="AutoShape 298"/>
        <xdr:cNvSpPr>
          <a:spLocks noRot="1" noChangeAspect="1" noMove="1" noResize="1" noChangeArrowheads="1"/>
        </xdr:cNvSpPr>
      </xdr:nvSpPr>
      <xdr:spPr bwMode="auto">
        <a:xfrm>
          <a:off x="10763250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619125</xdr:colOff>
      <xdr:row>152</xdr:row>
      <xdr:rowOff>104775</xdr:rowOff>
    </xdr:to>
    <xdr:sp macro="" textlink="">
      <xdr:nvSpPr>
        <xdr:cNvPr id="1952" name="AutoShape 272"/>
        <xdr:cNvSpPr>
          <a:spLocks noRot="1" noChangeAspect="1" noMove="1" noResize="1" noChangeArrowheads="1"/>
        </xdr:cNvSpPr>
      </xdr:nvSpPr>
      <xdr:spPr bwMode="auto">
        <a:xfrm>
          <a:off x="10763250" y="48329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53" name="AutoShape 273"/>
        <xdr:cNvSpPr>
          <a:spLocks noRot="1" noChangeAspect="1" noMove="1" noResize="1" noChangeArrowheads="1"/>
        </xdr:cNvSpPr>
      </xdr:nvSpPr>
      <xdr:spPr bwMode="auto">
        <a:xfrm>
          <a:off x="10763250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54" name="AutoShape 295"/>
        <xdr:cNvSpPr>
          <a:spLocks noRot="1" noChangeAspect="1" noMove="1" noResize="1" noChangeArrowheads="1"/>
        </xdr:cNvSpPr>
      </xdr:nvSpPr>
      <xdr:spPr bwMode="auto">
        <a:xfrm>
          <a:off x="10763250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55" name="AutoShape 296"/>
        <xdr:cNvSpPr>
          <a:spLocks noRot="1" noChangeAspect="1" noMove="1" noResize="1" noChangeArrowheads="1"/>
        </xdr:cNvSpPr>
      </xdr:nvSpPr>
      <xdr:spPr bwMode="auto">
        <a:xfrm>
          <a:off x="10763250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56" name="AutoShape 297"/>
        <xdr:cNvSpPr>
          <a:spLocks noRot="1" noMove="1" noResize="1" noChangeArrowheads="1"/>
        </xdr:cNvSpPr>
      </xdr:nvSpPr>
      <xdr:spPr bwMode="auto">
        <a:xfrm>
          <a:off x="10763250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57" name="AutoShape 298"/>
        <xdr:cNvSpPr>
          <a:spLocks noRot="1" noChangeAspect="1" noMove="1" noResize="1" noChangeArrowheads="1"/>
        </xdr:cNvSpPr>
      </xdr:nvSpPr>
      <xdr:spPr bwMode="auto">
        <a:xfrm>
          <a:off x="10763250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619125</xdr:colOff>
      <xdr:row>153</xdr:row>
      <xdr:rowOff>104775</xdr:rowOff>
    </xdr:to>
    <xdr:sp macro="" textlink="">
      <xdr:nvSpPr>
        <xdr:cNvPr id="1958" name="AutoShape 272"/>
        <xdr:cNvSpPr>
          <a:spLocks noRot="1" noChangeAspect="1" noMove="1" noResize="1" noChangeArrowheads="1"/>
        </xdr:cNvSpPr>
      </xdr:nvSpPr>
      <xdr:spPr bwMode="auto">
        <a:xfrm>
          <a:off x="10763250" y="48634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59" name="AutoShape 273"/>
        <xdr:cNvSpPr>
          <a:spLocks noRot="1" noChangeAspect="1" noMove="1" noResize="1" noChangeArrowheads="1"/>
        </xdr:cNvSpPr>
      </xdr:nvSpPr>
      <xdr:spPr bwMode="auto">
        <a:xfrm>
          <a:off x="10763250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60" name="AutoShape 295"/>
        <xdr:cNvSpPr>
          <a:spLocks noRot="1" noChangeAspect="1" noMove="1" noResize="1" noChangeArrowheads="1"/>
        </xdr:cNvSpPr>
      </xdr:nvSpPr>
      <xdr:spPr bwMode="auto">
        <a:xfrm>
          <a:off x="10763250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61" name="AutoShape 296"/>
        <xdr:cNvSpPr>
          <a:spLocks noRot="1" noChangeAspect="1" noMove="1" noResize="1" noChangeArrowheads="1"/>
        </xdr:cNvSpPr>
      </xdr:nvSpPr>
      <xdr:spPr bwMode="auto">
        <a:xfrm>
          <a:off x="10763250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62" name="AutoShape 297"/>
        <xdr:cNvSpPr>
          <a:spLocks noRot="1" noMove="1" noResize="1" noChangeArrowheads="1"/>
        </xdr:cNvSpPr>
      </xdr:nvSpPr>
      <xdr:spPr bwMode="auto">
        <a:xfrm>
          <a:off x="10763250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63" name="AutoShape 298"/>
        <xdr:cNvSpPr>
          <a:spLocks noRot="1" noChangeAspect="1" noMove="1" noResize="1" noChangeArrowheads="1"/>
        </xdr:cNvSpPr>
      </xdr:nvSpPr>
      <xdr:spPr bwMode="auto">
        <a:xfrm>
          <a:off x="10763250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619125</xdr:colOff>
      <xdr:row>154</xdr:row>
      <xdr:rowOff>104775</xdr:rowOff>
    </xdr:to>
    <xdr:sp macro="" textlink="">
      <xdr:nvSpPr>
        <xdr:cNvPr id="1964" name="AutoShape 272"/>
        <xdr:cNvSpPr>
          <a:spLocks noRot="1" noChangeAspect="1" noMove="1" noResize="1" noChangeArrowheads="1"/>
        </xdr:cNvSpPr>
      </xdr:nvSpPr>
      <xdr:spPr bwMode="auto">
        <a:xfrm>
          <a:off x="10763250" y="48939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65" name="AutoShape 273"/>
        <xdr:cNvSpPr>
          <a:spLocks noRot="1" noChangeAspect="1" noMove="1" noResize="1" noChangeArrowheads="1"/>
        </xdr:cNvSpPr>
      </xdr:nvSpPr>
      <xdr:spPr bwMode="auto">
        <a:xfrm>
          <a:off x="10763250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66" name="AutoShape 295"/>
        <xdr:cNvSpPr>
          <a:spLocks noRot="1" noChangeAspect="1" noMove="1" noResize="1" noChangeArrowheads="1"/>
        </xdr:cNvSpPr>
      </xdr:nvSpPr>
      <xdr:spPr bwMode="auto">
        <a:xfrm>
          <a:off x="10763250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67" name="AutoShape 296"/>
        <xdr:cNvSpPr>
          <a:spLocks noRot="1" noChangeAspect="1" noMove="1" noResize="1" noChangeArrowheads="1"/>
        </xdr:cNvSpPr>
      </xdr:nvSpPr>
      <xdr:spPr bwMode="auto">
        <a:xfrm>
          <a:off x="10763250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68" name="AutoShape 297"/>
        <xdr:cNvSpPr>
          <a:spLocks noRot="1" noMove="1" noResize="1" noChangeArrowheads="1"/>
        </xdr:cNvSpPr>
      </xdr:nvSpPr>
      <xdr:spPr bwMode="auto">
        <a:xfrm>
          <a:off x="10763250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69" name="AutoShape 298"/>
        <xdr:cNvSpPr>
          <a:spLocks noRot="1" noChangeAspect="1" noMove="1" noResize="1" noChangeArrowheads="1"/>
        </xdr:cNvSpPr>
      </xdr:nvSpPr>
      <xdr:spPr bwMode="auto">
        <a:xfrm>
          <a:off x="10763250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619125</xdr:colOff>
      <xdr:row>155</xdr:row>
      <xdr:rowOff>104775</xdr:rowOff>
    </xdr:to>
    <xdr:sp macro="" textlink="">
      <xdr:nvSpPr>
        <xdr:cNvPr id="1970" name="AutoShape 272"/>
        <xdr:cNvSpPr>
          <a:spLocks noRot="1" noChangeAspect="1" noMove="1" noResize="1" noChangeArrowheads="1"/>
        </xdr:cNvSpPr>
      </xdr:nvSpPr>
      <xdr:spPr bwMode="auto">
        <a:xfrm>
          <a:off x="10763250" y="49244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71" name="AutoShape 273"/>
        <xdr:cNvSpPr>
          <a:spLocks noRot="1" noChangeAspect="1" noMove="1" noResize="1" noChangeArrowheads="1"/>
        </xdr:cNvSpPr>
      </xdr:nvSpPr>
      <xdr:spPr bwMode="auto">
        <a:xfrm>
          <a:off x="10763250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72" name="AutoShape 295"/>
        <xdr:cNvSpPr>
          <a:spLocks noRot="1" noChangeAspect="1" noMove="1" noResize="1" noChangeArrowheads="1"/>
        </xdr:cNvSpPr>
      </xdr:nvSpPr>
      <xdr:spPr bwMode="auto">
        <a:xfrm>
          <a:off x="10763250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73" name="AutoShape 296"/>
        <xdr:cNvSpPr>
          <a:spLocks noRot="1" noChangeAspect="1" noMove="1" noResize="1" noChangeArrowheads="1"/>
        </xdr:cNvSpPr>
      </xdr:nvSpPr>
      <xdr:spPr bwMode="auto">
        <a:xfrm>
          <a:off x="10763250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74" name="AutoShape 297"/>
        <xdr:cNvSpPr>
          <a:spLocks noRot="1" noMove="1" noResize="1" noChangeArrowheads="1"/>
        </xdr:cNvSpPr>
      </xdr:nvSpPr>
      <xdr:spPr bwMode="auto">
        <a:xfrm>
          <a:off x="10763250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75" name="AutoShape 298"/>
        <xdr:cNvSpPr>
          <a:spLocks noRot="1" noChangeAspect="1" noMove="1" noResize="1" noChangeArrowheads="1"/>
        </xdr:cNvSpPr>
      </xdr:nvSpPr>
      <xdr:spPr bwMode="auto">
        <a:xfrm>
          <a:off x="10763250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619125</xdr:colOff>
      <xdr:row>156</xdr:row>
      <xdr:rowOff>104775</xdr:rowOff>
    </xdr:to>
    <xdr:sp macro="" textlink="">
      <xdr:nvSpPr>
        <xdr:cNvPr id="1976" name="AutoShape 272"/>
        <xdr:cNvSpPr>
          <a:spLocks noRot="1" noChangeAspect="1" noMove="1" noResize="1" noChangeArrowheads="1"/>
        </xdr:cNvSpPr>
      </xdr:nvSpPr>
      <xdr:spPr bwMode="auto">
        <a:xfrm>
          <a:off x="10763250" y="49549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77" name="AutoShape 273"/>
        <xdr:cNvSpPr>
          <a:spLocks noRot="1" noChangeAspect="1" noMove="1" noResize="1" noChangeArrowheads="1"/>
        </xdr:cNvSpPr>
      </xdr:nvSpPr>
      <xdr:spPr bwMode="auto">
        <a:xfrm>
          <a:off x="10763250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78" name="AutoShape 295"/>
        <xdr:cNvSpPr>
          <a:spLocks noRot="1" noChangeAspect="1" noMove="1" noResize="1" noChangeArrowheads="1"/>
        </xdr:cNvSpPr>
      </xdr:nvSpPr>
      <xdr:spPr bwMode="auto">
        <a:xfrm>
          <a:off x="10763250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79" name="AutoShape 296"/>
        <xdr:cNvSpPr>
          <a:spLocks noRot="1" noChangeAspect="1" noMove="1" noResize="1" noChangeArrowheads="1"/>
        </xdr:cNvSpPr>
      </xdr:nvSpPr>
      <xdr:spPr bwMode="auto">
        <a:xfrm>
          <a:off x="10763250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80" name="AutoShape 297"/>
        <xdr:cNvSpPr>
          <a:spLocks noRot="1" noMove="1" noResize="1" noChangeArrowheads="1"/>
        </xdr:cNvSpPr>
      </xdr:nvSpPr>
      <xdr:spPr bwMode="auto">
        <a:xfrm>
          <a:off x="10763250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81" name="AutoShape 298"/>
        <xdr:cNvSpPr>
          <a:spLocks noRot="1" noChangeAspect="1" noMove="1" noResize="1" noChangeArrowheads="1"/>
        </xdr:cNvSpPr>
      </xdr:nvSpPr>
      <xdr:spPr bwMode="auto">
        <a:xfrm>
          <a:off x="10763250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619125</xdr:colOff>
      <xdr:row>157</xdr:row>
      <xdr:rowOff>104775</xdr:rowOff>
    </xdr:to>
    <xdr:sp macro="" textlink="">
      <xdr:nvSpPr>
        <xdr:cNvPr id="1982" name="AutoShape 272"/>
        <xdr:cNvSpPr>
          <a:spLocks noRot="1" noChangeAspect="1" noMove="1" noResize="1" noChangeArrowheads="1"/>
        </xdr:cNvSpPr>
      </xdr:nvSpPr>
      <xdr:spPr bwMode="auto">
        <a:xfrm>
          <a:off x="10763250" y="4985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83" name="AutoShape 273"/>
        <xdr:cNvSpPr>
          <a:spLocks noRot="1" noChangeAspect="1" noMove="1" noResize="1" noChangeArrowheads="1"/>
        </xdr:cNvSpPr>
      </xdr:nvSpPr>
      <xdr:spPr bwMode="auto">
        <a:xfrm>
          <a:off x="10763250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84" name="AutoShape 295"/>
        <xdr:cNvSpPr>
          <a:spLocks noRot="1" noChangeAspect="1" noMove="1" noResize="1" noChangeArrowheads="1"/>
        </xdr:cNvSpPr>
      </xdr:nvSpPr>
      <xdr:spPr bwMode="auto">
        <a:xfrm>
          <a:off x="10763250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85" name="AutoShape 296"/>
        <xdr:cNvSpPr>
          <a:spLocks noRot="1" noChangeAspect="1" noMove="1" noResize="1" noChangeArrowheads="1"/>
        </xdr:cNvSpPr>
      </xdr:nvSpPr>
      <xdr:spPr bwMode="auto">
        <a:xfrm>
          <a:off x="10763250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86" name="AutoShape 297"/>
        <xdr:cNvSpPr>
          <a:spLocks noRot="1" noMove="1" noResize="1" noChangeArrowheads="1"/>
        </xdr:cNvSpPr>
      </xdr:nvSpPr>
      <xdr:spPr bwMode="auto">
        <a:xfrm>
          <a:off x="10763250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87" name="AutoShape 298"/>
        <xdr:cNvSpPr>
          <a:spLocks noRot="1" noChangeAspect="1" noMove="1" noResize="1" noChangeArrowheads="1"/>
        </xdr:cNvSpPr>
      </xdr:nvSpPr>
      <xdr:spPr bwMode="auto">
        <a:xfrm>
          <a:off x="10763250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619125</xdr:colOff>
      <xdr:row>158</xdr:row>
      <xdr:rowOff>104775</xdr:rowOff>
    </xdr:to>
    <xdr:sp macro="" textlink="">
      <xdr:nvSpPr>
        <xdr:cNvPr id="1988" name="AutoShape 272"/>
        <xdr:cNvSpPr>
          <a:spLocks noRot="1" noChangeAspect="1" noMove="1" noResize="1" noChangeArrowheads="1"/>
        </xdr:cNvSpPr>
      </xdr:nvSpPr>
      <xdr:spPr bwMode="auto">
        <a:xfrm>
          <a:off x="10763250" y="50158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89" name="AutoShape 273"/>
        <xdr:cNvSpPr>
          <a:spLocks noRot="1" noChangeAspect="1" noMove="1" noResize="1" noChangeArrowheads="1"/>
        </xdr:cNvSpPr>
      </xdr:nvSpPr>
      <xdr:spPr bwMode="auto">
        <a:xfrm>
          <a:off x="10763250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90" name="AutoShape 295"/>
        <xdr:cNvSpPr>
          <a:spLocks noRot="1" noChangeAspect="1" noMove="1" noResize="1" noChangeArrowheads="1"/>
        </xdr:cNvSpPr>
      </xdr:nvSpPr>
      <xdr:spPr bwMode="auto">
        <a:xfrm>
          <a:off x="10763250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91" name="AutoShape 296"/>
        <xdr:cNvSpPr>
          <a:spLocks noRot="1" noChangeAspect="1" noMove="1" noResize="1" noChangeArrowheads="1"/>
        </xdr:cNvSpPr>
      </xdr:nvSpPr>
      <xdr:spPr bwMode="auto">
        <a:xfrm>
          <a:off x="10763250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92" name="AutoShape 297"/>
        <xdr:cNvSpPr>
          <a:spLocks noRot="1" noMove="1" noResize="1" noChangeArrowheads="1"/>
        </xdr:cNvSpPr>
      </xdr:nvSpPr>
      <xdr:spPr bwMode="auto">
        <a:xfrm>
          <a:off x="10763250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93" name="AutoShape 298"/>
        <xdr:cNvSpPr>
          <a:spLocks noRot="1" noChangeAspect="1" noMove="1" noResize="1" noChangeArrowheads="1"/>
        </xdr:cNvSpPr>
      </xdr:nvSpPr>
      <xdr:spPr bwMode="auto">
        <a:xfrm>
          <a:off x="10763250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619125</xdr:colOff>
      <xdr:row>159</xdr:row>
      <xdr:rowOff>104775</xdr:rowOff>
    </xdr:to>
    <xdr:sp macro="" textlink="">
      <xdr:nvSpPr>
        <xdr:cNvPr id="1994" name="AutoShape 272"/>
        <xdr:cNvSpPr>
          <a:spLocks noRot="1" noChangeAspect="1" noMove="1" noResize="1" noChangeArrowheads="1"/>
        </xdr:cNvSpPr>
      </xdr:nvSpPr>
      <xdr:spPr bwMode="auto">
        <a:xfrm>
          <a:off x="10763250" y="50463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1995" name="AutoShape 273"/>
        <xdr:cNvSpPr>
          <a:spLocks noRot="1" noChangeAspect="1" noMove="1" noResize="1" noChangeArrowheads="1"/>
        </xdr:cNvSpPr>
      </xdr:nvSpPr>
      <xdr:spPr bwMode="auto">
        <a:xfrm>
          <a:off x="10763250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1996" name="AutoShape 295"/>
        <xdr:cNvSpPr>
          <a:spLocks noRot="1" noChangeAspect="1" noMove="1" noResize="1" noChangeArrowheads="1"/>
        </xdr:cNvSpPr>
      </xdr:nvSpPr>
      <xdr:spPr bwMode="auto">
        <a:xfrm>
          <a:off x="10763250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1997" name="AutoShape 296"/>
        <xdr:cNvSpPr>
          <a:spLocks noRot="1" noChangeAspect="1" noMove="1" noResize="1" noChangeArrowheads="1"/>
        </xdr:cNvSpPr>
      </xdr:nvSpPr>
      <xdr:spPr bwMode="auto">
        <a:xfrm>
          <a:off x="10763250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1998" name="AutoShape 297"/>
        <xdr:cNvSpPr>
          <a:spLocks noRot="1" noMove="1" noResize="1" noChangeArrowheads="1"/>
        </xdr:cNvSpPr>
      </xdr:nvSpPr>
      <xdr:spPr bwMode="auto">
        <a:xfrm>
          <a:off x="10763250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1999" name="AutoShape 298"/>
        <xdr:cNvSpPr>
          <a:spLocks noRot="1" noChangeAspect="1" noMove="1" noResize="1" noChangeArrowheads="1"/>
        </xdr:cNvSpPr>
      </xdr:nvSpPr>
      <xdr:spPr bwMode="auto">
        <a:xfrm>
          <a:off x="10763250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619125</xdr:colOff>
      <xdr:row>160</xdr:row>
      <xdr:rowOff>104775</xdr:rowOff>
    </xdr:to>
    <xdr:sp macro="" textlink="">
      <xdr:nvSpPr>
        <xdr:cNvPr id="2000" name="AutoShape 272"/>
        <xdr:cNvSpPr>
          <a:spLocks noRot="1" noChangeAspect="1" noMove="1" noResize="1" noChangeArrowheads="1"/>
        </xdr:cNvSpPr>
      </xdr:nvSpPr>
      <xdr:spPr bwMode="auto">
        <a:xfrm>
          <a:off x="10763250" y="50768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2001" name="AutoShape 273"/>
        <xdr:cNvSpPr>
          <a:spLocks noRot="1" noChangeAspect="1" noMove="1" noResize="1" noChangeArrowheads="1"/>
        </xdr:cNvSpPr>
      </xdr:nvSpPr>
      <xdr:spPr bwMode="auto">
        <a:xfrm>
          <a:off x="10763250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2002" name="AutoShape 295"/>
        <xdr:cNvSpPr>
          <a:spLocks noRot="1" noChangeAspect="1" noMove="1" noResize="1" noChangeArrowheads="1"/>
        </xdr:cNvSpPr>
      </xdr:nvSpPr>
      <xdr:spPr bwMode="auto">
        <a:xfrm>
          <a:off x="10763250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2003" name="AutoShape 296"/>
        <xdr:cNvSpPr>
          <a:spLocks noRot="1" noChangeAspect="1" noMove="1" noResize="1" noChangeArrowheads="1"/>
        </xdr:cNvSpPr>
      </xdr:nvSpPr>
      <xdr:spPr bwMode="auto">
        <a:xfrm>
          <a:off x="10763250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2004" name="AutoShape 297"/>
        <xdr:cNvSpPr>
          <a:spLocks noRot="1" noMove="1" noResize="1" noChangeArrowheads="1"/>
        </xdr:cNvSpPr>
      </xdr:nvSpPr>
      <xdr:spPr bwMode="auto">
        <a:xfrm>
          <a:off x="10763250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2005" name="AutoShape 298"/>
        <xdr:cNvSpPr>
          <a:spLocks noRot="1" noChangeAspect="1" noMove="1" noResize="1" noChangeArrowheads="1"/>
        </xdr:cNvSpPr>
      </xdr:nvSpPr>
      <xdr:spPr bwMode="auto">
        <a:xfrm>
          <a:off x="10763250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619125</xdr:colOff>
      <xdr:row>161</xdr:row>
      <xdr:rowOff>104775</xdr:rowOff>
    </xdr:to>
    <xdr:sp macro="" textlink="">
      <xdr:nvSpPr>
        <xdr:cNvPr id="2006" name="AutoShape 272"/>
        <xdr:cNvSpPr>
          <a:spLocks noRot="1" noChangeAspect="1" noMove="1" noResize="1" noChangeArrowheads="1"/>
        </xdr:cNvSpPr>
      </xdr:nvSpPr>
      <xdr:spPr bwMode="auto">
        <a:xfrm>
          <a:off x="10763250" y="51073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2007" name="AutoShape 273"/>
        <xdr:cNvSpPr>
          <a:spLocks noRot="1" noChangeAspect="1" noMove="1" noResize="1" noChangeArrowheads="1"/>
        </xdr:cNvSpPr>
      </xdr:nvSpPr>
      <xdr:spPr bwMode="auto">
        <a:xfrm>
          <a:off x="10763250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2008" name="AutoShape 295"/>
        <xdr:cNvSpPr>
          <a:spLocks noRot="1" noChangeAspect="1" noMove="1" noResize="1" noChangeArrowheads="1"/>
        </xdr:cNvSpPr>
      </xdr:nvSpPr>
      <xdr:spPr bwMode="auto">
        <a:xfrm>
          <a:off x="10763250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2009" name="AutoShape 296"/>
        <xdr:cNvSpPr>
          <a:spLocks noRot="1" noChangeAspect="1" noMove="1" noResize="1" noChangeArrowheads="1"/>
        </xdr:cNvSpPr>
      </xdr:nvSpPr>
      <xdr:spPr bwMode="auto">
        <a:xfrm>
          <a:off x="10763250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2010" name="AutoShape 297"/>
        <xdr:cNvSpPr>
          <a:spLocks noRot="1" noMove="1" noResize="1" noChangeArrowheads="1"/>
        </xdr:cNvSpPr>
      </xdr:nvSpPr>
      <xdr:spPr bwMode="auto">
        <a:xfrm>
          <a:off x="10763250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2011" name="AutoShape 298"/>
        <xdr:cNvSpPr>
          <a:spLocks noRot="1" noChangeAspect="1" noMove="1" noResize="1" noChangeArrowheads="1"/>
        </xdr:cNvSpPr>
      </xdr:nvSpPr>
      <xdr:spPr bwMode="auto">
        <a:xfrm>
          <a:off x="10763250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619125</xdr:colOff>
      <xdr:row>162</xdr:row>
      <xdr:rowOff>104775</xdr:rowOff>
    </xdr:to>
    <xdr:sp macro="" textlink="">
      <xdr:nvSpPr>
        <xdr:cNvPr id="2012" name="AutoShape 272"/>
        <xdr:cNvSpPr>
          <a:spLocks noRot="1" noChangeAspect="1" noMove="1" noResize="1" noChangeArrowheads="1"/>
        </xdr:cNvSpPr>
      </xdr:nvSpPr>
      <xdr:spPr bwMode="auto">
        <a:xfrm>
          <a:off x="10763250" y="51377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2013" name="AutoShape 273"/>
        <xdr:cNvSpPr>
          <a:spLocks noRot="1" noChangeAspect="1" noMove="1" noResize="1" noChangeArrowheads="1"/>
        </xdr:cNvSpPr>
      </xdr:nvSpPr>
      <xdr:spPr bwMode="auto">
        <a:xfrm>
          <a:off x="10763250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2014" name="AutoShape 295"/>
        <xdr:cNvSpPr>
          <a:spLocks noRot="1" noChangeAspect="1" noMove="1" noResize="1" noChangeArrowheads="1"/>
        </xdr:cNvSpPr>
      </xdr:nvSpPr>
      <xdr:spPr bwMode="auto">
        <a:xfrm>
          <a:off x="10763250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2015" name="AutoShape 296"/>
        <xdr:cNvSpPr>
          <a:spLocks noRot="1" noChangeAspect="1" noMove="1" noResize="1" noChangeArrowheads="1"/>
        </xdr:cNvSpPr>
      </xdr:nvSpPr>
      <xdr:spPr bwMode="auto">
        <a:xfrm>
          <a:off x="10763250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2016" name="AutoShape 297"/>
        <xdr:cNvSpPr>
          <a:spLocks noRot="1" noMove="1" noResize="1" noChangeArrowheads="1"/>
        </xdr:cNvSpPr>
      </xdr:nvSpPr>
      <xdr:spPr bwMode="auto">
        <a:xfrm>
          <a:off x="10763250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2017" name="AutoShape 298"/>
        <xdr:cNvSpPr>
          <a:spLocks noRot="1" noChangeAspect="1" noMove="1" noResize="1" noChangeArrowheads="1"/>
        </xdr:cNvSpPr>
      </xdr:nvSpPr>
      <xdr:spPr bwMode="auto">
        <a:xfrm>
          <a:off x="10763250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619125</xdr:colOff>
      <xdr:row>163</xdr:row>
      <xdr:rowOff>104775</xdr:rowOff>
    </xdr:to>
    <xdr:sp macro="" textlink="">
      <xdr:nvSpPr>
        <xdr:cNvPr id="2018" name="AutoShape 272"/>
        <xdr:cNvSpPr>
          <a:spLocks noRot="1" noChangeAspect="1" noMove="1" noResize="1" noChangeArrowheads="1"/>
        </xdr:cNvSpPr>
      </xdr:nvSpPr>
      <xdr:spPr bwMode="auto">
        <a:xfrm>
          <a:off x="10763250" y="51682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19" name="AutoShape 273"/>
        <xdr:cNvSpPr>
          <a:spLocks noRot="1" noChangeAspect="1" noMove="1" noResize="1" noChangeArrowheads="1"/>
        </xdr:cNvSpPr>
      </xdr:nvSpPr>
      <xdr:spPr bwMode="auto">
        <a:xfrm>
          <a:off x="10763250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20" name="AutoShape 295"/>
        <xdr:cNvSpPr>
          <a:spLocks noRot="1" noChangeAspect="1" noMove="1" noResize="1" noChangeArrowheads="1"/>
        </xdr:cNvSpPr>
      </xdr:nvSpPr>
      <xdr:spPr bwMode="auto">
        <a:xfrm>
          <a:off x="10763250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21" name="AutoShape 296"/>
        <xdr:cNvSpPr>
          <a:spLocks noRot="1" noChangeAspect="1" noMove="1" noResize="1" noChangeArrowheads="1"/>
        </xdr:cNvSpPr>
      </xdr:nvSpPr>
      <xdr:spPr bwMode="auto">
        <a:xfrm>
          <a:off x="10763250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22" name="AutoShape 297"/>
        <xdr:cNvSpPr>
          <a:spLocks noRot="1" noMove="1" noResize="1" noChangeArrowheads="1"/>
        </xdr:cNvSpPr>
      </xdr:nvSpPr>
      <xdr:spPr bwMode="auto">
        <a:xfrm>
          <a:off x="10763250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23" name="AutoShape 298"/>
        <xdr:cNvSpPr>
          <a:spLocks noRot="1" noChangeAspect="1" noMove="1" noResize="1" noChangeArrowheads="1"/>
        </xdr:cNvSpPr>
      </xdr:nvSpPr>
      <xdr:spPr bwMode="auto">
        <a:xfrm>
          <a:off x="10763250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619125</xdr:colOff>
      <xdr:row>164</xdr:row>
      <xdr:rowOff>104775</xdr:rowOff>
    </xdr:to>
    <xdr:sp macro="" textlink="">
      <xdr:nvSpPr>
        <xdr:cNvPr id="2024" name="AutoShape 272"/>
        <xdr:cNvSpPr>
          <a:spLocks noRot="1" noChangeAspect="1" noMove="1" noResize="1" noChangeArrowheads="1"/>
        </xdr:cNvSpPr>
      </xdr:nvSpPr>
      <xdr:spPr bwMode="auto">
        <a:xfrm>
          <a:off x="10763250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25" name="AutoShape 273"/>
        <xdr:cNvSpPr>
          <a:spLocks noRot="1" noChangeAspect="1" noMove="1" noResize="1" noChangeArrowheads="1"/>
        </xdr:cNvSpPr>
      </xdr:nvSpPr>
      <xdr:spPr bwMode="auto">
        <a:xfrm>
          <a:off x="1076325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26" name="AutoShape 295"/>
        <xdr:cNvSpPr>
          <a:spLocks noRot="1" noChangeAspect="1" noMove="1" noResize="1" noChangeArrowheads="1"/>
        </xdr:cNvSpPr>
      </xdr:nvSpPr>
      <xdr:spPr bwMode="auto">
        <a:xfrm>
          <a:off x="1076325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27" name="AutoShape 296"/>
        <xdr:cNvSpPr>
          <a:spLocks noRot="1" noChangeAspect="1" noMove="1" noResize="1" noChangeArrowheads="1"/>
        </xdr:cNvSpPr>
      </xdr:nvSpPr>
      <xdr:spPr bwMode="auto">
        <a:xfrm>
          <a:off x="1076325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28" name="AutoShape 297"/>
        <xdr:cNvSpPr>
          <a:spLocks noRot="1" noMove="1" noResize="1" noChangeArrowheads="1"/>
        </xdr:cNvSpPr>
      </xdr:nvSpPr>
      <xdr:spPr bwMode="auto">
        <a:xfrm>
          <a:off x="1076325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29" name="AutoShape 298"/>
        <xdr:cNvSpPr>
          <a:spLocks noRot="1" noChangeAspect="1" noMove="1" noResize="1" noChangeArrowheads="1"/>
        </xdr:cNvSpPr>
      </xdr:nvSpPr>
      <xdr:spPr bwMode="auto">
        <a:xfrm>
          <a:off x="1076325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619125</xdr:colOff>
      <xdr:row>165</xdr:row>
      <xdr:rowOff>104775</xdr:rowOff>
    </xdr:to>
    <xdr:sp macro="" textlink="">
      <xdr:nvSpPr>
        <xdr:cNvPr id="2030" name="AutoShape 272"/>
        <xdr:cNvSpPr>
          <a:spLocks noRot="1" noChangeAspect="1" noMove="1" noResize="1" noChangeArrowheads="1"/>
        </xdr:cNvSpPr>
      </xdr:nvSpPr>
      <xdr:spPr bwMode="auto">
        <a:xfrm>
          <a:off x="10763250" y="5229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31" name="AutoShape 273"/>
        <xdr:cNvSpPr>
          <a:spLocks noRot="1" noChangeAspect="1" noMove="1" noResize="1" noChangeArrowheads="1"/>
        </xdr:cNvSpPr>
      </xdr:nvSpPr>
      <xdr:spPr bwMode="auto">
        <a:xfrm>
          <a:off x="10763250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32" name="AutoShape 295"/>
        <xdr:cNvSpPr>
          <a:spLocks noRot="1" noChangeAspect="1" noMove="1" noResize="1" noChangeArrowheads="1"/>
        </xdr:cNvSpPr>
      </xdr:nvSpPr>
      <xdr:spPr bwMode="auto">
        <a:xfrm>
          <a:off x="10763250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33" name="AutoShape 296"/>
        <xdr:cNvSpPr>
          <a:spLocks noRot="1" noChangeAspect="1" noMove="1" noResize="1" noChangeArrowheads="1"/>
        </xdr:cNvSpPr>
      </xdr:nvSpPr>
      <xdr:spPr bwMode="auto">
        <a:xfrm>
          <a:off x="10763250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34" name="AutoShape 297"/>
        <xdr:cNvSpPr>
          <a:spLocks noRot="1" noMove="1" noResize="1" noChangeArrowheads="1"/>
        </xdr:cNvSpPr>
      </xdr:nvSpPr>
      <xdr:spPr bwMode="auto">
        <a:xfrm>
          <a:off x="10763250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35" name="AutoShape 298"/>
        <xdr:cNvSpPr>
          <a:spLocks noRot="1" noChangeAspect="1" noMove="1" noResize="1" noChangeArrowheads="1"/>
        </xdr:cNvSpPr>
      </xdr:nvSpPr>
      <xdr:spPr bwMode="auto">
        <a:xfrm>
          <a:off x="10763250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619125</xdr:colOff>
      <xdr:row>164</xdr:row>
      <xdr:rowOff>104775</xdr:rowOff>
    </xdr:to>
    <xdr:sp macro="" textlink="">
      <xdr:nvSpPr>
        <xdr:cNvPr id="2036" name="AutoShape 272"/>
        <xdr:cNvSpPr>
          <a:spLocks noRot="1" noChangeAspect="1" noMove="1" noResize="1" noChangeArrowheads="1"/>
        </xdr:cNvSpPr>
      </xdr:nvSpPr>
      <xdr:spPr bwMode="auto">
        <a:xfrm>
          <a:off x="10763250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37" name="AutoShape 273"/>
        <xdr:cNvSpPr>
          <a:spLocks noRot="1" noChangeAspect="1" noMove="1" noResize="1" noChangeArrowheads="1"/>
        </xdr:cNvSpPr>
      </xdr:nvSpPr>
      <xdr:spPr bwMode="auto">
        <a:xfrm>
          <a:off x="1076325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38" name="AutoShape 295"/>
        <xdr:cNvSpPr>
          <a:spLocks noRot="1" noChangeAspect="1" noMove="1" noResize="1" noChangeArrowheads="1"/>
        </xdr:cNvSpPr>
      </xdr:nvSpPr>
      <xdr:spPr bwMode="auto">
        <a:xfrm>
          <a:off x="1076325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39" name="AutoShape 296"/>
        <xdr:cNvSpPr>
          <a:spLocks noRot="1" noChangeAspect="1" noMove="1" noResize="1" noChangeArrowheads="1"/>
        </xdr:cNvSpPr>
      </xdr:nvSpPr>
      <xdr:spPr bwMode="auto">
        <a:xfrm>
          <a:off x="1076325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40" name="AutoShape 297"/>
        <xdr:cNvSpPr>
          <a:spLocks noRot="1" noMove="1" noResize="1" noChangeArrowheads="1"/>
        </xdr:cNvSpPr>
      </xdr:nvSpPr>
      <xdr:spPr bwMode="auto">
        <a:xfrm>
          <a:off x="1076325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41" name="AutoShape 298"/>
        <xdr:cNvSpPr>
          <a:spLocks noRot="1" noChangeAspect="1" noMove="1" noResize="1" noChangeArrowheads="1"/>
        </xdr:cNvSpPr>
      </xdr:nvSpPr>
      <xdr:spPr bwMode="auto">
        <a:xfrm>
          <a:off x="1076325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619125</xdr:colOff>
      <xdr:row>110</xdr:row>
      <xdr:rowOff>104775</xdr:rowOff>
    </xdr:to>
    <xdr:sp macro="" textlink="">
      <xdr:nvSpPr>
        <xdr:cNvPr id="2042" name="AutoShape 272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43" name="AutoShape 273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44" name="AutoShape 295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45" name="AutoShape 296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46" name="AutoShape 297"/>
        <xdr:cNvSpPr>
          <a:spLocks noRo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47" name="AutoShape 298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619125</xdr:colOff>
      <xdr:row>111</xdr:row>
      <xdr:rowOff>104775</xdr:rowOff>
    </xdr:to>
    <xdr:sp macro="" textlink="">
      <xdr:nvSpPr>
        <xdr:cNvPr id="2048" name="AutoShape 272"/>
        <xdr:cNvSpPr>
          <a:spLocks noRot="1" noChangeAspect="1" noMove="1" noResize="1" noChangeArrowheads="1"/>
        </xdr:cNvSpPr>
      </xdr:nvSpPr>
      <xdr:spPr bwMode="auto">
        <a:xfrm>
          <a:off x="6486525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49" name="AutoShape 273"/>
        <xdr:cNvSpPr>
          <a:spLocks noRot="1" noChangeAspect="1" noMove="1" noResize="1" noChangeArrowheads="1"/>
        </xdr:cNvSpPr>
      </xdr:nvSpPr>
      <xdr:spPr bwMode="auto">
        <a:xfrm>
          <a:off x="64865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50" name="AutoShape 295"/>
        <xdr:cNvSpPr>
          <a:spLocks noRot="1" noChangeAspect="1" noMove="1" noResize="1" noChangeArrowheads="1"/>
        </xdr:cNvSpPr>
      </xdr:nvSpPr>
      <xdr:spPr bwMode="auto">
        <a:xfrm>
          <a:off x="64865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51" name="AutoShape 296"/>
        <xdr:cNvSpPr>
          <a:spLocks noRot="1" noChangeAspect="1" noMove="1" noResize="1" noChangeArrowheads="1"/>
        </xdr:cNvSpPr>
      </xdr:nvSpPr>
      <xdr:spPr bwMode="auto">
        <a:xfrm>
          <a:off x="64865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52" name="AutoShape 297"/>
        <xdr:cNvSpPr>
          <a:spLocks noRot="1" noMove="1" noResize="1" noChangeArrowheads="1"/>
        </xdr:cNvSpPr>
      </xdr:nvSpPr>
      <xdr:spPr bwMode="auto">
        <a:xfrm>
          <a:off x="64865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53" name="AutoShape 298"/>
        <xdr:cNvSpPr>
          <a:spLocks noRot="1" noChangeAspect="1" noMove="1" noResize="1" noChangeArrowheads="1"/>
        </xdr:cNvSpPr>
      </xdr:nvSpPr>
      <xdr:spPr bwMode="auto">
        <a:xfrm>
          <a:off x="64865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619125</xdr:colOff>
      <xdr:row>112</xdr:row>
      <xdr:rowOff>104775</xdr:rowOff>
    </xdr:to>
    <xdr:sp macro="" textlink="">
      <xdr:nvSpPr>
        <xdr:cNvPr id="2054" name="AutoShape 272"/>
        <xdr:cNvSpPr>
          <a:spLocks noRot="1" noChangeAspect="1" noMove="1" noResize="1" noChangeArrowheads="1"/>
        </xdr:cNvSpPr>
      </xdr:nvSpPr>
      <xdr:spPr bwMode="auto">
        <a:xfrm>
          <a:off x="6486525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55" name="AutoShape 273"/>
        <xdr:cNvSpPr>
          <a:spLocks noRot="1" noChangeAspect="1" noMove="1" noResize="1" noChangeArrowheads="1"/>
        </xdr:cNvSpPr>
      </xdr:nvSpPr>
      <xdr:spPr bwMode="auto">
        <a:xfrm>
          <a:off x="64865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56" name="AutoShape 295"/>
        <xdr:cNvSpPr>
          <a:spLocks noRot="1" noChangeAspect="1" noMove="1" noResize="1" noChangeArrowheads="1"/>
        </xdr:cNvSpPr>
      </xdr:nvSpPr>
      <xdr:spPr bwMode="auto">
        <a:xfrm>
          <a:off x="64865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57" name="AutoShape 296"/>
        <xdr:cNvSpPr>
          <a:spLocks noRot="1" noChangeAspect="1" noMove="1" noResize="1" noChangeArrowheads="1"/>
        </xdr:cNvSpPr>
      </xdr:nvSpPr>
      <xdr:spPr bwMode="auto">
        <a:xfrm>
          <a:off x="64865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58" name="AutoShape 297"/>
        <xdr:cNvSpPr>
          <a:spLocks noRot="1" noMove="1" noResize="1" noChangeArrowheads="1"/>
        </xdr:cNvSpPr>
      </xdr:nvSpPr>
      <xdr:spPr bwMode="auto">
        <a:xfrm>
          <a:off x="64865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59" name="AutoShape 298"/>
        <xdr:cNvSpPr>
          <a:spLocks noRot="1" noChangeAspect="1" noMove="1" noResize="1" noChangeArrowheads="1"/>
        </xdr:cNvSpPr>
      </xdr:nvSpPr>
      <xdr:spPr bwMode="auto">
        <a:xfrm>
          <a:off x="64865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619125</xdr:colOff>
      <xdr:row>110</xdr:row>
      <xdr:rowOff>104775</xdr:rowOff>
    </xdr:to>
    <xdr:sp macro="" textlink="">
      <xdr:nvSpPr>
        <xdr:cNvPr id="2060" name="AutoShape 272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61" name="AutoShape 273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62" name="AutoShape 295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63" name="AutoShape 296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64" name="AutoShape 297"/>
        <xdr:cNvSpPr>
          <a:spLocks noRo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65" name="AutoShape 298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619125</xdr:colOff>
      <xdr:row>111</xdr:row>
      <xdr:rowOff>104775</xdr:rowOff>
    </xdr:to>
    <xdr:sp macro="" textlink="">
      <xdr:nvSpPr>
        <xdr:cNvPr id="2066" name="AutoShape 272"/>
        <xdr:cNvSpPr>
          <a:spLocks noRot="1" noChangeAspect="1" noMove="1" noResize="1" noChangeArrowheads="1"/>
        </xdr:cNvSpPr>
      </xdr:nvSpPr>
      <xdr:spPr bwMode="auto">
        <a:xfrm>
          <a:off x="8639175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67" name="AutoShape 273"/>
        <xdr:cNvSpPr>
          <a:spLocks noRot="1" noChangeAspect="1" noMove="1" noResize="1" noChangeArrowheads="1"/>
        </xdr:cNvSpPr>
      </xdr:nvSpPr>
      <xdr:spPr bwMode="auto">
        <a:xfrm>
          <a:off x="86391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68" name="AutoShape 295"/>
        <xdr:cNvSpPr>
          <a:spLocks noRot="1" noChangeAspect="1" noMove="1" noResize="1" noChangeArrowheads="1"/>
        </xdr:cNvSpPr>
      </xdr:nvSpPr>
      <xdr:spPr bwMode="auto">
        <a:xfrm>
          <a:off x="86391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69" name="AutoShape 296"/>
        <xdr:cNvSpPr>
          <a:spLocks noRot="1" noChangeAspect="1" noMove="1" noResize="1" noChangeArrowheads="1"/>
        </xdr:cNvSpPr>
      </xdr:nvSpPr>
      <xdr:spPr bwMode="auto">
        <a:xfrm>
          <a:off x="86391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70" name="AutoShape 297"/>
        <xdr:cNvSpPr>
          <a:spLocks noRot="1" noMove="1" noResize="1" noChangeArrowheads="1"/>
        </xdr:cNvSpPr>
      </xdr:nvSpPr>
      <xdr:spPr bwMode="auto">
        <a:xfrm>
          <a:off x="86391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71" name="AutoShape 298"/>
        <xdr:cNvSpPr>
          <a:spLocks noRot="1" noChangeAspect="1" noMove="1" noResize="1" noChangeArrowheads="1"/>
        </xdr:cNvSpPr>
      </xdr:nvSpPr>
      <xdr:spPr bwMode="auto">
        <a:xfrm>
          <a:off x="86391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619125</xdr:colOff>
      <xdr:row>112</xdr:row>
      <xdr:rowOff>104775</xdr:rowOff>
    </xdr:to>
    <xdr:sp macro="" textlink="">
      <xdr:nvSpPr>
        <xdr:cNvPr id="2072" name="AutoShape 272"/>
        <xdr:cNvSpPr>
          <a:spLocks noRot="1" noChangeAspect="1" noMove="1" noResize="1" noChangeArrowheads="1"/>
        </xdr:cNvSpPr>
      </xdr:nvSpPr>
      <xdr:spPr bwMode="auto">
        <a:xfrm>
          <a:off x="8639175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73" name="AutoShape 273"/>
        <xdr:cNvSpPr>
          <a:spLocks noRot="1" noChangeAspect="1" noMove="1" noResize="1" noChangeArrowheads="1"/>
        </xdr:cNvSpPr>
      </xdr:nvSpPr>
      <xdr:spPr bwMode="auto">
        <a:xfrm>
          <a:off x="86391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74" name="AutoShape 295"/>
        <xdr:cNvSpPr>
          <a:spLocks noRot="1" noChangeAspect="1" noMove="1" noResize="1" noChangeArrowheads="1"/>
        </xdr:cNvSpPr>
      </xdr:nvSpPr>
      <xdr:spPr bwMode="auto">
        <a:xfrm>
          <a:off x="86391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75" name="AutoShape 296"/>
        <xdr:cNvSpPr>
          <a:spLocks noRot="1" noChangeAspect="1" noMove="1" noResize="1" noChangeArrowheads="1"/>
        </xdr:cNvSpPr>
      </xdr:nvSpPr>
      <xdr:spPr bwMode="auto">
        <a:xfrm>
          <a:off x="86391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76" name="AutoShape 297"/>
        <xdr:cNvSpPr>
          <a:spLocks noRot="1" noMove="1" noResize="1" noChangeArrowheads="1"/>
        </xdr:cNvSpPr>
      </xdr:nvSpPr>
      <xdr:spPr bwMode="auto">
        <a:xfrm>
          <a:off x="86391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77" name="AutoShape 298"/>
        <xdr:cNvSpPr>
          <a:spLocks noRot="1" noChangeAspect="1" noMove="1" noResize="1" noChangeArrowheads="1"/>
        </xdr:cNvSpPr>
      </xdr:nvSpPr>
      <xdr:spPr bwMode="auto">
        <a:xfrm>
          <a:off x="86391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619125</xdr:colOff>
      <xdr:row>110</xdr:row>
      <xdr:rowOff>104775</xdr:rowOff>
    </xdr:to>
    <xdr:sp macro="" textlink="">
      <xdr:nvSpPr>
        <xdr:cNvPr id="2078" name="AutoShape 272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79" name="AutoShape 273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80" name="AutoShape 295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81" name="AutoShape 296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82" name="AutoShape 297"/>
        <xdr:cNvSpPr>
          <a:spLocks noRo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83" name="AutoShape 298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619125</xdr:colOff>
      <xdr:row>111</xdr:row>
      <xdr:rowOff>104775</xdr:rowOff>
    </xdr:to>
    <xdr:sp macro="" textlink="">
      <xdr:nvSpPr>
        <xdr:cNvPr id="2084" name="AutoShape 272"/>
        <xdr:cNvSpPr>
          <a:spLocks noRot="1" noChangeAspect="1" noMove="1" noResize="1" noChangeArrowheads="1"/>
        </xdr:cNvSpPr>
      </xdr:nvSpPr>
      <xdr:spPr bwMode="auto">
        <a:xfrm>
          <a:off x="10763250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85" name="AutoShape 273"/>
        <xdr:cNvSpPr>
          <a:spLocks noRot="1" noChangeAspect="1" noMove="1" noResize="1" noChangeArrowheads="1"/>
        </xdr:cNvSpPr>
      </xdr:nvSpPr>
      <xdr:spPr bwMode="auto">
        <a:xfrm>
          <a:off x="1076325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86" name="AutoShape 295"/>
        <xdr:cNvSpPr>
          <a:spLocks noRot="1" noChangeAspect="1" noMove="1" noResize="1" noChangeArrowheads="1"/>
        </xdr:cNvSpPr>
      </xdr:nvSpPr>
      <xdr:spPr bwMode="auto">
        <a:xfrm>
          <a:off x="1076325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87" name="AutoShape 296"/>
        <xdr:cNvSpPr>
          <a:spLocks noRot="1" noChangeAspect="1" noMove="1" noResize="1" noChangeArrowheads="1"/>
        </xdr:cNvSpPr>
      </xdr:nvSpPr>
      <xdr:spPr bwMode="auto">
        <a:xfrm>
          <a:off x="1076325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88" name="AutoShape 297"/>
        <xdr:cNvSpPr>
          <a:spLocks noRot="1" noMove="1" noResize="1" noChangeArrowheads="1"/>
        </xdr:cNvSpPr>
      </xdr:nvSpPr>
      <xdr:spPr bwMode="auto">
        <a:xfrm>
          <a:off x="1076325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89" name="AutoShape 298"/>
        <xdr:cNvSpPr>
          <a:spLocks noRot="1" noChangeAspect="1" noMove="1" noResize="1" noChangeArrowheads="1"/>
        </xdr:cNvSpPr>
      </xdr:nvSpPr>
      <xdr:spPr bwMode="auto">
        <a:xfrm>
          <a:off x="1076325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619125</xdr:colOff>
      <xdr:row>112</xdr:row>
      <xdr:rowOff>104775</xdr:rowOff>
    </xdr:to>
    <xdr:sp macro="" textlink="">
      <xdr:nvSpPr>
        <xdr:cNvPr id="2090" name="AutoShape 272"/>
        <xdr:cNvSpPr>
          <a:spLocks noRot="1" noChangeAspect="1" noMove="1" noResize="1" noChangeArrowheads="1"/>
        </xdr:cNvSpPr>
      </xdr:nvSpPr>
      <xdr:spPr bwMode="auto">
        <a:xfrm>
          <a:off x="10763250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91" name="AutoShape 273"/>
        <xdr:cNvSpPr>
          <a:spLocks noRot="1" noChangeAspect="1" noMove="1" noResize="1" noChangeArrowheads="1"/>
        </xdr:cNvSpPr>
      </xdr:nvSpPr>
      <xdr:spPr bwMode="auto">
        <a:xfrm>
          <a:off x="1076325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92" name="AutoShape 295"/>
        <xdr:cNvSpPr>
          <a:spLocks noRot="1" noChangeAspect="1" noMove="1" noResize="1" noChangeArrowheads="1"/>
        </xdr:cNvSpPr>
      </xdr:nvSpPr>
      <xdr:spPr bwMode="auto">
        <a:xfrm>
          <a:off x="1076325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93" name="AutoShape 296"/>
        <xdr:cNvSpPr>
          <a:spLocks noRot="1" noChangeAspect="1" noMove="1" noResize="1" noChangeArrowheads="1"/>
        </xdr:cNvSpPr>
      </xdr:nvSpPr>
      <xdr:spPr bwMode="auto">
        <a:xfrm>
          <a:off x="1076325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94" name="AutoShape 297"/>
        <xdr:cNvSpPr>
          <a:spLocks noRot="1" noMove="1" noResize="1" noChangeArrowheads="1"/>
        </xdr:cNvSpPr>
      </xdr:nvSpPr>
      <xdr:spPr bwMode="auto">
        <a:xfrm>
          <a:off x="1076325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95" name="AutoShape 298"/>
        <xdr:cNvSpPr>
          <a:spLocks noRot="1" noChangeAspect="1" noMove="1" noResize="1" noChangeArrowheads="1"/>
        </xdr:cNvSpPr>
      </xdr:nvSpPr>
      <xdr:spPr bwMode="auto">
        <a:xfrm>
          <a:off x="1076325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619125</xdr:colOff>
      <xdr:row>141</xdr:row>
      <xdr:rowOff>104775</xdr:rowOff>
    </xdr:to>
    <xdr:sp macro="" textlink="">
      <xdr:nvSpPr>
        <xdr:cNvPr id="2096" name="AutoShape 272"/>
        <xdr:cNvSpPr>
          <a:spLocks noRot="1" noChangeAspect="1" noMove="1" noResize="1" noChangeArrowheads="1"/>
        </xdr:cNvSpPr>
      </xdr:nvSpPr>
      <xdr:spPr bwMode="auto">
        <a:xfrm>
          <a:off x="223837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097" name="AutoShape 273"/>
        <xdr:cNvSpPr>
          <a:spLocks noRot="1" noChangeAspect="1" noMove="1" noResize="1" noChangeArrowheads="1"/>
        </xdr:cNvSpPr>
      </xdr:nvSpPr>
      <xdr:spPr bwMode="auto">
        <a:xfrm>
          <a:off x="2238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098" name="AutoShape 295"/>
        <xdr:cNvSpPr>
          <a:spLocks noRot="1" noChangeAspect="1" noMove="1" noResize="1" noChangeArrowheads="1"/>
        </xdr:cNvSpPr>
      </xdr:nvSpPr>
      <xdr:spPr bwMode="auto">
        <a:xfrm>
          <a:off x="2238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099" name="AutoShape 296"/>
        <xdr:cNvSpPr>
          <a:spLocks noRot="1" noChangeAspect="1" noMove="1" noResize="1" noChangeArrowheads="1"/>
        </xdr:cNvSpPr>
      </xdr:nvSpPr>
      <xdr:spPr bwMode="auto">
        <a:xfrm>
          <a:off x="2238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100" name="AutoShape 297"/>
        <xdr:cNvSpPr>
          <a:spLocks noRot="1" noMove="1" noResize="1" noChangeArrowheads="1"/>
        </xdr:cNvSpPr>
      </xdr:nvSpPr>
      <xdr:spPr bwMode="auto">
        <a:xfrm>
          <a:off x="2238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101" name="AutoShape 298"/>
        <xdr:cNvSpPr>
          <a:spLocks noRot="1" noChangeAspect="1" noMove="1" noResize="1" noChangeArrowheads="1"/>
        </xdr:cNvSpPr>
      </xdr:nvSpPr>
      <xdr:spPr bwMode="auto">
        <a:xfrm>
          <a:off x="2238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619125</xdr:colOff>
      <xdr:row>142</xdr:row>
      <xdr:rowOff>104775</xdr:rowOff>
    </xdr:to>
    <xdr:sp macro="" textlink="">
      <xdr:nvSpPr>
        <xdr:cNvPr id="2102" name="AutoShape 272"/>
        <xdr:cNvSpPr>
          <a:spLocks noRot="1" noChangeAspect="1" noMove="1" noResize="1" noChangeArrowheads="1"/>
        </xdr:cNvSpPr>
      </xdr:nvSpPr>
      <xdr:spPr bwMode="auto">
        <a:xfrm>
          <a:off x="223837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103" name="AutoShape 273"/>
        <xdr:cNvSpPr>
          <a:spLocks noRot="1" noChangeAspect="1" noMove="1" noResize="1" noChangeArrowheads="1"/>
        </xdr:cNvSpPr>
      </xdr:nvSpPr>
      <xdr:spPr bwMode="auto">
        <a:xfrm>
          <a:off x="2238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104" name="AutoShape 295"/>
        <xdr:cNvSpPr>
          <a:spLocks noRot="1" noChangeAspect="1" noMove="1" noResize="1" noChangeArrowheads="1"/>
        </xdr:cNvSpPr>
      </xdr:nvSpPr>
      <xdr:spPr bwMode="auto">
        <a:xfrm>
          <a:off x="2238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105" name="AutoShape 296"/>
        <xdr:cNvSpPr>
          <a:spLocks noRot="1" noChangeAspect="1" noMove="1" noResize="1" noChangeArrowheads="1"/>
        </xdr:cNvSpPr>
      </xdr:nvSpPr>
      <xdr:spPr bwMode="auto">
        <a:xfrm>
          <a:off x="2238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106" name="AutoShape 297"/>
        <xdr:cNvSpPr>
          <a:spLocks noRot="1" noMove="1" noResize="1" noChangeArrowheads="1"/>
        </xdr:cNvSpPr>
      </xdr:nvSpPr>
      <xdr:spPr bwMode="auto">
        <a:xfrm>
          <a:off x="2238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107" name="AutoShape 298"/>
        <xdr:cNvSpPr>
          <a:spLocks noRot="1" noChangeAspect="1" noMove="1" noResize="1" noChangeArrowheads="1"/>
        </xdr:cNvSpPr>
      </xdr:nvSpPr>
      <xdr:spPr bwMode="auto">
        <a:xfrm>
          <a:off x="2238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619125</xdr:colOff>
      <xdr:row>143</xdr:row>
      <xdr:rowOff>104775</xdr:rowOff>
    </xdr:to>
    <xdr:sp macro="" textlink="">
      <xdr:nvSpPr>
        <xdr:cNvPr id="2108" name="AutoShape 272"/>
        <xdr:cNvSpPr>
          <a:spLocks noRot="1" noChangeAspect="1" noMove="1" noResize="1" noChangeArrowheads="1"/>
        </xdr:cNvSpPr>
      </xdr:nvSpPr>
      <xdr:spPr bwMode="auto">
        <a:xfrm>
          <a:off x="223837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109" name="AutoShape 273"/>
        <xdr:cNvSpPr>
          <a:spLocks noRot="1" noChangeAspect="1" noMove="1" noResize="1" noChangeArrowheads="1"/>
        </xdr:cNvSpPr>
      </xdr:nvSpPr>
      <xdr:spPr bwMode="auto">
        <a:xfrm>
          <a:off x="2238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110" name="AutoShape 295"/>
        <xdr:cNvSpPr>
          <a:spLocks noRot="1" noChangeAspect="1" noMove="1" noResize="1" noChangeArrowheads="1"/>
        </xdr:cNvSpPr>
      </xdr:nvSpPr>
      <xdr:spPr bwMode="auto">
        <a:xfrm>
          <a:off x="2238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111" name="AutoShape 296"/>
        <xdr:cNvSpPr>
          <a:spLocks noRot="1" noChangeAspect="1" noMove="1" noResize="1" noChangeArrowheads="1"/>
        </xdr:cNvSpPr>
      </xdr:nvSpPr>
      <xdr:spPr bwMode="auto">
        <a:xfrm>
          <a:off x="2238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112" name="AutoShape 297"/>
        <xdr:cNvSpPr>
          <a:spLocks noRot="1" noMove="1" noResize="1" noChangeArrowheads="1"/>
        </xdr:cNvSpPr>
      </xdr:nvSpPr>
      <xdr:spPr bwMode="auto">
        <a:xfrm>
          <a:off x="2238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113" name="AutoShape 298"/>
        <xdr:cNvSpPr>
          <a:spLocks noRot="1" noChangeAspect="1" noMove="1" noResize="1" noChangeArrowheads="1"/>
        </xdr:cNvSpPr>
      </xdr:nvSpPr>
      <xdr:spPr bwMode="auto">
        <a:xfrm>
          <a:off x="2238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619125</xdr:colOff>
      <xdr:row>141</xdr:row>
      <xdr:rowOff>104775</xdr:rowOff>
    </xdr:to>
    <xdr:sp macro="" textlink="">
      <xdr:nvSpPr>
        <xdr:cNvPr id="2114" name="AutoShape 272"/>
        <xdr:cNvSpPr>
          <a:spLocks noRot="1" noChangeAspect="1" noMove="1" noResize="1" noChangeArrowheads="1"/>
        </xdr:cNvSpPr>
      </xdr:nvSpPr>
      <xdr:spPr bwMode="auto">
        <a:xfrm>
          <a:off x="439102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115" name="AutoShape 273"/>
        <xdr:cNvSpPr>
          <a:spLocks noRot="1" noChangeAspect="1" noMove="1" noResize="1" noChangeArrowheads="1"/>
        </xdr:cNvSpPr>
      </xdr:nvSpPr>
      <xdr:spPr bwMode="auto">
        <a:xfrm>
          <a:off x="4391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116" name="AutoShape 295"/>
        <xdr:cNvSpPr>
          <a:spLocks noRot="1" noChangeAspect="1" noMove="1" noResize="1" noChangeArrowheads="1"/>
        </xdr:cNvSpPr>
      </xdr:nvSpPr>
      <xdr:spPr bwMode="auto">
        <a:xfrm>
          <a:off x="4391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117" name="AutoShape 296"/>
        <xdr:cNvSpPr>
          <a:spLocks noRot="1" noChangeAspect="1" noMove="1" noResize="1" noChangeArrowheads="1"/>
        </xdr:cNvSpPr>
      </xdr:nvSpPr>
      <xdr:spPr bwMode="auto">
        <a:xfrm>
          <a:off x="4391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118" name="AutoShape 297"/>
        <xdr:cNvSpPr>
          <a:spLocks noRot="1" noMove="1" noResize="1" noChangeArrowheads="1"/>
        </xdr:cNvSpPr>
      </xdr:nvSpPr>
      <xdr:spPr bwMode="auto">
        <a:xfrm>
          <a:off x="4391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119" name="AutoShape 298"/>
        <xdr:cNvSpPr>
          <a:spLocks noRot="1" noChangeAspect="1" noMove="1" noResize="1" noChangeArrowheads="1"/>
        </xdr:cNvSpPr>
      </xdr:nvSpPr>
      <xdr:spPr bwMode="auto">
        <a:xfrm>
          <a:off x="4391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619125</xdr:colOff>
      <xdr:row>142</xdr:row>
      <xdr:rowOff>104775</xdr:rowOff>
    </xdr:to>
    <xdr:sp macro="" textlink="">
      <xdr:nvSpPr>
        <xdr:cNvPr id="2120" name="AutoShape 272"/>
        <xdr:cNvSpPr>
          <a:spLocks noRot="1" noChangeAspect="1" noMove="1" noResize="1" noChangeArrowheads="1"/>
        </xdr:cNvSpPr>
      </xdr:nvSpPr>
      <xdr:spPr bwMode="auto">
        <a:xfrm>
          <a:off x="439102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21" name="AutoShape 273"/>
        <xdr:cNvSpPr>
          <a:spLocks noRot="1" noChangeAspect="1" noMove="1" noResize="1" noChangeArrowheads="1"/>
        </xdr:cNvSpPr>
      </xdr:nvSpPr>
      <xdr:spPr bwMode="auto">
        <a:xfrm>
          <a:off x="4391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22" name="AutoShape 295"/>
        <xdr:cNvSpPr>
          <a:spLocks noRot="1" noChangeAspect="1" noMove="1" noResize="1" noChangeArrowheads="1"/>
        </xdr:cNvSpPr>
      </xdr:nvSpPr>
      <xdr:spPr bwMode="auto">
        <a:xfrm>
          <a:off x="4391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23" name="AutoShape 296"/>
        <xdr:cNvSpPr>
          <a:spLocks noRot="1" noChangeAspect="1" noMove="1" noResize="1" noChangeArrowheads="1"/>
        </xdr:cNvSpPr>
      </xdr:nvSpPr>
      <xdr:spPr bwMode="auto">
        <a:xfrm>
          <a:off x="4391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24" name="AutoShape 297"/>
        <xdr:cNvSpPr>
          <a:spLocks noRot="1" noMove="1" noResize="1" noChangeArrowheads="1"/>
        </xdr:cNvSpPr>
      </xdr:nvSpPr>
      <xdr:spPr bwMode="auto">
        <a:xfrm>
          <a:off x="4391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25" name="AutoShape 298"/>
        <xdr:cNvSpPr>
          <a:spLocks noRot="1" noChangeAspect="1" noMove="1" noResize="1" noChangeArrowheads="1"/>
        </xdr:cNvSpPr>
      </xdr:nvSpPr>
      <xdr:spPr bwMode="auto">
        <a:xfrm>
          <a:off x="4391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619125</xdr:colOff>
      <xdr:row>143</xdr:row>
      <xdr:rowOff>104775</xdr:rowOff>
    </xdr:to>
    <xdr:sp macro="" textlink="">
      <xdr:nvSpPr>
        <xdr:cNvPr id="2126" name="AutoShape 272"/>
        <xdr:cNvSpPr>
          <a:spLocks noRot="1" noChangeAspect="1" noMove="1" noResize="1" noChangeArrowheads="1"/>
        </xdr:cNvSpPr>
      </xdr:nvSpPr>
      <xdr:spPr bwMode="auto">
        <a:xfrm>
          <a:off x="439102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27" name="AutoShape 273"/>
        <xdr:cNvSpPr>
          <a:spLocks noRot="1" noChangeAspect="1" noMove="1" noResize="1" noChangeArrowheads="1"/>
        </xdr:cNvSpPr>
      </xdr:nvSpPr>
      <xdr:spPr bwMode="auto">
        <a:xfrm>
          <a:off x="4391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28" name="AutoShape 295"/>
        <xdr:cNvSpPr>
          <a:spLocks noRot="1" noChangeAspect="1" noMove="1" noResize="1" noChangeArrowheads="1"/>
        </xdr:cNvSpPr>
      </xdr:nvSpPr>
      <xdr:spPr bwMode="auto">
        <a:xfrm>
          <a:off x="4391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29" name="AutoShape 296"/>
        <xdr:cNvSpPr>
          <a:spLocks noRot="1" noChangeAspect="1" noMove="1" noResize="1" noChangeArrowheads="1"/>
        </xdr:cNvSpPr>
      </xdr:nvSpPr>
      <xdr:spPr bwMode="auto">
        <a:xfrm>
          <a:off x="4391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30" name="AutoShape 297"/>
        <xdr:cNvSpPr>
          <a:spLocks noRot="1" noMove="1" noResize="1" noChangeArrowheads="1"/>
        </xdr:cNvSpPr>
      </xdr:nvSpPr>
      <xdr:spPr bwMode="auto">
        <a:xfrm>
          <a:off x="4391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31" name="AutoShape 298"/>
        <xdr:cNvSpPr>
          <a:spLocks noRot="1" noChangeAspect="1" noMove="1" noResize="1" noChangeArrowheads="1"/>
        </xdr:cNvSpPr>
      </xdr:nvSpPr>
      <xdr:spPr bwMode="auto">
        <a:xfrm>
          <a:off x="4391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619125</xdr:colOff>
      <xdr:row>141</xdr:row>
      <xdr:rowOff>104775</xdr:rowOff>
    </xdr:to>
    <xdr:sp macro="" textlink="">
      <xdr:nvSpPr>
        <xdr:cNvPr id="2132" name="AutoShape 272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33" name="AutoShape 273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34" name="AutoShape 295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35" name="AutoShape 296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36" name="AutoShape 297"/>
        <xdr:cNvSpPr>
          <a:spLocks noRo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37" name="AutoShape 298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619125</xdr:colOff>
      <xdr:row>142</xdr:row>
      <xdr:rowOff>104775</xdr:rowOff>
    </xdr:to>
    <xdr:sp macro="" textlink="">
      <xdr:nvSpPr>
        <xdr:cNvPr id="2138" name="AutoShape 272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39" name="AutoShape 273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40" name="AutoShape 295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41" name="AutoShape 296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42" name="AutoShape 297"/>
        <xdr:cNvSpPr>
          <a:spLocks noRo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43" name="AutoShape 298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619125</xdr:colOff>
      <xdr:row>143</xdr:row>
      <xdr:rowOff>104775</xdr:rowOff>
    </xdr:to>
    <xdr:sp macro="" textlink="">
      <xdr:nvSpPr>
        <xdr:cNvPr id="2144" name="AutoShape 272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45" name="AutoShape 273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46" name="AutoShape 295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47" name="AutoShape 296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48" name="AutoShape 297"/>
        <xdr:cNvSpPr>
          <a:spLocks noRo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49" name="AutoShape 298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619125</xdr:colOff>
      <xdr:row>141</xdr:row>
      <xdr:rowOff>104775</xdr:rowOff>
    </xdr:to>
    <xdr:sp macro="" textlink="">
      <xdr:nvSpPr>
        <xdr:cNvPr id="2150" name="AutoShape 272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51" name="AutoShape 273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52" name="AutoShape 295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53" name="AutoShape 296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54" name="AutoShape 297"/>
        <xdr:cNvSpPr>
          <a:spLocks noRo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55" name="AutoShape 298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619125</xdr:colOff>
      <xdr:row>142</xdr:row>
      <xdr:rowOff>104775</xdr:rowOff>
    </xdr:to>
    <xdr:sp macro="" textlink="">
      <xdr:nvSpPr>
        <xdr:cNvPr id="2156" name="AutoShape 272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57" name="AutoShape 273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58" name="AutoShape 295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59" name="AutoShape 296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60" name="AutoShape 297"/>
        <xdr:cNvSpPr>
          <a:spLocks noRo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61" name="AutoShape 298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619125</xdr:colOff>
      <xdr:row>143</xdr:row>
      <xdr:rowOff>104775</xdr:rowOff>
    </xdr:to>
    <xdr:sp macro="" textlink="">
      <xdr:nvSpPr>
        <xdr:cNvPr id="2162" name="AutoShape 272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63" name="AutoShape 273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64" name="AutoShape 295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65" name="AutoShape 296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66" name="AutoShape 297"/>
        <xdr:cNvSpPr>
          <a:spLocks noRo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67" name="AutoShape 298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619125</xdr:colOff>
      <xdr:row>141</xdr:row>
      <xdr:rowOff>104775</xdr:rowOff>
    </xdr:to>
    <xdr:sp macro="" textlink="">
      <xdr:nvSpPr>
        <xdr:cNvPr id="2168" name="AutoShape 272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69" name="AutoShape 273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70" name="AutoShape 295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71" name="AutoShape 296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72" name="AutoShape 297"/>
        <xdr:cNvSpPr>
          <a:spLocks noRo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73" name="AutoShape 298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619125</xdr:colOff>
      <xdr:row>142</xdr:row>
      <xdr:rowOff>104775</xdr:rowOff>
    </xdr:to>
    <xdr:sp macro="" textlink="">
      <xdr:nvSpPr>
        <xdr:cNvPr id="2174" name="AutoShape 272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75" name="AutoShape 273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76" name="AutoShape 295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77" name="AutoShape 296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78" name="AutoShape 297"/>
        <xdr:cNvSpPr>
          <a:spLocks noRo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79" name="AutoShape 298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619125</xdr:colOff>
      <xdr:row>143</xdr:row>
      <xdr:rowOff>104775</xdr:rowOff>
    </xdr:to>
    <xdr:sp macro="" textlink="">
      <xdr:nvSpPr>
        <xdr:cNvPr id="2180" name="AutoShape 272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81" name="AutoShape 273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82" name="AutoShape 295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83" name="AutoShape 296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84" name="AutoShape 297"/>
        <xdr:cNvSpPr>
          <a:spLocks noRo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85" name="AutoShape 298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619125</xdr:colOff>
      <xdr:row>141</xdr:row>
      <xdr:rowOff>104775</xdr:rowOff>
    </xdr:to>
    <xdr:sp macro="" textlink="">
      <xdr:nvSpPr>
        <xdr:cNvPr id="2186" name="AutoShape 272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87" name="AutoShape 273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88" name="AutoShape 295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89" name="AutoShape 296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90" name="AutoShape 297"/>
        <xdr:cNvSpPr>
          <a:spLocks noRo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91" name="AutoShape 298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619125</xdr:colOff>
      <xdr:row>142</xdr:row>
      <xdr:rowOff>104775</xdr:rowOff>
    </xdr:to>
    <xdr:sp macro="" textlink="">
      <xdr:nvSpPr>
        <xdr:cNvPr id="2192" name="AutoShape 272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93" name="AutoShape 273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94" name="AutoShape 295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95" name="AutoShape 296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96" name="AutoShape 297"/>
        <xdr:cNvSpPr>
          <a:spLocks noRo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97" name="AutoShape 298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619125</xdr:colOff>
      <xdr:row>143</xdr:row>
      <xdr:rowOff>104775</xdr:rowOff>
    </xdr:to>
    <xdr:sp macro="" textlink="">
      <xdr:nvSpPr>
        <xdr:cNvPr id="2198" name="AutoShape 272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99" name="AutoShape 273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200" name="AutoShape 295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201" name="AutoShape 296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202" name="AutoShape 297"/>
        <xdr:cNvSpPr>
          <a:spLocks noRo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203" name="AutoShape 298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619125</xdr:colOff>
      <xdr:row>141</xdr:row>
      <xdr:rowOff>104775</xdr:rowOff>
    </xdr:to>
    <xdr:sp macro="" textlink="">
      <xdr:nvSpPr>
        <xdr:cNvPr id="2204" name="AutoShape 272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205" name="AutoShape 273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206" name="AutoShape 295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207" name="AutoShape 296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208" name="AutoShape 297"/>
        <xdr:cNvSpPr>
          <a:spLocks noRo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209" name="AutoShape 298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619125</xdr:colOff>
      <xdr:row>142</xdr:row>
      <xdr:rowOff>104775</xdr:rowOff>
    </xdr:to>
    <xdr:sp macro="" textlink="">
      <xdr:nvSpPr>
        <xdr:cNvPr id="2210" name="AutoShape 272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211" name="AutoShape 273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212" name="AutoShape 295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213" name="AutoShape 296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214" name="AutoShape 297"/>
        <xdr:cNvSpPr>
          <a:spLocks noRo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215" name="AutoShape 298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619125</xdr:colOff>
      <xdr:row>143</xdr:row>
      <xdr:rowOff>104775</xdr:rowOff>
    </xdr:to>
    <xdr:sp macro="" textlink="">
      <xdr:nvSpPr>
        <xdr:cNvPr id="2216" name="AutoShape 272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217" name="AutoShape 273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218" name="AutoShape 295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219" name="AutoShape 296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220" name="AutoShape 297"/>
        <xdr:cNvSpPr>
          <a:spLocks noRo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221" name="AutoShape 298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619125</xdr:colOff>
      <xdr:row>141</xdr:row>
      <xdr:rowOff>104775</xdr:rowOff>
    </xdr:to>
    <xdr:sp macro="" textlink="">
      <xdr:nvSpPr>
        <xdr:cNvPr id="2222" name="AutoShape 272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23" name="AutoShape 273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24" name="AutoShape 295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25" name="AutoShape 296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26" name="AutoShape 297"/>
        <xdr:cNvSpPr>
          <a:spLocks noRo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27" name="AutoShape 298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619125</xdr:colOff>
      <xdr:row>142</xdr:row>
      <xdr:rowOff>104775</xdr:rowOff>
    </xdr:to>
    <xdr:sp macro="" textlink="">
      <xdr:nvSpPr>
        <xdr:cNvPr id="2228" name="AutoShape 272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29" name="AutoShape 273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30" name="AutoShape 295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31" name="AutoShape 296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32" name="AutoShape 297"/>
        <xdr:cNvSpPr>
          <a:spLocks noRo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33" name="AutoShape 298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619125</xdr:colOff>
      <xdr:row>143</xdr:row>
      <xdr:rowOff>104775</xdr:rowOff>
    </xdr:to>
    <xdr:sp macro="" textlink="">
      <xdr:nvSpPr>
        <xdr:cNvPr id="2234" name="AutoShape 272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35" name="AutoShape 273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36" name="AutoShape 295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37" name="AutoShape 296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38" name="AutoShape 297"/>
        <xdr:cNvSpPr>
          <a:spLocks noRo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39" name="AutoShape 298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5" tint="0.39997558519241921"/>
  </sheetPr>
  <dimension ref="B1:R305"/>
  <sheetViews>
    <sheetView showGridLines="0" tabSelected="1" showRuler="0" topLeftCell="A119" zoomScaleNormal="100" workbookViewId="0">
      <selection activeCell="N238" sqref="N238"/>
    </sheetView>
  </sheetViews>
  <sheetFormatPr baseColWidth="10" defaultRowHeight="12.75" x14ac:dyDescent="0.2"/>
  <cols>
    <col min="1" max="1" width="2.85546875" style="4" customWidth="1"/>
    <col min="2" max="2" width="2.85546875" style="33" customWidth="1"/>
    <col min="3" max="3" width="12.85546875" style="33" customWidth="1"/>
    <col min="4" max="4" width="15" style="4" customWidth="1"/>
    <col min="5" max="6" width="16.140625" style="4" customWidth="1"/>
    <col min="7" max="7" width="15.42578125" style="4" customWidth="1"/>
    <col min="8" max="8" width="16" style="4" customWidth="1"/>
    <col min="9" max="11" width="16.140625" style="4" customWidth="1"/>
    <col min="12" max="12" width="15.7109375" style="4" customWidth="1"/>
    <col min="13" max="13" width="18.7109375" style="4" customWidth="1"/>
    <col min="14" max="14" width="12.140625" style="4" bestFit="1" customWidth="1"/>
    <col min="15" max="17" width="8.85546875" style="4" customWidth="1"/>
    <col min="18" max="18" width="14.42578125" style="4" customWidth="1"/>
    <col min="19" max="16384" width="11.42578125" style="4"/>
  </cols>
  <sheetData>
    <row r="1" spans="3:13" ht="30.75" customHeight="1" thickBot="1" x14ac:dyDescent="0.25">
      <c r="C1" s="1"/>
      <c r="D1" s="2"/>
      <c r="E1" s="81" t="s">
        <v>89</v>
      </c>
      <c r="F1" s="82"/>
      <c r="G1" s="82"/>
      <c r="H1" s="82"/>
      <c r="I1" s="82"/>
      <c r="J1" s="82"/>
      <c r="K1" s="83"/>
      <c r="L1" s="2"/>
      <c r="M1" s="3"/>
    </row>
    <row r="2" spans="3:13" ht="15" customHeight="1" x14ac:dyDescent="0.2">
      <c r="C2" s="5"/>
      <c r="D2" s="6"/>
      <c r="E2" s="93" t="s">
        <v>111</v>
      </c>
      <c r="F2" s="93"/>
      <c r="G2" s="94"/>
      <c r="H2" s="7"/>
      <c r="I2" s="95" t="s">
        <v>90</v>
      </c>
      <c r="J2" s="95"/>
      <c r="K2" s="96"/>
      <c r="L2" s="5"/>
      <c r="M2" s="8"/>
    </row>
    <row r="3" spans="3:13" ht="16.5" customHeight="1" thickBot="1" x14ac:dyDescent="0.25">
      <c r="C3" s="9"/>
      <c r="D3" s="10"/>
      <c r="E3" s="97" t="s">
        <v>112</v>
      </c>
      <c r="F3" s="97"/>
      <c r="G3" s="98"/>
      <c r="H3" s="7"/>
      <c r="I3" s="97"/>
      <c r="J3" s="97"/>
      <c r="K3" s="98"/>
      <c r="L3" s="9"/>
      <c r="M3" s="11"/>
    </row>
    <row r="4" spans="3:13" ht="64.5" thickBot="1" x14ac:dyDescent="0.25">
      <c r="C4" s="99" t="s">
        <v>0</v>
      </c>
      <c r="D4" s="100"/>
      <c r="E4" s="12" t="s">
        <v>1</v>
      </c>
      <c r="F4" s="13" t="s">
        <v>2</v>
      </c>
      <c r="G4" s="13" t="s">
        <v>3</v>
      </c>
      <c r="H4" s="14"/>
      <c r="I4" s="15" t="s">
        <v>2</v>
      </c>
      <c r="J4" s="16" t="s">
        <v>4</v>
      </c>
      <c r="K4" s="16" t="s">
        <v>5</v>
      </c>
      <c r="L4" s="15" t="s">
        <v>0</v>
      </c>
      <c r="M4" s="16" t="s">
        <v>6</v>
      </c>
    </row>
    <row r="5" spans="3:13" ht="13.5" thickBot="1" x14ac:dyDescent="0.25">
      <c r="C5" s="101"/>
      <c r="D5" s="102"/>
      <c r="E5" s="102"/>
      <c r="F5" s="102"/>
      <c r="G5" s="102"/>
      <c r="H5" s="102"/>
      <c r="I5" s="102"/>
      <c r="J5" s="102"/>
      <c r="K5" s="102"/>
      <c r="L5" s="102"/>
      <c r="M5" s="103"/>
    </row>
    <row r="6" spans="3:13" ht="20.100000000000001" customHeight="1" thickBot="1" x14ac:dyDescent="0.25">
      <c r="C6" s="81" t="s">
        <v>7</v>
      </c>
      <c r="D6" s="82"/>
      <c r="E6" s="82"/>
      <c r="F6" s="82"/>
      <c r="G6" s="82"/>
      <c r="H6" s="82"/>
      <c r="I6" s="82"/>
      <c r="J6" s="82"/>
      <c r="K6" s="82"/>
      <c r="L6" s="82"/>
      <c r="M6" s="83"/>
    </row>
    <row r="7" spans="3:13" ht="24.75" customHeight="1" thickBot="1" x14ac:dyDescent="0.25">
      <c r="C7" s="84" t="s">
        <v>8</v>
      </c>
      <c r="D7" s="85"/>
      <c r="E7" s="17">
        <v>-1.5524125719000859E-3</v>
      </c>
      <c r="F7" s="18" t="s">
        <v>9</v>
      </c>
      <c r="G7" s="19">
        <v>1285031</v>
      </c>
      <c r="H7" s="20"/>
      <c r="I7" s="18" t="s">
        <v>9</v>
      </c>
      <c r="J7" s="19">
        <v>3664818</v>
      </c>
      <c r="K7" s="17">
        <v>-5.9774507059673354E-3</v>
      </c>
      <c r="L7" s="87" t="s">
        <v>8</v>
      </c>
      <c r="M7" s="90" t="s">
        <v>10</v>
      </c>
    </row>
    <row r="8" spans="3:13" ht="24.75" customHeight="1" thickBot="1" x14ac:dyDescent="0.25">
      <c r="C8" s="86"/>
      <c r="D8" s="87"/>
      <c r="E8" s="17">
        <v>-9.1969055429510504E-3</v>
      </c>
      <c r="F8" s="21" t="s">
        <v>11</v>
      </c>
      <c r="G8" s="22">
        <v>822751</v>
      </c>
      <c r="H8" s="20"/>
      <c r="I8" s="21" t="s">
        <v>11</v>
      </c>
      <c r="J8" s="22">
        <v>2369850</v>
      </c>
      <c r="K8" s="17">
        <v>-9.7270183625781659E-3</v>
      </c>
      <c r="L8" s="87"/>
      <c r="M8" s="90"/>
    </row>
    <row r="9" spans="3:13" ht="24.75" customHeight="1" thickBot="1" x14ac:dyDescent="0.25">
      <c r="C9" s="88"/>
      <c r="D9" s="89"/>
      <c r="E9" s="17">
        <v>1.2348869243015814E-2</v>
      </c>
      <c r="F9" s="21" t="s">
        <v>12</v>
      </c>
      <c r="G9" s="22">
        <v>462280</v>
      </c>
      <c r="H9" s="20"/>
      <c r="I9" s="21" t="s">
        <v>12</v>
      </c>
      <c r="J9" s="22">
        <v>1294968</v>
      </c>
      <c r="K9" s="17">
        <v>9.5847040490726343E-4</v>
      </c>
      <c r="L9" s="89"/>
      <c r="M9" s="91"/>
    </row>
    <row r="10" spans="3:13" ht="24.75" customHeight="1" thickBot="1" x14ac:dyDescent="0.25">
      <c r="C10" s="84" t="s">
        <v>13</v>
      </c>
      <c r="D10" s="85"/>
      <c r="E10" s="23">
        <v>0.11294180175391966</v>
      </c>
      <c r="F10" s="18" t="s">
        <v>9</v>
      </c>
      <c r="G10" s="22">
        <v>37692</v>
      </c>
      <c r="H10" s="20"/>
      <c r="I10" s="21" t="s">
        <v>9</v>
      </c>
      <c r="J10" s="22">
        <v>126470</v>
      </c>
      <c r="K10" s="23">
        <v>3.2391307897013943E-2</v>
      </c>
      <c r="L10" s="85" t="s">
        <v>13</v>
      </c>
      <c r="M10" s="92" t="s">
        <v>10</v>
      </c>
    </row>
    <row r="11" spans="3:13" ht="24.75" customHeight="1" thickBot="1" x14ac:dyDescent="0.25">
      <c r="C11" s="88"/>
      <c r="D11" s="89"/>
      <c r="E11" s="23">
        <v>0.11294180175391966</v>
      </c>
      <c r="F11" s="21" t="s">
        <v>11</v>
      </c>
      <c r="G11" s="22">
        <v>37692</v>
      </c>
      <c r="H11" s="20"/>
      <c r="I11" s="21" t="s">
        <v>11</v>
      </c>
      <c r="J11" s="22">
        <v>126470</v>
      </c>
      <c r="K11" s="23">
        <v>3.2391307897013943E-2</v>
      </c>
      <c r="L11" s="89"/>
      <c r="M11" s="91"/>
    </row>
    <row r="12" spans="3:13" ht="24.75" customHeight="1" thickBot="1" x14ac:dyDescent="0.25">
      <c r="C12" s="84" t="s">
        <v>14</v>
      </c>
      <c r="D12" s="85"/>
      <c r="E12" s="23">
        <v>-2.4900872323552758E-2</v>
      </c>
      <c r="F12" s="18" t="s">
        <v>9</v>
      </c>
      <c r="G12" s="22">
        <v>6148</v>
      </c>
      <c r="H12" s="20"/>
      <c r="I12" s="21" t="s">
        <v>9</v>
      </c>
      <c r="J12" s="22">
        <v>21257</v>
      </c>
      <c r="K12" s="23">
        <v>4.9165602987755186E-3</v>
      </c>
      <c r="L12" s="85" t="s">
        <v>14</v>
      </c>
      <c r="M12" s="92" t="s">
        <v>10</v>
      </c>
    </row>
    <row r="13" spans="3:13" ht="24.75" customHeight="1" thickBot="1" x14ac:dyDescent="0.25">
      <c r="C13" s="86"/>
      <c r="D13" s="87"/>
      <c r="E13" s="23">
        <v>-9.3195801664857081E-2</v>
      </c>
      <c r="F13" s="21" t="s">
        <v>11</v>
      </c>
      <c r="G13" s="22">
        <v>5011</v>
      </c>
      <c r="H13" s="20"/>
      <c r="I13" s="21" t="s">
        <v>11</v>
      </c>
      <c r="J13" s="22">
        <v>17964</v>
      </c>
      <c r="K13" s="23">
        <v>0.15412785094763892</v>
      </c>
      <c r="L13" s="87"/>
      <c r="M13" s="90"/>
    </row>
    <row r="14" spans="3:13" ht="24.75" customHeight="1" thickBot="1" x14ac:dyDescent="0.25">
      <c r="C14" s="88"/>
      <c r="D14" s="89"/>
      <c r="E14" s="23">
        <v>0.45956354300385116</v>
      </c>
      <c r="F14" s="21" t="s">
        <v>12</v>
      </c>
      <c r="G14" s="22">
        <v>1137</v>
      </c>
      <c r="H14" s="20"/>
      <c r="I14" s="21" t="s">
        <v>12</v>
      </c>
      <c r="J14" s="22">
        <v>3293</v>
      </c>
      <c r="K14" s="23">
        <v>-0.41070150322118826</v>
      </c>
      <c r="L14" s="89"/>
      <c r="M14" s="91"/>
    </row>
    <row r="15" spans="3:13" ht="24.75" customHeight="1" thickBot="1" x14ac:dyDescent="0.25">
      <c r="C15" s="84" t="s">
        <v>15</v>
      </c>
      <c r="D15" s="85"/>
      <c r="E15" s="23">
        <v>9.4692383231477661E-2</v>
      </c>
      <c r="F15" s="18" t="s">
        <v>9</v>
      </c>
      <c r="G15" s="22">
        <v>229638</v>
      </c>
      <c r="H15" s="20"/>
      <c r="I15" s="21" t="s">
        <v>9</v>
      </c>
      <c r="J15" s="22">
        <v>610884</v>
      </c>
      <c r="K15" s="23">
        <v>3.2622530997236332E-2</v>
      </c>
      <c r="L15" s="87" t="s">
        <v>15</v>
      </c>
      <c r="M15" s="92" t="s">
        <v>10</v>
      </c>
    </row>
    <row r="16" spans="3:13" ht="24.75" customHeight="1" thickBot="1" x14ac:dyDescent="0.25">
      <c r="C16" s="86"/>
      <c r="D16" s="87"/>
      <c r="E16" s="23">
        <v>6.9419524560540902E-2</v>
      </c>
      <c r="F16" s="21" t="s">
        <v>11</v>
      </c>
      <c r="G16" s="22">
        <v>167485</v>
      </c>
      <c r="H16" s="20"/>
      <c r="I16" s="21" t="s">
        <v>11</v>
      </c>
      <c r="J16" s="22">
        <v>454925</v>
      </c>
      <c r="K16" s="23">
        <v>2.2604407140079497E-2</v>
      </c>
      <c r="L16" s="87"/>
      <c r="M16" s="90"/>
    </row>
    <row r="17" spans="3:13" ht="24.75" customHeight="1" thickBot="1" x14ac:dyDescent="0.25">
      <c r="C17" s="88"/>
      <c r="D17" s="89"/>
      <c r="E17" s="23">
        <v>0.16914655480521446</v>
      </c>
      <c r="F17" s="21" t="s">
        <v>12</v>
      </c>
      <c r="G17" s="22">
        <v>62153</v>
      </c>
      <c r="H17" s="20"/>
      <c r="I17" s="21" t="s">
        <v>12</v>
      </c>
      <c r="J17" s="22">
        <v>155959</v>
      </c>
      <c r="K17" s="23">
        <v>6.2999263883966261E-2</v>
      </c>
      <c r="L17" s="89"/>
      <c r="M17" s="91"/>
    </row>
    <row r="18" spans="3:13" ht="24.75" customHeight="1" thickBot="1" x14ac:dyDescent="0.25">
      <c r="C18" s="84" t="s">
        <v>16</v>
      </c>
      <c r="D18" s="85"/>
      <c r="E18" s="23">
        <v>-2.461712321964582E-2</v>
      </c>
      <c r="F18" s="18" t="s">
        <v>9</v>
      </c>
      <c r="G18" s="22">
        <v>1011553</v>
      </c>
      <c r="H18" s="20"/>
      <c r="I18" s="21" t="s">
        <v>9</v>
      </c>
      <c r="J18" s="22">
        <v>2906207</v>
      </c>
      <c r="K18" s="23">
        <v>-1.5384453804288878E-2</v>
      </c>
      <c r="L18" s="87" t="s">
        <v>16</v>
      </c>
      <c r="M18" s="90" t="s">
        <v>10</v>
      </c>
    </row>
    <row r="19" spans="3:13" ht="24.75" customHeight="1" thickBot="1" x14ac:dyDescent="0.25">
      <c r="C19" s="86"/>
      <c r="D19" s="87"/>
      <c r="E19" s="23">
        <v>-3.4394103237481488E-2</v>
      </c>
      <c r="F19" s="21" t="s">
        <v>11</v>
      </c>
      <c r="G19" s="22">
        <v>612563</v>
      </c>
      <c r="H19" s="20"/>
      <c r="I19" s="21" t="s">
        <v>11</v>
      </c>
      <c r="J19" s="22">
        <v>1770491</v>
      </c>
      <c r="K19" s="23">
        <v>-2.1931927662921957E-2</v>
      </c>
      <c r="L19" s="87"/>
      <c r="M19" s="90"/>
    </row>
    <row r="20" spans="3:13" ht="24.75" customHeight="1" thickBot="1" x14ac:dyDescent="0.25">
      <c r="C20" s="88"/>
      <c r="D20" s="89"/>
      <c r="E20" s="23">
        <v>-9.2152738632385045E-3</v>
      </c>
      <c r="F20" s="24" t="s">
        <v>12</v>
      </c>
      <c r="G20" s="22">
        <v>398990</v>
      </c>
      <c r="H20" s="20"/>
      <c r="I20" s="24" t="s">
        <v>12</v>
      </c>
      <c r="J20" s="22">
        <v>1135716</v>
      </c>
      <c r="K20" s="23">
        <v>-5.0007709667924116E-3</v>
      </c>
      <c r="L20" s="87"/>
      <c r="M20" s="90"/>
    </row>
    <row r="21" spans="3:13" ht="13.5" thickBot="1" x14ac:dyDescent="0.25">
      <c r="C21" s="104"/>
      <c r="D21" s="102"/>
      <c r="E21" s="102"/>
      <c r="F21" s="102"/>
      <c r="G21" s="102"/>
      <c r="H21" s="102"/>
      <c r="I21" s="102"/>
      <c r="J21" s="102"/>
      <c r="K21" s="102"/>
      <c r="L21" s="102"/>
      <c r="M21" s="103"/>
    </row>
    <row r="22" spans="3:13" ht="20.100000000000001" customHeight="1" thickBot="1" x14ac:dyDescent="0.25">
      <c r="C22" s="81" t="s">
        <v>17</v>
      </c>
      <c r="D22" s="82"/>
      <c r="E22" s="82"/>
      <c r="F22" s="82"/>
      <c r="G22" s="82"/>
      <c r="H22" s="82"/>
      <c r="I22" s="82"/>
      <c r="J22" s="82"/>
      <c r="K22" s="82"/>
      <c r="L22" s="82"/>
      <c r="M22" s="83"/>
    </row>
    <row r="23" spans="3:13" ht="24.95" customHeight="1" thickBot="1" x14ac:dyDescent="0.25">
      <c r="C23" s="84" t="s">
        <v>8</v>
      </c>
      <c r="D23" s="85"/>
      <c r="E23" s="17">
        <v>1.3924516169323997E-2</v>
      </c>
      <c r="F23" s="18" t="s">
        <v>9</v>
      </c>
      <c r="G23" s="19">
        <v>10082073</v>
      </c>
      <c r="H23" s="20"/>
      <c r="I23" s="18" t="s">
        <v>9</v>
      </c>
      <c r="J23" s="19">
        <v>28477171</v>
      </c>
      <c r="K23" s="17">
        <v>-9.4656903508234524E-3</v>
      </c>
      <c r="L23" s="87" t="s">
        <v>8</v>
      </c>
      <c r="M23" s="90" t="s">
        <v>10</v>
      </c>
    </row>
    <row r="24" spans="3:13" ht="24.95" customHeight="1" thickBot="1" x14ac:dyDescent="0.25">
      <c r="C24" s="86"/>
      <c r="D24" s="87"/>
      <c r="E24" s="17">
        <v>1.7234876094642138E-2</v>
      </c>
      <c r="F24" s="21" t="s">
        <v>11</v>
      </c>
      <c r="G24" s="22">
        <v>6189389</v>
      </c>
      <c r="H24" s="20"/>
      <c r="I24" s="21" t="s">
        <v>11</v>
      </c>
      <c r="J24" s="22">
        <v>17534268</v>
      </c>
      <c r="K24" s="17">
        <v>-6.3993725009844349E-3</v>
      </c>
      <c r="L24" s="87"/>
      <c r="M24" s="90"/>
    </row>
    <row r="25" spans="3:13" ht="24.95" customHeight="1" thickBot="1" x14ac:dyDescent="0.25">
      <c r="C25" s="88"/>
      <c r="D25" s="89"/>
      <c r="E25" s="17">
        <v>8.7051610612864927E-3</v>
      </c>
      <c r="F25" s="21" t="s">
        <v>12</v>
      </c>
      <c r="G25" s="22">
        <v>3892684</v>
      </c>
      <c r="H25" s="20"/>
      <c r="I25" s="21" t="s">
        <v>12</v>
      </c>
      <c r="J25" s="22">
        <v>10942903</v>
      </c>
      <c r="K25" s="17">
        <v>-1.4339714346037424E-2</v>
      </c>
      <c r="L25" s="89"/>
      <c r="M25" s="91"/>
    </row>
    <row r="26" spans="3:13" ht="24.95" customHeight="1" thickBot="1" x14ac:dyDescent="0.25">
      <c r="C26" s="86" t="s">
        <v>13</v>
      </c>
      <c r="D26" s="87"/>
      <c r="E26" s="23">
        <v>6.990148687511466E-2</v>
      </c>
      <c r="F26" s="21" t="s">
        <v>9</v>
      </c>
      <c r="G26" s="22">
        <v>87427</v>
      </c>
      <c r="H26" s="20"/>
      <c r="I26" s="21" t="s">
        <v>9</v>
      </c>
      <c r="J26" s="22">
        <v>279352</v>
      </c>
      <c r="K26" s="23">
        <v>1.3628644827936576E-2</v>
      </c>
      <c r="L26" s="85" t="s">
        <v>13</v>
      </c>
      <c r="M26" s="92" t="s">
        <v>10</v>
      </c>
    </row>
    <row r="27" spans="3:13" ht="24.95" customHeight="1" thickBot="1" x14ac:dyDescent="0.25">
      <c r="C27" s="86"/>
      <c r="D27" s="87"/>
      <c r="E27" s="23">
        <v>6.990148687511466E-2</v>
      </c>
      <c r="F27" s="21" t="s">
        <v>11</v>
      </c>
      <c r="G27" s="22">
        <v>87427</v>
      </c>
      <c r="H27" s="20"/>
      <c r="I27" s="21" t="s">
        <v>11</v>
      </c>
      <c r="J27" s="22">
        <v>279352</v>
      </c>
      <c r="K27" s="23">
        <v>1.3628644827936576E-2</v>
      </c>
      <c r="L27" s="89"/>
      <c r="M27" s="90"/>
    </row>
    <row r="28" spans="3:13" ht="24.95" customHeight="1" thickBot="1" x14ac:dyDescent="0.25">
      <c r="C28" s="84" t="s">
        <v>14</v>
      </c>
      <c r="D28" s="85"/>
      <c r="E28" s="23">
        <v>8.9487440747796132E-2</v>
      </c>
      <c r="F28" s="21" t="s">
        <v>9</v>
      </c>
      <c r="G28" s="22">
        <v>24593</v>
      </c>
      <c r="H28" s="20"/>
      <c r="I28" s="21" t="s">
        <v>9</v>
      </c>
      <c r="J28" s="22">
        <v>96771</v>
      </c>
      <c r="K28" s="23">
        <v>-5.9242696738443623E-2</v>
      </c>
      <c r="L28" s="85" t="s">
        <v>14</v>
      </c>
      <c r="M28" s="92" t="s">
        <v>10</v>
      </c>
    </row>
    <row r="29" spans="3:13" ht="24.95" customHeight="1" thickBot="1" x14ac:dyDescent="0.25">
      <c r="C29" s="86"/>
      <c r="D29" s="87"/>
      <c r="E29" s="23">
        <v>0.13091684434968021</v>
      </c>
      <c r="F29" s="21" t="s">
        <v>11</v>
      </c>
      <c r="G29" s="22">
        <v>18564</v>
      </c>
      <c r="H29" s="20"/>
      <c r="I29" s="21" t="s">
        <v>11</v>
      </c>
      <c r="J29" s="22">
        <v>73739</v>
      </c>
      <c r="K29" s="23">
        <v>0.58207642300843188</v>
      </c>
      <c r="L29" s="87"/>
      <c r="M29" s="90"/>
    </row>
    <row r="30" spans="3:13" ht="24.95" customHeight="1" thickBot="1" x14ac:dyDescent="0.25">
      <c r="C30" s="88"/>
      <c r="D30" s="89"/>
      <c r="E30" s="23">
        <v>-2.0948359857096421E-2</v>
      </c>
      <c r="F30" s="21" t="s">
        <v>12</v>
      </c>
      <c r="G30" s="22">
        <v>6029</v>
      </c>
      <c r="H30" s="20"/>
      <c r="I30" s="21" t="s">
        <v>12</v>
      </c>
      <c r="J30" s="22">
        <v>23032</v>
      </c>
      <c r="K30" s="23">
        <v>-0.59058589306029585</v>
      </c>
      <c r="L30" s="89"/>
      <c r="M30" s="91"/>
    </row>
    <row r="31" spans="3:13" ht="24.95" customHeight="1" thickBot="1" x14ac:dyDescent="0.25">
      <c r="C31" s="84" t="s">
        <v>15</v>
      </c>
      <c r="D31" s="85"/>
      <c r="E31" s="23">
        <v>8.5303173700392421E-2</v>
      </c>
      <c r="F31" s="21" t="s">
        <v>9</v>
      </c>
      <c r="G31" s="22">
        <v>1448336</v>
      </c>
      <c r="H31" s="20"/>
      <c r="I31" s="21" t="s">
        <v>9</v>
      </c>
      <c r="J31" s="22">
        <v>4349542</v>
      </c>
      <c r="K31" s="23">
        <v>-5.0985490750787843E-3</v>
      </c>
      <c r="L31" s="87" t="s">
        <v>15</v>
      </c>
      <c r="M31" s="92" t="s">
        <v>10</v>
      </c>
    </row>
    <row r="32" spans="3:13" ht="24.95" customHeight="1" thickBot="1" x14ac:dyDescent="0.25">
      <c r="C32" s="86"/>
      <c r="D32" s="87"/>
      <c r="E32" s="23">
        <v>7.4572841954052116E-2</v>
      </c>
      <c r="F32" s="21" t="s">
        <v>11</v>
      </c>
      <c r="G32" s="22">
        <v>1062226</v>
      </c>
      <c r="H32" s="20"/>
      <c r="I32" s="21" t="s">
        <v>11</v>
      </c>
      <c r="J32" s="22">
        <v>3197047</v>
      </c>
      <c r="K32" s="23">
        <v>-8.2007593031386827E-3</v>
      </c>
      <c r="L32" s="87"/>
      <c r="M32" s="90"/>
    </row>
    <row r="33" spans="3:13" ht="24.95" customHeight="1" thickBot="1" x14ac:dyDescent="0.25">
      <c r="C33" s="88"/>
      <c r="D33" s="89"/>
      <c r="E33" s="23">
        <v>0.11596033399905781</v>
      </c>
      <c r="F33" s="21" t="s">
        <v>12</v>
      </c>
      <c r="G33" s="22">
        <v>386110</v>
      </c>
      <c r="H33" s="20"/>
      <c r="I33" s="21" t="s">
        <v>12</v>
      </c>
      <c r="J33" s="22">
        <v>1152495</v>
      </c>
      <c r="K33" s="23">
        <v>3.6095267122393526E-3</v>
      </c>
      <c r="L33" s="89"/>
      <c r="M33" s="91"/>
    </row>
    <row r="34" spans="3:13" ht="24.95" customHeight="1" thickBot="1" x14ac:dyDescent="0.25">
      <c r="C34" s="84" t="s">
        <v>16</v>
      </c>
      <c r="D34" s="85"/>
      <c r="E34" s="23">
        <v>1.9860488621401551E-3</v>
      </c>
      <c r="F34" s="21" t="s">
        <v>9</v>
      </c>
      <c r="G34" s="22">
        <v>8521717</v>
      </c>
      <c r="H34" s="20"/>
      <c r="I34" s="21" t="s">
        <v>9</v>
      </c>
      <c r="J34" s="22">
        <v>23751506</v>
      </c>
      <c r="K34" s="23">
        <v>-1.0313092081715047E-2</v>
      </c>
      <c r="L34" s="87" t="s">
        <v>16</v>
      </c>
      <c r="M34" s="92" t="s">
        <v>10</v>
      </c>
    </row>
    <row r="35" spans="3:13" ht="24.95" customHeight="1" thickBot="1" x14ac:dyDescent="0.25">
      <c r="C35" s="86"/>
      <c r="D35" s="87"/>
      <c r="E35" s="23">
        <v>4.6597729478661254E-3</v>
      </c>
      <c r="F35" s="21" t="s">
        <v>11</v>
      </c>
      <c r="G35" s="22">
        <v>5021172</v>
      </c>
      <c r="H35" s="20"/>
      <c r="I35" s="21" t="s">
        <v>11</v>
      </c>
      <c r="J35" s="22">
        <v>13984130</v>
      </c>
      <c r="K35" s="23">
        <v>-8.3240719151250753E-3</v>
      </c>
      <c r="L35" s="87"/>
      <c r="M35" s="90"/>
    </row>
    <row r="36" spans="3:13" ht="24.95" customHeight="1" thickBot="1" x14ac:dyDescent="0.25">
      <c r="C36" s="88"/>
      <c r="D36" s="89"/>
      <c r="E36" s="23">
        <v>-1.8243809494480345E-3</v>
      </c>
      <c r="F36" s="21" t="s">
        <v>12</v>
      </c>
      <c r="G36" s="22">
        <v>3500545</v>
      </c>
      <c r="H36" s="20"/>
      <c r="I36" s="21" t="s">
        <v>12</v>
      </c>
      <c r="J36" s="22">
        <v>9767376</v>
      </c>
      <c r="K36" s="23">
        <v>-1.3146958958718646E-2</v>
      </c>
      <c r="L36" s="87"/>
      <c r="M36" s="91"/>
    </row>
    <row r="37" spans="3:13" ht="13.5" thickBot="1" x14ac:dyDescent="0.25">
      <c r="C37" s="104"/>
      <c r="D37" s="102"/>
      <c r="E37" s="102"/>
      <c r="F37" s="102"/>
      <c r="G37" s="102"/>
      <c r="H37" s="102"/>
      <c r="I37" s="102"/>
      <c r="J37" s="102"/>
      <c r="K37" s="102"/>
      <c r="L37" s="102"/>
      <c r="M37" s="103"/>
    </row>
    <row r="38" spans="3:13" ht="20.100000000000001" customHeight="1" thickBot="1" x14ac:dyDescent="0.25">
      <c r="C38" s="81" t="s">
        <v>18</v>
      </c>
      <c r="D38" s="82"/>
      <c r="E38" s="82"/>
      <c r="F38" s="82"/>
      <c r="G38" s="82"/>
      <c r="H38" s="82"/>
      <c r="I38" s="82"/>
      <c r="J38" s="82"/>
      <c r="K38" s="82"/>
      <c r="L38" s="82"/>
      <c r="M38" s="83"/>
    </row>
    <row r="39" spans="3:13" ht="24.75" customHeight="1" thickBot="1" x14ac:dyDescent="0.25">
      <c r="C39" s="84" t="s">
        <v>8</v>
      </c>
      <c r="D39" s="85"/>
      <c r="E39" s="25">
        <v>0.11976099396147522</v>
      </c>
      <c r="F39" s="18" t="s">
        <v>9</v>
      </c>
      <c r="G39" s="26">
        <v>7.8457819305526479</v>
      </c>
      <c r="H39" s="27"/>
      <c r="I39" s="18" t="s">
        <v>9</v>
      </c>
      <c r="J39" s="26">
        <v>7.7704188857400283</v>
      </c>
      <c r="K39" s="25">
        <v>-2.736410334335293E-2</v>
      </c>
      <c r="L39" s="87" t="s">
        <v>8</v>
      </c>
      <c r="M39" s="90" t="s">
        <v>10</v>
      </c>
    </row>
    <row r="40" spans="3:13" ht="24.75" customHeight="1" thickBot="1" x14ac:dyDescent="0.25">
      <c r="C40" s="86"/>
      <c r="D40" s="87"/>
      <c r="E40" s="28">
        <v>0.19547199979691676</v>
      </c>
      <c r="F40" s="21" t="s">
        <v>11</v>
      </c>
      <c r="G40" s="29">
        <v>7.5227972983320592</v>
      </c>
      <c r="H40" s="27"/>
      <c r="I40" s="21" t="s">
        <v>11</v>
      </c>
      <c r="J40" s="29">
        <v>7.3988936008608137</v>
      </c>
      <c r="K40" s="28">
        <v>2.4779470734886289E-2</v>
      </c>
      <c r="L40" s="87"/>
      <c r="M40" s="90"/>
    </row>
    <row r="41" spans="3:13" ht="24.75" customHeight="1" thickBot="1" x14ac:dyDescent="0.25">
      <c r="C41" s="88"/>
      <c r="D41" s="89"/>
      <c r="E41" s="28">
        <v>-3.0417491146124576E-2</v>
      </c>
      <c r="F41" s="21" t="s">
        <v>12</v>
      </c>
      <c r="G41" s="29">
        <v>8.4206195379423718</v>
      </c>
      <c r="H41" s="27"/>
      <c r="I41" s="21" t="s">
        <v>12</v>
      </c>
      <c r="J41" s="29">
        <v>8.4503269578862188</v>
      </c>
      <c r="K41" s="28">
        <v>-0.13115539389097108</v>
      </c>
      <c r="L41" s="89"/>
      <c r="M41" s="91"/>
    </row>
    <row r="42" spans="3:13" ht="24.75" customHeight="1" thickBot="1" x14ac:dyDescent="0.25">
      <c r="C42" s="86" t="s">
        <v>13</v>
      </c>
      <c r="D42" s="87"/>
      <c r="E42" s="28">
        <v>-9.3309968436845026E-2</v>
      </c>
      <c r="F42" s="21" t="s">
        <v>9</v>
      </c>
      <c r="G42" s="29">
        <v>2.319510771516502</v>
      </c>
      <c r="H42" s="27"/>
      <c r="I42" s="21" t="s">
        <v>9</v>
      </c>
      <c r="J42" s="29">
        <v>2.2088400411164701</v>
      </c>
      <c r="K42" s="28">
        <v>-4.088649396050803E-2</v>
      </c>
      <c r="L42" s="85" t="s">
        <v>13</v>
      </c>
      <c r="M42" s="92" t="s">
        <v>10</v>
      </c>
    </row>
    <row r="43" spans="3:13" ht="24.75" customHeight="1" thickBot="1" x14ac:dyDescent="0.25">
      <c r="C43" s="86"/>
      <c r="D43" s="87"/>
      <c r="E43" s="28">
        <v>-9.3309968436845026E-2</v>
      </c>
      <c r="F43" s="21" t="s">
        <v>11</v>
      </c>
      <c r="G43" s="29">
        <v>2.319510771516502</v>
      </c>
      <c r="H43" s="27"/>
      <c r="I43" s="21" t="s">
        <v>11</v>
      </c>
      <c r="J43" s="29">
        <v>2.2088400411164701</v>
      </c>
      <c r="K43" s="28">
        <v>-4.088649396050803E-2</v>
      </c>
      <c r="L43" s="89"/>
      <c r="M43" s="90"/>
    </row>
    <row r="44" spans="3:13" ht="24.75" customHeight="1" thickBot="1" x14ac:dyDescent="0.25">
      <c r="C44" s="84" t="s">
        <v>14</v>
      </c>
      <c r="D44" s="85"/>
      <c r="E44" s="28">
        <v>0.41998818981124808</v>
      </c>
      <c r="F44" s="21" t="s">
        <v>9</v>
      </c>
      <c r="G44" s="29">
        <v>4.0001626545217954</v>
      </c>
      <c r="H44" s="27"/>
      <c r="I44" s="21" t="s">
        <v>9</v>
      </c>
      <c r="J44" s="29">
        <v>4.5524297878345958</v>
      </c>
      <c r="K44" s="28">
        <v>-0.31047381921877726</v>
      </c>
      <c r="L44" s="85" t="s">
        <v>14</v>
      </c>
      <c r="M44" s="92" t="s">
        <v>10</v>
      </c>
    </row>
    <row r="45" spans="3:13" ht="24.75" customHeight="1" thickBot="1" x14ac:dyDescent="0.25">
      <c r="C45" s="86"/>
      <c r="D45" s="87"/>
      <c r="E45" s="28">
        <v>0.73414669413862033</v>
      </c>
      <c r="F45" s="21" t="s">
        <v>11</v>
      </c>
      <c r="G45" s="29">
        <v>3.7046497705048891</v>
      </c>
      <c r="H45" s="27"/>
      <c r="I45" s="21" t="s">
        <v>11</v>
      </c>
      <c r="J45" s="29">
        <v>4.1048207526163436</v>
      </c>
      <c r="K45" s="28">
        <v>1.1103459694489808</v>
      </c>
      <c r="L45" s="87"/>
      <c r="M45" s="90"/>
    </row>
    <row r="46" spans="3:13" ht="24.75" customHeight="1" thickBot="1" x14ac:dyDescent="0.25">
      <c r="C46" s="88"/>
      <c r="D46" s="89"/>
      <c r="E46" s="28">
        <v>-2.6024558468053787</v>
      </c>
      <c r="F46" s="21" t="s">
        <v>12</v>
      </c>
      <c r="G46" s="29">
        <v>5.3025505716798591</v>
      </c>
      <c r="H46" s="27"/>
      <c r="I46" s="21" t="s">
        <v>12</v>
      </c>
      <c r="J46" s="29">
        <v>6.9942301852414213</v>
      </c>
      <c r="K46" s="28">
        <v>-3.073056858423576</v>
      </c>
      <c r="L46" s="89"/>
      <c r="M46" s="91"/>
    </row>
    <row r="47" spans="3:13" ht="24.75" customHeight="1" thickBot="1" x14ac:dyDescent="0.25">
      <c r="C47" s="84" t="s">
        <v>15</v>
      </c>
      <c r="D47" s="85"/>
      <c r="E47" s="28">
        <v>-5.45636642455678E-2</v>
      </c>
      <c r="F47" s="21" t="s">
        <v>9</v>
      </c>
      <c r="G47" s="29">
        <v>6.3070397756468877</v>
      </c>
      <c r="H47" s="27"/>
      <c r="I47" s="21" t="s">
        <v>9</v>
      </c>
      <c r="J47" s="29">
        <v>7.1200784436979854</v>
      </c>
      <c r="K47" s="28">
        <v>-0.2699534198550122</v>
      </c>
      <c r="L47" s="87" t="s">
        <v>15</v>
      </c>
      <c r="M47" s="92" t="s">
        <v>10</v>
      </c>
    </row>
    <row r="48" spans="3:13" ht="24.75" customHeight="1" thickBot="1" x14ac:dyDescent="0.25">
      <c r="C48" s="86"/>
      <c r="D48" s="87"/>
      <c r="E48" s="28">
        <v>3.0415295558763766E-2</v>
      </c>
      <c r="F48" s="21" t="s">
        <v>11</v>
      </c>
      <c r="G48" s="29">
        <v>6.3422157208108185</v>
      </c>
      <c r="H48" s="27"/>
      <c r="I48" s="21" t="s">
        <v>11</v>
      </c>
      <c r="J48" s="29">
        <v>7.0276353245040388</v>
      </c>
      <c r="K48" s="28">
        <v>-0.21827751725387223</v>
      </c>
      <c r="L48" s="87"/>
      <c r="M48" s="90"/>
    </row>
    <row r="49" spans="3:13" ht="24.75" customHeight="1" thickBot="1" x14ac:dyDescent="0.25">
      <c r="C49" s="88"/>
      <c r="D49" s="89"/>
      <c r="E49" s="28">
        <v>-0.29607335688544811</v>
      </c>
      <c r="F49" s="21" t="s">
        <v>12</v>
      </c>
      <c r="G49" s="29">
        <v>6.2122504143001951</v>
      </c>
      <c r="H49" s="27"/>
      <c r="I49" s="21" t="s">
        <v>12</v>
      </c>
      <c r="J49" s="29">
        <v>7.3897306343333824</v>
      </c>
      <c r="K49" s="28">
        <v>-0.43729572952604645</v>
      </c>
      <c r="L49" s="89"/>
      <c r="M49" s="91"/>
    </row>
    <row r="50" spans="3:13" ht="24.75" customHeight="1" thickBot="1" x14ac:dyDescent="0.25">
      <c r="C50" s="84" t="s">
        <v>16</v>
      </c>
      <c r="D50" s="85"/>
      <c r="E50" s="28">
        <v>0.22367127535942011</v>
      </c>
      <c r="F50" s="21" t="s">
        <v>9</v>
      </c>
      <c r="G50" s="29">
        <v>8.4243900220749683</v>
      </c>
      <c r="H50" s="27"/>
      <c r="I50" s="21" t="s">
        <v>9</v>
      </c>
      <c r="J50" s="29">
        <v>8.1726821248452026</v>
      </c>
      <c r="K50" s="28">
        <v>4.1878524376848247E-2</v>
      </c>
      <c r="L50" s="87" t="s">
        <v>16</v>
      </c>
      <c r="M50" s="92" t="s">
        <v>10</v>
      </c>
    </row>
    <row r="51" spans="3:13" ht="24.75" customHeight="1" thickBot="1" x14ac:dyDescent="0.25">
      <c r="C51" s="86"/>
      <c r="D51" s="87"/>
      <c r="E51" s="28">
        <v>0.3186393952472697</v>
      </c>
      <c r="F51" s="21" t="s">
        <v>11</v>
      </c>
      <c r="G51" s="29">
        <v>8.1969887178951382</v>
      </c>
      <c r="H51" s="27"/>
      <c r="I51" s="21" t="s">
        <v>11</v>
      </c>
      <c r="J51" s="29">
        <v>7.8984473798511257</v>
      </c>
      <c r="K51" s="28">
        <v>0.10838312147411333</v>
      </c>
      <c r="L51" s="87"/>
      <c r="M51" s="90"/>
    </row>
    <row r="52" spans="3:13" ht="24.75" customHeight="1" thickBot="1" x14ac:dyDescent="0.25">
      <c r="C52" s="88"/>
      <c r="D52" s="89"/>
      <c r="E52" s="28">
        <v>6.4962631062851273E-2</v>
      </c>
      <c r="F52" s="21" t="s">
        <v>12</v>
      </c>
      <c r="G52" s="29">
        <v>8.7735156269580692</v>
      </c>
      <c r="H52" s="27"/>
      <c r="I52" s="21" t="s">
        <v>12</v>
      </c>
      <c r="J52" s="29">
        <v>8.6001923015965254</v>
      </c>
      <c r="K52" s="28">
        <v>-7.0992113660206968E-2</v>
      </c>
      <c r="L52" s="87"/>
      <c r="M52" s="91"/>
    </row>
    <row r="53" spans="3:13" ht="13.5" thickBot="1" x14ac:dyDescent="0.25">
      <c r="C53" s="105" t="s">
        <v>91</v>
      </c>
      <c r="D53" s="106"/>
      <c r="E53" s="106"/>
      <c r="F53" s="106"/>
      <c r="G53" s="106"/>
      <c r="H53" s="106"/>
      <c r="I53" s="106"/>
      <c r="J53" s="106"/>
      <c r="K53" s="106"/>
      <c r="L53" s="106"/>
      <c r="M53" s="107"/>
    </row>
    <row r="54" spans="3:13" ht="13.5" thickBot="1" x14ac:dyDescent="0.25">
      <c r="C54" s="30"/>
      <c r="D54" s="31"/>
      <c r="E54" s="31"/>
      <c r="F54" s="31"/>
      <c r="G54" s="31"/>
      <c r="H54" s="31"/>
      <c r="I54" s="31"/>
      <c r="J54" s="31"/>
      <c r="K54" s="31"/>
      <c r="L54" s="31"/>
      <c r="M54" s="32"/>
    </row>
    <row r="55" spans="3:13" ht="22.5" customHeight="1" thickBot="1" x14ac:dyDescent="0.25">
      <c r="C55" s="1"/>
      <c r="D55" s="2"/>
      <c r="E55" s="81" t="str">
        <f>$E$1</f>
        <v>INDICADORES TURÍSTICOS DE TENERIFE definitivo</v>
      </c>
      <c r="F55" s="82"/>
      <c r="G55" s="82"/>
      <c r="H55" s="82"/>
      <c r="I55" s="82"/>
      <c r="J55" s="82"/>
      <c r="K55" s="83"/>
      <c r="L55" s="2"/>
      <c r="M55" s="3"/>
    </row>
    <row r="56" spans="3:13" ht="15.75" x14ac:dyDescent="0.2">
      <c r="C56" s="5"/>
      <c r="D56" s="6"/>
      <c r="E56" s="93" t="s">
        <v>111</v>
      </c>
      <c r="F56" s="93"/>
      <c r="G56" s="94"/>
      <c r="H56" s="33"/>
      <c r="I56" s="108" t="str">
        <f>I2</f>
        <v>acumulado septiembre 2013</v>
      </c>
      <c r="J56" s="93"/>
      <c r="K56" s="94"/>
      <c r="L56" s="5"/>
      <c r="M56" s="8"/>
    </row>
    <row r="57" spans="3:13" ht="23.25" customHeight="1" thickBot="1" x14ac:dyDescent="0.25">
      <c r="C57" s="9"/>
      <c r="D57" s="10"/>
      <c r="E57" s="97" t="str">
        <f>$E$3</f>
        <v>Julio - septiembre 2013</v>
      </c>
      <c r="F57" s="97"/>
      <c r="G57" s="98"/>
      <c r="H57" s="33"/>
      <c r="I57" s="109"/>
      <c r="J57" s="110"/>
      <c r="K57" s="111"/>
      <c r="L57" s="9"/>
      <c r="M57" s="11"/>
    </row>
    <row r="58" spans="3:13" ht="64.5" thickBot="1" x14ac:dyDescent="0.25">
      <c r="C58" s="99" t="s">
        <v>0</v>
      </c>
      <c r="D58" s="100"/>
      <c r="E58" s="12" t="s">
        <v>1</v>
      </c>
      <c r="F58" s="13" t="s">
        <v>2</v>
      </c>
      <c r="G58" s="13" t="s">
        <v>3</v>
      </c>
      <c r="H58" s="14"/>
      <c r="I58" s="15" t="s">
        <v>2</v>
      </c>
      <c r="J58" s="16" t="s">
        <v>4</v>
      </c>
      <c r="K58" s="16" t="s">
        <v>5</v>
      </c>
      <c r="L58" s="15" t="s">
        <v>0</v>
      </c>
      <c r="M58" s="16" t="s">
        <v>6</v>
      </c>
    </row>
    <row r="59" spans="3:13" ht="13.5" thickBot="1" x14ac:dyDescent="0.25"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2"/>
    </row>
    <row r="60" spans="3:13" ht="20.100000000000001" customHeight="1" thickBot="1" x14ac:dyDescent="0.25">
      <c r="C60" s="81" t="s">
        <v>19</v>
      </c>
      <c r="D60" s="82"/>
      <c r="E60" s="82"/>
      <c r="F60" s="82"/>
      <c r="G60" s="82"/>
      <c r="H60" s="82"/>
      <c r="I60" s="82"/>
      <c r="J60" s="82"/>
      <c r="K60" s="82"/>
      <c r="L60" s="82"/>
      <c r="M60" s="83"/>
    </row>
    <row r="61" spans="3:13" ht="24.75" customHeight="1" thickBot="1" x14ac:dyDescent="0.25">
      <c r="C61" s="84" t="s">
        <v>8</v>
      </c>
      <c r="D61" s="85"/>
      <c r="E61" s="17">
        <v>2.1080755688866804E-2</v>
      </c>
      <c r="F61" s="18" t="s">
        <v>9</v>
      </c>
      <c r="G61" s="34">
        <v>66.966757310030857</v>
      </c>
      <c r="H61" s="27"/>
      <c r="I61" s="18" t="s">
        <v>9</v>
      </c>
      <c r="J61" s="34">
        <v>63.586472081068656</v>
      </c>
      <c r="K61" s="17">
        <v>5.208211448529676E-3</v>
      </c>
      <c r="L61" s="87" t="s">
        <v>8</v>
      </c>
      <c r="M61" s="90" t="s">
        <v>10</v>
      </c>
    </row>
    <row r="62" spans="3:13" ht="24.75" customHeight="1" thickBot="1" x14ac:dyDescent="0.25">
      <c r="C62" s="86"/>
      <c r="D62" s="87"/>
      <c r="E62" s="17">
        <v>8.5301547338465511E-3</v>
      </c>
      <c r="F62" s="21" t="s">
        <v>11</v>
      </c>
      <c r="G62" s="35">
        <v>75.254443490127684</v>
      </c>
      <c r="H62" s="27"/>
      <c r="I62" s="21" t="s">
        <v>11</v>
      </c>
      <c r="J62" s="35">
        <v>72.596168476347131</v>
      </c>
      <c r="K62" s="17">
        <v>1.3633975454077074E-3</v>
      </c>
      <c r="L62" s="87"/>
      <c r="M62" s="90"/>
    </row>
    <row r="63" spans="3:13" ht="24.75" customHeight="1" thickBot="1" x14ac:dyDescent="0.25">
      <c r="C63" s="88"/>
      <c r="D63" s="89"/>
      <c r="E63" s="17">
        <v>3.4789904003596162E-2</v>
      </c>
      <c r="F63" s="21" t="s">
        <v>12</v>
      </c>
      <c r="G63" s="35">
        <v>56.987868343092181</v>
      </c>
      <c r="H63" s="27"/>
      <c r="I63" s="21" t="s">
        <v>12</v>
      </c>
      <c r="J63" s="35">
        <v>53.039030587404596</v>
      </c>
      <c r="K63" s="17">
        <v>8.3407799587165155E-3</v>
      </c>
      <c r="L63" s="89"/>
      <c r="M63" s="91"/>
    </row>
    <row r="64" spans="3:13" ht="24.75" customHeight="1" thickBot="1" x14ac:dyDescent="0.25">
      <c r="C64" s="86" t="s">
        <v>13</v>
      </c>
      <c r="D64" s="87"/>
      <c r="E64" s="23">
        <v>3.6175006278595712E-2</v>
      </c>
      <c r="F64" s="21" t="s">
        <v>9</v>
      </c>
      <c r="G64" s="35">
        <v>36.091662676067969</v>
      </c>
      <c r="H64" s="27"/>
      <c r="I64" s="21" t="s">
        <v>9</v>
      </c>
      <c r="J64" s="35">
        <v>39.692747511317364</v>
      </c>
      <c r="K64" s="23">
        <v>-6.5406332511533938E-3</v>
      </c>
      <c r="L64" s="85" t="s">
        <v>13</v>
      </c>
      <c r="M64" s="92" t="s">
        <v>10</v>
      </c>
    </row>
    <row r="65" spans="3:13" ht="24.75" customHeight="1" thickBot="1" x14ac:dyDescent="0.25">
      <c r="C65" s="86"/>
      <c r="D65" s="87"/>
      <c r="E65" s="23">
        <v>3.6175006278595712E-2</v>
      </c>
      <c r="F65" s="21" t="s">
        <v>11</v>
      </c>
      <c r="G65" s="35">
        <v>36.091662676067969</v>
      </c>
      <c r="H65" s="27"/>
      <c r="I65" s="21" t="s">
        <v>11</v>
      </c>
      <c r="J65" s="35">
        <v>39.692747511317364</v>
      </c>
      <c r="K65" s="23">
        <v>-6.5406332511533938E-3</v>
      </c>
      <c r="L65" s="89"/>
      <c r="M65" s="90"/>
    </row>
    <row r="66" spans="3:13" ht="24.75" customHeight="1" thickBot="1" x14ac:dyDescent="0.25">
      <c r="C66" s="84" t="s">
        <v>14</v>
      </c>
      <c r="D66" s="85"/>
      <c r="E66" s="23">
        <v>6.8146965104282531E-2</v>
      </c>
      <c r="F66" s="21" t="s">
        <v>9</v>
      </c>
      <c r="G66" s="35">
        <v>27.558269834155087</v>
      </c>
      <c r="H66" s="27"/>
      <c r="I66" s="21" t="s">
        <v>9</v>
      </c>
      <c r="J66" s="35">
        <v>37.101461499532256</v>
      </c>
      <c r="K66" s="23">
        <v>2.9773399096724384E-2</v>
      </c>
      <c r="L66" s="85" t="s">
        <v>14</v>
      </c>
      <c r="M66" s="92" t="s">
        <v>10</v>
      </c>
    </row>
    <row r="67" spans="3:13" ht="24.75" customHeight="1" thickBot="1" x14ac:dyDescent="0.25">
      <c r="C67" s="86"/>
      <c r="D67" s="87"/>
      <c r="E67" s="23">
        <v>0.13091684434967998</v>
      </c>
      <c r="F67" s="21" t="s">
        <v>11</v>
      </c>
      <c r="G67" s="35">
        <v>35.968379446640313</v>
      </c>
      <c r="H67" s="27"/>
      <c r="I67" s="21" t="s">
        <v>11</v>
      </c>
      <c r="J67" s="35">
        <v>48.147277559042266</v>
      </c>
      <c r="K67" s="23">
        <v>0.24193923744629053</v>
      </c>
      <c r="L67" s="87"/>
      <c r="M67" s="90"/>
    </row>
    <row r="68" spans="3:13" ht="24.75" customHeight="1" thickBot="1" x14ac:dyDescent="0.25">
      <c r="C68" s="88"/>
      <c r="D68" s="89"/>
      <c r="E68" s="23">
        <v>-6.6429976391852441E-2</v>
      </c>
      <c r="F68" s="21" t="s">
        <v>12</v>
      </c>
      <c r="G68" s="35">
        <v>16.022642712873392</v>
      </c>
      <c r="H68" s="27"/>
      <c r="I68" s="21" t="s">
        <v>12</v>
      </c>
      <c r="J68" s="35">
        <v>21.390294868818202</v>
      </c>
      <c r="K68" s="23">
        <v>-0.37154601882323479</v>
      </c>
      <c r="L68" s="89"/>
      <c r="M68" s="91"/>
    </row>
    <row r="69" spans="3:13" ht="24.75" customHeight="1" thickBot="1" x14ac:dyDescent="0.25">
      <c r="C69" s="84" t="s">
        <v>15</v>
      </c>
      <c r="D69" s="85"/>
      <c r="E69" s="23">
        <v>8.952870755999176E-2</v>
      </c>
      <c r="F69" s="21" t="s">
        <v>9</v>
      </c>
      <c r="G69" s="35">
        <v>56.232256782024763</v>
      </c>
      <c r="H69" s="27"/>
      <c r="I69" s="21" t="s">
        <v>9</v>
      </c>
      <c r="J69" s="35">
        <v>56.722795979743005</v>
      </c>
      <c r="K69" s="23">
        <v>-5.5546064621623259E-3</v>
      </c>
      <c r="L69" s="87" t="s">
        <v>15</v>
      </c>
      <c r="M69" s="92" t="s">
        <v>10</v>
      </c>
    </row>
    <row r="70" spans="3:13" ht="24.75" customHeight="1" thickBot="1" x14ac:dyDescent="0.25">
      <c r="C70" s="86"/>
      <c r="D70" s="87"/>
      <c r="E70" s="23">
        <v>6.031209242539215E-2</v>
      </c>
      <c r="F70" s="21" t="s">
        <v>11</v>
      </c>
      <c r="G70" s="35">
        <v>60.564072506340203</v>
      </c>
      <c r="H70" s="27"/>
      <c r="I70" s="21" t="s">
        <v>11</v>
      </c>
      <c r="J70" s="35">
        <v>61.507991400166418</v>
      </c>
      <c r="K70" s="23">
        <v>-1.6790555209743041E-2</v>
      </c>
      <c r="L70" s="87"/>
      <c r="M70" s="90"/>
    </row>
    <row r="71" spans="3:13" ht="24.75" customHeight="1" thickBot="1" x14ac:dyDescent="0.25">
      <c r="C71" s="88"/>
      <c r="D71" s="89"/>
      <c r="E71" s="23">
        <v>0.16118846217949434</v>
      </c>
      <c r="F71" s="21" t="s">
        <v>12</v>
      </c>
      <c r="G71" s="35">
        <v>46.986652777507352</v>
      </c>
      <c r="H71" s="27"/>
      <c r="I71" s="21" t="s">
        <v>12</v>
      </c>
      <c r="J71" s="35">
        <v>46.654201203744336</v>
      </c>
      <c r="K71" s="23">
        <v>2.0470611384663107E-2</v>
      </c>
      <c r="L71" s="89"/>
      <c r="M71" s="91"/>
    </row>
    <row r="72" spans="3:13" ht="24.75" customHeight="1" thickBot="1" x14ac:dyDescent="0.25">
      <c r="C72" s="84" t="s">
        <v>16</v>
      </c>
      <c r="D72" s="85"/>
      <c r="E72" s="23">
        <v>1.0697255442375431E-2</v>
      </c>
      <c r="F72" s="21" t="s">
        <v>9</v>
      </c>
      <c r="G72" s="35">
        <v>70.147795992042305</v>
      </c>
      <c r="H72" s="27"/>
      <c r="I72" s="21" t="s">
        <v>9</v>
      </c>
      <c r="J72" s="35">
        <v>65.698517252208035</v>
      </c>
      <c r="K72" s="23">
        <v>7.6531549380305375E-3</v>
      </c>
      <c r="L72" s="87" t="s">
        <v>16</v>
      </c>
      <c r="M72" s="92" t="s">
        <v>10</v>
      </c>
    </row>
    <row r="73" spans="3:13" ht="24.75" customHeight="1" thickBot="1" x14ac:dyDescent="0.25">
      <c r="C73" s="86"/>
      <c r="D73" s="87"/>
      <c r="E73" s="23">
        <v>-1.7596348953663465E-3</v>
      </c>
      <c r="F73" s="21" t="s">
        <v>11</v>
      </c>
      <c r="G73" s="35">
        <v>81.289777363329065</v>
      </c>
      <c r="H73" s="27"/>
      <c r="I73" s="21" t="s">
        <v>11</v>
      </c>
      <c r="J73" s="35">
        <v>77.267024874236427</v>
      </c>
      <c r="K73" s="23">
        <v>7.053759765604628E-3</v>
      </c>
      <c r="L73" s="87"/>
      <c r="M73" s="90"/>
    </row>
    <row r="74" spans="3:13" ht="24.75" customHeight="1" thickBot="1" x14ac:dyDescent="0.25">
      <c r="C74" s="88"/>
      <c r="D74" s="89"/>
      <c r="E74" s="23">
        <v>2.2427967851013086E-2</v>
      </c>
      <c r="F74" s="21" t="s">
        <v>12</v>
      </c>
      <c r="G74" s="35">
        <v>58.622318697675169</v>
      </c>
      <c r="H74" s="27"/>
      <c r="I74" s="21" t="s">
        <v>12</v>
      </c>
      <c r="J74" s="35">
        <v>54.101418724208372</v>
      </c>
      <c r="K74" s="23">
        <v>7.3860572911699229E-3</v>
      </c>
      <c r="L74" s="87"/>
      <c r="M74" s="91"/>
    </row>
    <row r="75" spans="3:13" ht="13.5" thickBot="1" x14ac:dyDescent="0.25">
      <c r="C75" s="104"/>
      <c r="D75" s="102"/>
      <c r="E75" s="102"/>
      <c r="F75" s="102"/>
      <c r="G75" s="102"/>
      <c r="H75" s="102"/>
      <c r="I75" s="102"/>
      <c r="J75" s="102"/>
      <c r="K75" s="102"/>
      <c r="L75" s="102"/>
      <c r="M75" s="103"/>
    </row>
    <row r="76" spans="3:13" ht="20.100000000000001" customHeight="1" thickBot="1" x14ac:dyDescent="0.25">
      <c r="C76" s="81" t="s">
        <v>20</v>
      </c>
      <c r="D76" s="82"/>
      <c r="E76" s="82"/>
      <c r="F76" s="82"/>
      <c r="G76" s="82"/>
      <c r="H76" s="82"/>
      <c r="I76" s="82"/>
      <c r="J76" s="82"/>
      <c r="K76" s="82"/>
      <c r="L76" s="82"/>
      <c r="M76" s="83"/>
    </row>
    <row r="77" spans="3:13" ht="33.75" customHeight="1" thickBot="1" x14ac:dyDescent="0.25">
      <c r="C77" s="84" t="s">
        <v>8</v>
      </c>
      <c r="D77" s="85"/>
      <c r="E77" s="36">
        <v>-4.0640336889040229E-2</v>
      </c>
      <c r="F77" s="18" t="s">
        <v>21</v>
      </c>
      <c r="G77" s="19">
        <v>123932</v>
      </c>
      <c r="H77" s="27"/>
      <c r="I77" s="18" t="s">
        <v>21</v>
      </c>
      <c r="J77" s="19">
        <v>384329</v>
      </c>
      <c r="K77" s="36">
        <v>5.7234342806369964E-2</v>
      </c>
      <c r="L77" s="92" t="s">
        <v>8</v>
      </c>
      <c r="M77" s="37" t="s">
        <v>10</v>
      </c>
    </row>
    <row r="78" spans="3:13" ht="33.75" customHeight="1" thickBot="1" x14ac:dyDescent="0.25">
      <c r="C78" s="86"/>
      <c r="D78" s="87"/>
      <c r="E78" s="17">
        <v>2.3322029934518262E-2</v>
      </c>
      <c r="F78" s="21" t="s">
        <v>22</v>
      </c>
      <c r="G78" s="19">
        <v>525087</v>
      </c>
      <c r="H78" s="27"/>
      <c r="I78" s="21" t="s">
        <v>22</v>
      </c>
      <c r="J78" s="19">
        <v>1450035</v>
      </c>
      <c r="K78" s="17">
        <v>-1.4721740353509261E-2</v>
      </c>
      <c r="L78" s="90"/>
      <c r="M78" s="38" t="s">
        <v>10</v>
      </c>
    </row>
    <row r="79" spans="3:13" ht="33.75" customHeight="1" thickBot="1" x14ac:dyDescent="0.25">
      <c r="C79" s="86"/>
      <c r="D79" s="87"/>
      <c r="E79" s="17">
        <v>-0.10399748783168472</v>
      </c>
      <c r="F79" s="21" t="s">
        <v>23</v>
      </c>
      <c r="G79" s="19">
        <v>142666</v>
      </c>
      <c r="H79" s="27"/>
      <c r="I79" s="21" t="s">
        <v>23</v>
      </c>
      <c r="J79" s="19">
        <v>434095</v>
      </c>
      <c r="K79" s="17">
        <v>-4.6952562236404982E-2</v>
      </c>
      <c r="L79" s="90"/>
      <c r="M79" s="38" t="s">
        <v>10</v>
      </c>
    </row>
    <row r="80" spans="3:13" ht="33.75" customHeight="1" thickBot="1" x14ac:dyDescent="0.25">
      <c r="C80" s="86"/>
      <c r="D80" s="87"/>
      <c r="E80" s="17">
        <v>4.5525828066340424E-2</v>
      </c>
      <c r="F80" s="21" t="s">
        <v>24</v>
      </c>
      <c r="G80" s="19">
        <v>22001</v>
      </c>
      <c r="H80" s="27"/>
      <c r="I80" s="21" t="s">
        <v>24</v>
      </c>
      <c r="J80" s="19">
        <v>72055</v>
      </c>
      <c r="K80" s="17">
        <v>-5.5065963752721214E-2</v>
      </c>
      <c r="L80" s="90"/>
      <c r="M80" s="38" t="s">
        <v>10</v>
      </c>
    </row>
    <row r="81" spans="3:13" ht="33.75" customHeight="1" thickBot="1" x14ac:dyDescent="0.25">
      <c r="C81" s="88"/>
      <c r="D81" s="89"/>
      <c r="E81" s="17">
        <v>0.15950370938859049</v>
      </c>
      <c r="F81" s="21" t="s">
        <v>25</v>
      </c>
      <c r="G81" s="19">
        <v>9065</v>
      </c>
      <c r="H81" s="27"/>
      <c r="I81" s="21" t="s">
        <v>25</v>
      </c>
      <c r="J81" s="19">
        <v>29336</v>
      </c>
      <c r="K81" s="17">
        <v>0.12102105544728503</v>
      </c>
      <c r="L81" s="91"/>
      <c r="M81" s="38" t="s">
        <v>10</v>
      </c>
    </row>
    <row r="82" spans="3:13" ht="13.5" thickBot="1" x14ac:dyDescent="0.25">
      <c r="C82" s="104"/>
      <c r="D82" s="102"/>
      <c r="E82" s="102"/>
      <c r="F82" s="102"/>
      <c r="G82" s="102"/>
      <c r="H82" s="102"/>
      <c r="I82" s="102"/>
      <c r="J82" s="102"/>
      <c r="K82" s="102"/>
      <c r="L82" s="102"/>
      <c r="M82" s="103"/>
    </row>
    <row r="83" spans="3:13" ht="20.100000000000001" customHeight="1" thickBot="1" x14ac:dyDescent="0.25">
      <c r="C83" s="81" t="s">
        <v>26</v>
      </c>
      <c r="D83" s="82"/>
      <c r="E83" s="82"/>
      <c r="F83" s="82"/>
      <c r="G83" s="82"/>
      <c r="H83" s="82"/>
      <c r="I83" s="82"/>
      <c r="J83" s="82"/>
      <c r="K83" s="82"/>
      <c r="L83" s="82"/>
      <c r="M83" s="83"/>
    </row>
    <row r="84" spans="3:13" s="39" customFormat="1" ht="33.75" customHeight="1" thickBot="1" x14ac:dyDescent="0.25">
      <c r="C84" s="84" t="s">
        <v>8</v>
      </c>
      <c r="D84" s="85"/>
      <c r="E84" s="36">
        <v>2.0781071804453877E-2</v>
      </c>
      <c r="F84" s="18" t="s">
        <v>21</v>
      </c>
      <c r="G84" s="19">
        <v>928185</v>
      </c>
      <c r="H84" s="20"/>
      <c r="I84" s="18" t="s">
        <v>21</v>
      </c>
      <c r="J84" s="19">
        <v>2690760</v>
      </c>
      <c r="K84" s="36">
        <v>6.4160649990824714E-2</v>
      </c>
      <c r="L84" s="90" t="s">
        <v>8</v>
      </c>
      <c r="M84" s="37" t="s">
        <v>10</v>
      </c>
    </row>
    <row r="85" spans="3:13" s="39" customFormat="1" ht="33.75" customHeight="1" thickBot="1" x14ac:dyDescent="0.25">
      <c r="C85" s="86"/>
      <c r="D85" s="87"/>
      <c r="E85" s="17">
        <v>4.7481343780326091E-2</v>
      </c>
      <c r="F85" s="21" t="s">
        <v>22</v>
      </c>
      <c r="G85" s="19">
        <v>4130838</v>
      </c>
      <c r="H85" s="20"/>
      <c r="I85" s="21" t="s">
        <v>22</v>
      </c>
      <c r="J85" s="19">
        <v>11324127</v>
      </c>
      <c r="K85" s="17">
        <v>-8.7224270096474266E-3</v>
      </c>
      <c r="L85" s="90"/>
      <c r="M85" s="38" t="s">
        <v>10</v>
      </c>
    </row>
    <row r="86" spans="3:13" s="39" customFormat="1" ht="33.75" customHeight="1" thickBot="1" x14ac:dyDescent="0.25">
      <c r="C86" s="86"/>
      <c r="D86" s="87"/>
      <c r="E86" s="17">
        <v>-9.5317855188502665E-2</v>
      </c>
      <c r="F86" s="21" t="s">
        <v>23</v>
      </c>
      <c r="G86" s="19">
        <v>1005167</v>
      </c>
      <c r="H86" s="20"/>
      <c r="I86" s="21" t="s">
        <v>23</v>
      </c>
      <c r="J86" s="19">
        <v>3114347</v>
      </c>
      <c r="K86" s="17">
        <v>-4.7246883935845307E-2</v>
      </c>
      <c r="L86" s="90"/>
      <c r="M86" s="38" t="s">
        <v>10</v>
      </c>
    </row>
    <row r="87" spans="3:13" s="39" customFormat="1" ht="33.75" customHeight="1" thickBot="1" x14ac:dyDescent="0.25">
      <c r="C87" s="86"/>
      <c r="D87" s="87"/>
      <c r="E87" s="17">
        <v>0.14256912036319025</v>
      </c>
      <c r="F87" s="21" t="s">
        <v>24</v>
      </c>
      <c r="G87" s="19">
        <v>81039</v>
      </c>
      <c r="H87" s="20"/>
      <c r="I87" s="21" t="s">
        <v>24</v>
      </c>
      <c r="J87" s="19">
        <v>269487</v>
      </c>
      <c r="K87" s="17">
        <v>9.6852028085214759E-3</v>
      </c>
      <c r="L87" s="90"/>
      <c r="M87" s="38" t="s">
        <v>10</v>
      </c>
    </row>
    <row r="88" spans="3:13" s="39" customFormat="1" ht="33.75" customHeight="1" thickBot="1" x14ac:dyDescent="0.25">
      <c r="C88" s="88"/>
      <c r="D88" s="89"/>
      <c r="E88" s="17">
        <v>-0.11046652163403436</v>
      </c>
      <c r="F88" s="21" t="s">
        <v>25</v>
      </c>
      <c r="G88" s="19">
        <v>44160</v>
      </c>
      <c r="H88" s="20"/>
      <c r="I88" s="21" t="s">
        <v>25</v>
      </c>
      <c r="J88" s="19">
        <v>135547</v>
      </c>
      <c r="K88" s="17">
        <v>-0.14863829359596015</v>
      </c>
      <c r="L88" s="91"/>
      <c r="M88" s="38" t="s">
        <v>10</v>
      </c>
    </row>
    <row r="89" spans="3:13" ht="13.5" thickBot="1" x14ac:dyDescent="0.25">
      <c r="C89" s="104"/>
      <c r="D89" s="102"/>
      <c r="E89" s="102"/>
      <c r="F89" s="102"/>
      <c r="G89" s="102"/>
      <c r="H89" s="102"/>
      <c r="I89" s="102"/>
      <c r="J89" s="102"/>
      <c r="K89" s="102"/>
      <c r="L89" s="102"/>
      <c r="M89" s="103"/>
    </row>
    <row r="90" spans="3:13" ht="20.100000000000001" customHeight="1" thickBot="1" x14ac:dyDescent="0.25">
      <c r="C90" s="81" t="s">
        <v>27</v>
      </c>
      <c r="D90" s="82"/>
      <c r="E90" s="82"/>
      <c r="F90" s="82"/>
      <c r="G90" s="82"/>
      <c r="H90" s="82"/>
      <c r="I90" s="82"/>
      <c r="J90" s="82"/>
      <c r="K90" s="82"/>
      <c r="L90" s="82"/>
      <c r="M90" s="83"/>
    </row>
    <row r="91" spans="3:13" ht="33.75" customHeight="1" thickBot="1" x14ac:dyDescent="0.25">
      <c r="C91" s="84" t="s">
        <v>8</v>
      </c>
      <c r="D91" s="85"/>
      <c r="E91" s="25">
        <v>0.45064883395328525</v>
      </c>
      <c r="F91" s="18" t="s">
        <v>21</v>
      </c>
      <c r="G91" s="26">
        <v>7.4894700319530063</v>
      </c>
      <c r="H91" s="27"/>
      <c r="I91" s="18" t="s">
        <v>21</v>
      </c>
      <c r="J91" s="26">
        <v>7.0011890853929835</v>
      </c>
      <c r="K91" s="25">
        <v>4.5568670728711957E-2</v>
      </c>
      <c r="L91" s="90" t="s">
        <v>8</v>
      </c>
      <c r="M91" s="37" t="s">
        <v>10</v>
      </c>
    </row>
    <row r="92" spans="3:13" ht="33.75" customHeight="1" thickBot="1" x14ac:dyDescent="0.25">
      <c r="C92" s="86"/>
      <c r="D92" s="87"/>
      <c r="E92" s="25">
        <v>0.18144507986010527</v>
      </c>
      <c r="F92" s="21" t="s">
        <v>22</v>
      </c>
      <c r="G92" s="26">
        <v>7.8669591896200055</v>
      </c>
      <c r="H92" s="27"/>
      <c r="I92" s="21" t="s">
        <v>22</v>
      </c>
      <c r="J92" s="26">
        <v>7.8095542521387413</v>
      </c>
      <c r="K92" s="25">
        <v>4.7264221758928748E-2</v>
      </c>
      <c r="L92" s="90"/>
      <c r="M92" s="38" t="s">
        <v>10</v>
      </c>
    </row>
    <row r="93" spans="3:13" ht="33.75" customHeight="1" thickBot="1" x14ac:dyDescent="0.25">
      <c r="C93" s="86"/>
      <c r="D93" s="87"/>
      <c r="E93" s="25">
        <v>6.7596321479018506E-2</v>
      </c>
      <c r="F93" s="21" t="s">
        <v>23</v>
      </c>
      <c r="G93" s="26">
        <v>7.0455960074579789</v>
      </c>
      <c r="H93" s="27"/>
      <c r="I93" s="21" t="s">
        <v>23</v>
      </c>
      <c r="J93" s="26">
        <v>7.1743443255508588</v>
      </c>
      <c r="K93" s="25">
        <v>-2.2162774161147425E-3</v>
      </c>
      <c r="L93" s="90"/>
      <c r="M93" s="38" t="s">
        <v>10</v>
      </c>
    </row>
    <row r="94" spans="3:13" ht="33.75" customHeight="1" thickBot="1" x14ac:dyDescent="0.25">
      <c r="C94" s="86"/>
      <c r="D94" s="87"/>
      <c r="E94" s="25">
        <v>0.31284894289980825</v>
      </c>
      <c r="F94" s="21" t="s">
        <v>24</v>
      </c>
      <c r="G94" s="26">
        <v>3.683423480750875</v>
      </c>
      <c r="H94" s="27"/>
      <c r="I94" s="21" t="s">
        <v>24</v>
      </c>
      <c r="J94" s="26">
        <v>3.7400180417736451</v>
      </c>
      <c r="K94" s="25">
        <v>0.23984755891372966</v>
      </c>
      <c r="L94" s="90"/>
      <c r="M94" s="38" t="s">
        <v>10</v>
      </c>
    </row>
    <row r="95" spans="3:13" ht="33.75" customHeight="1" thickBot="1" x14ac:dyDescent="0.25">
      <c r="C95" s="88"/>
      <c r="D95" s="89"/>
      <c r="E95" s="25">
        <v>-1.4784778983879958</v>
      </c>
      <c r="F95" s="21" t="s">
        <v>25</v>
      </c>
      <c r="G95" s="26">
        <v>4.8714837286265862</v>
      </c>
      <c r="H95" s="27"/>
      <c r="I95" s="21" t="s">
        <v>25</v>
      </c>
      <c r="J95" s="26">
        <v>4.6205004090537223</v>
      </c>
      <c r="K95" s="25">
        <v>-1.4634921011682964</v>
      </c>
      <c r="L95" s="91"/>
      <c r="M95" s="38" t="s">
        <v>10</v>
      </c>
    </row>
    <row r="96" spans="3:13" ht="13.5" thickBot="1" x14ac:dyDescent="0.25">
      <c r="C96" s="104"/>
      <c r="D96" s="102"/>
      <c r="E96" s="102"/>
      <c r="F96" s="102"/>
      <c r="G96" s="102"/>
      <c r="H96" s="102"/>
      <c r="I96" s="102"/>
      <c r="J96" s="102"/>
      <c r="K96" s="102"/>
      <c r="L96" s="102"/>
      <c r="M96" s="103"/>
    </row>
    <row r="97" spans="3:18" ht="20.100000000000001" customHeight="1" thickBot="1" x14ac:dyDescent="0.25">
      <c r="C97" s="81" t="s">
        <v>28</v>
      </c>
      <c r="D97" s="82"/>
      <c r="E97" s="82"/>
      <c r="F97" s="82"/>
      <c r="G97" s="82"/>
      <c r="H97" s="82"/>
      <c r="I97" s="82"/>
      <c r="J97" s="82"/>
      <c r="K97" s="82"/>
      <c r="L97" s="82"/>
      <c r="M97" s="83"/>
    </row>
    <row r="98" spans="3:18" ht="33.75" customHeight="1" thickBot="1" x14ac:dyDescent="0.25">
      <c r="C98" s="84" t="s">
        <v>8</v>
      </c>
      <c r="D98" s="85"/>
      <c r="E98" s="17">
        <v>6.1324877249966159E-2</v>
      </c>
      <c r="F98" s="18" t="s">
        <v>21</v>
      </c>
      <c r="G98" s="34">
        <v>74.760780965575009</v>
      </c>
      <c r="H98" s="27"/>
      <c r="I98" s="18" t="s">
        <v>21</v>
      </c>
      <c r="J98" s="34">
        <v>71.162458203864404</v>
      </c>
      <c r="K98" s="17">
        <v>4.3110473519146097E-2</v>
      </c>
      <c r="L98" s="90" t="s">
        <v>8</v>
      </c>
      <c r="M98" s="37" t="s">
        <v>10</v>
      </c>
    </row>
    <row r="99" spans="3:18" ht="33.75" customHeight="1" thickBot="1" x14ac:dyDescent="0.25">
      <c r="C99" s="86"/>
      <c r="D99" s="87"/>
      <c r="E99" s="17">
        <v>1.3368996386387666E-2</v>
      </c>
      <c r="F99" s="21" t="s">
        <v>22</v>
      </c>
      <c r="G99" s="34">
        <v>82.286429357985298</v>
      </c>
      <c r="H99" s="27"/>
      <c r="I99" s="21" t="s">
        <v>22</v>
      </c>
      <c r="J99" s="34">
        <v>77.696188394265448</v>
      </c>
      <c r="K99" s="17">
        <v>-2.820621609230245E-3</v>
      </c>
      <c r="L99" s="90"/>
      <c r="M99" s="38" t="s">
        <v>10</v>
      </c>
    </row>
    <row r="100" spans="3:18" ht="33.75" customHeight="1" thickBot="1" x14ac:dyDescent="0.25">
      <c r="C100" s="86"/>
      <c r="D100" s="87"/>
      <c r="E100" s="17">
        <v>-6.4428969189822882E-2</v>
      </c>
      <c r="F100" s="21" t="s">
        <v>23</v>
      </c>
      <c r="G100" s="34">
        <v>60.755870882886981</v>
      </c>
      <c r="H100" s="27"/>
      <c r="I100" s="21" t="s">
        <v>23</v>
      </c>
      <c r="J100" s="34">
        <v>63.516557027495281</v>
      </c>
      <c r="K100" s="17">
        <v>-6.008524558208661E-4</v>
      </c>
      <c r="L100" s="90"/>
      <c r="M100" s="38" t="s">
        <v>10</v>
      </c>
    </row>
    <row r="101" spans="3:18" ht="33.75" customHeight="1" thickBot="1" x14ac:dyDescent="0.25">
      <c r="C101" s="86"/>
      <c r="D101" s="87"/>
      <c r="E101" s="17">
        <v>0.12326544116070748</v>
      </c>
      <c r="F101" s="21" t="s">
        <v>24</v>
      </c>
      <c r="G101" s="34">
        <v>40.221858248957716</v>
      </c>
      <c r="H101" s="27"/>
      <c r="I101" s="21" t="s">
        <v>24</v>
      </c>
      <c r="J101" s="34">
        <v>45.585133285857104</v>
      </c>
      <c r="K101" s="17">
        <v>-3.628045845000305E-2</v>
      </c>
      <c r="L101" s="90"/>
      <c r="M101" s="38" t="s">
        <v>10</v>
      </c>
    </row>
    <row r="102" spans="3:18" ht="33.75" customHeight="1" thickBot="1" x14ac:dyDescent="0.25">
      <c r="C102" s="88"/>
      <c r="D102" s="89"/>
      <c r="E102" s="17">
        <v>-0.18765112757472369</v>
      </c>
      <c r="F102" s="21" t="s">
        <v>25</v>
      </c>
      <c r="G102" s="34">
        <v>41.237113402061858</v>
      </c>
      <c r="H102" s="27"/>
      <c r="I102" s="21" t="s">
        <v>25</v>
      </c>
      <c r="J102" s="34">
        <v>44.772071914358101</v>
      </c>
      <c r="K102" s="17">
        <v>-0.25105793729070902</v>
      </c>
      <c r="L102" s="91"/>
      <c r="M102" s="38" t="s">
        <v>10</v>
      </c>
    </row>
    <row r="103" spans="3:18" ht="17.25" customHeight="1" thickBot="1" x14ac:dyDescent="0.25">
      <c r="C103" s="116"/>
      <c r="D103" s="117"/>
      <c r="E103" s="117"/>
      <c r="F103" s="117"/>
      <c r="G103" s="117"/>
      <c r="H103" s="117"/>
      <c r="I103" s="117"/>
      <c r="J103" s="117"/>
      <c r="K103" s="117"/>
      <c r="L103" s="117"/>
      <c r="M103" s="118"/>
    </row>
    <row r="104" spans="3:18" ht="21.75" customHeight="1" thickBot="1" x14ac:dyDescent="0.25">
      <c r="C104" s="1"/>
      <c r="D104" s="2"/>
      <c r="E104" s="81" t="str">
        <f>$E$1</f>
        <v>INDICADORES TURÍSTICOS DE TENERIFE definitivo</v>
      </c>
      <c r="F104" s="82"/>
      <c r="G104" s="82"/>
      <c r="H104" s="82"/>
      <c r="I104" s="82"/>
      <c r="J104" s="82"/>
      <c r="K104" s="83"/>
      <c r="L104" s="2"/>
      <c r="M104" s="3"/>
    </row>
    <row r="105" spans="3:18" s="33" customFormat="1" ht="21.75" customHeight="1" thickBot="1" x14ac:dyDescent="0.25">
      <c r="C105" s="1"/>
      <c r="D105" s="2"/>
      <c r="E105" s="40"/>
      <c r="F105" s="40"/>
      <c r="G105" s="40"/>
      <c r="H105" s="40"/>
      <c r="I105" s="40"/>
      <c r="J105" s="40"/>
      <c r="K105" s="40"/>
      <c r="L105" s="2"/>
      <c r="M105" s="3"/>
    </row>
    <row r="106" spans="3:18" ht="33" customHeight="1" x14ac:dyDescent="0.2">
      <c r="C106" s="108" t="s">
        <v>29</v>
      </c>
      <c r="D106" s="93"/>
      <c r="E106" s="93"/>
      <c r="F106" s="93"/>
      <c r="G106" s="93"/>
      <c r="H106" s="93"/>
      <c r="I106" s="93"/>
      <c r="J106" s="93"/>
      <c r="K106" s="93"/>
      <c r="L106" s="93"/>
      <c r="M106" s="94"/>
      <c r="O106" s="41"/>
      <c r="P106" s="41"/>
      <c r="Q106" s="41"/>
      <c r="R106" s="42"/>
    </row>
    <row r="107" spans="3:18" ht="20.100000000000001" customHeight="1" thickBot="1" x14ac:dyDescent="0.25">
      <c r="C107" s="43"/>
      <c r="D107" s="44"/>
      <c r="E107" s="44"/>
      <c r="F107" s="44"/>
      <c r="G107" s="97" t="str">
        <f>E3</f>
        <v>Julio - septiembre 2013</v>
      </c>
      <c r="H107" s="97"/>
      <c r="I107" s="97"/>
      <c r="J107" s="44"/>
      <c r="K107" s="44"/>
      <c r="L107" s="44"/>
      <c r="M107" s="45"/>
      <c r="O107" s="46"/>
      <c r="P107" s="47"/>
      <c r="Q107" s="33"/>
      <c r="R107" s="33"/>
    </row>
    <row r="108" spans="3:18" ht="17.25" customHeight="1" thickBot="1" x14ac:dyDescent="0.25">
      <c r="C108" s="48"/>
      <c r="D108" s="114" t="s">
        <v>8</v>
      </c>
      <c r="E108" s="115"/>
      <c r="F108" s="114" t="s">
        <v>30</v>
      </c>
      <c r="G108" s="115"/>
      <c r="H108" s="114" t="s">
        <v>31</v>
      </c>
      <c r="I108" s="115"/>
      <c r="J108" s="114" t="s">
        <v>32</v>
      </c>
      <c r="K108" s="115"/>
      <c r="L108" s="114" t="s">
        <v>33</v>
      </c>
      <c r="M108" s="115"/>
    </row>
    <row r="109" spans="3:18" ht="28.5" customHeight="1" thickBot="1" x14ac:dyDescent="0.25">
      <c r="C109" s="48"/>
      <c r="D109" s="49" t="s">
        <v>34</v>
      </c>
      <c r="E109" s="49" t="s">
        <v>35</v>
      </c>
      <c r="F109" s="49" t="s">
        <v>34</v>
      </c>
      <c r="G109" s="49" t="s">
        <v>35</v>
      </c>
      <c r="H109" s="49" t="s">
        <v>34</v>
      </c>
      <c r="I109" s="49" t="s">
        <v>35</v>
      </c>
      <c r="J109" s="49" t="s">
        <v>34</v>
      </c>
      <c r="K109" s="49" t="s">
        <v>35</v>
      </c>
      <c r="L109" s="49" t="s">
        <v>34</v>
      </c>
      <c r="M109" s="49" t="s">
        <v>35</v>
      </c>
    </row>
    <row r="110" spans="3:18" ht="24" customHeight="1" thickBot="1" x14ac:dyDescent="0.25">
      <c r="C110" s="50" t="s">
        <v>36</v>
      </c>
      <c r="D110" s="17">
        <v>-4.7186177561523213E-2</v>
      </c>
      <c r="E110" s="22">
        <v>393797</v>
      </c>
      <c r="F110" s="17">
        <v>7.0657821117416697E-2</v>
      </c>
      <c r="G110" s="22">
        <v>26790</v>
      </c>
      <c r="H110" s="17">
        <v>-0.12997017892644136</v>
      </c>
      <c r="I110" s="22">
        <v>3501</v>
      </c>
      <c r="J110" s="17">
        <v>7.0163854799905945E-2</v>
      </c>
      <c r="K110" s="22">
        <v>141008</v>
      </c>
      <c r="L110" s="17">
        <v>-0.11878490237237116</v>
      </c>
      <c r="M110" s="22">
        <v>222498</v>
      </c>
    </row>
    <row r="111" spans="3:18" ht="27" customHeight="1" thickBot="1" x14ac:dyDescent="0.25">
      <c r="C111" s="51" t="s">
        <v>37</v>
      </c>
      <c r="D111" s="17">
        <v>-6.4041377708568548E-2</v>
      </c>
      <c r="E111" s="22">
        <v>105270.69589611951</v>
      </c>
      <c r="F111" s="17" t="s">
        <v>38</v>
      </c>
      <c r="G111" s="22" t="s">
        <v>38</v>
      </c>
      <c r="H111" s="17" t="s">
        <v>38</v>
      </c>
      <c r="I111" s="22" t="s">
        <v>38</v>
      </c>
      <c r="J111" s="17" t="s">
        <v>38</v>
      </c>
      <c r="K111" s="22" t="s">
        <v>38</v>
      </c>
      <c r="L111" s="17" t="s">
        <v>38</v>
      </c>
      <c r="M111" s="22" t="s">
        <v>38</v>
      </c>
      <c r="N111" s="52"/>
    </row>
    <row r="112" spans="3:18" ht="28.5" customHeight="1" thickBot="1" x14ac:dyDescent="0.25">
      <c r="C112" s="51" t="s">
        <v>39</v>
      </c>
      <c r="D112" s="17">
        <v>0.38427555111103762</v>
      </c>
      <c r="E112" s="22">
        <v>64199.065787811123</v>
      </c>
      <c r="F112" s="17" t="s">
        <v>38</v>
      </c>
      <c r="G112" s="22" t="s">
        <v>38</v>
      </c>
      <c r="H112" s="17" t="s">
        <v>38</v>
      </c>
      <c r="I112" s="22" t="s">
        <v>38</v>
      </c>
      <c r="J112" s="17" t="s">
        <v>38</v>
      </c>
      <c r="K112" s="22" t="s">
        <v>38</v>
      </c>
      <c r="L112" s="17" t="s">
        <v>38</v>
      </c>
      <c r="M112" s="22" t="s">
        <v>38</v>
      </c>
      <c r="N112" s="52"/>
    </row>
    <row r="113" spans="3:14" ht="27.75" customHeight="1" thickBot="1" x14ac:dyDescent="0.25">
      <c r="C113" s="51" t="s">
        <v>40</v>
      </c>
      <c r="D113" s="17">
        <v>-0.1183767503502231</v>
      </c>
      <c r="E113" s="22">
        <v>224327.23831619846</v>
      </c>
      <c r="F113" s="17" t="s">
        <v>38</v>
      </c>
      <c r="G113" s="22" t="s">
        <v>38</v>
      </c>
      <c r="H113" s="17" t="s">
        <v>38</v>
      </c>
      <c r="I113" s="22" t="s">
        <v>38</v>
      </c>
      <c r="J113" s="17" t="s">
        <v>38</v>
      </c>
      <c r="K113" s="22" t="s">
        <v>38</v>
      </c>
      <c r="L113" s="17" t="s">
        <v>38</v>
      </c>
      <c r="M113" s="22" t="s">
        <v>38</v>
      </c>
      <c r="N113" s="52"/>
    </row>
    <row r="114" spans="3:14" ht="24" customHeight="1" thickBot="1" x14ac:dyDescent="0.25">
      <c r="C114" s="53" t="s">
        <v>41</v>
      </c>
      <c r="D114" s="17">
        <v>-8.3583815028901776E-2</v>
      </c>
      <c r="E114" s="22">
        <v>39635</v>
      </c>
      <c r="F114" s="17">
        <v>-0.22972972972972971</v>
      </c>
      <c r="G114" s="22">
        <v>171</v>
      </c>
      <c r="H114" s="17">
        <v>1.3235294117647061</v>
      </c>
      <c r="I114" s="22">
        <v>79</v>
      </c>
      <c r="J114" s="17">
        <v>0.94761532447224384</v>
      </c>
      <c r="K114" s="22">
        <v>2491</v>
      </c>
      <c r="L114" s="17">
        <v>-0.11556993887090972</v>
      </c>
      <c r="M114" s="22">
        <v>36894</v>
      </c>
    </row>
    <row r="115" spans="3:14" ht="24" customHeight="1" thickBot="1" x14ac:dyDescent="0.25">
      <c r="C115" s="53" t="s">
        <v>42</v>
      </c>
      <c r="D115" s="17">
        <v>-0.1039483826762212</v>
      </c>
      <c r="E115" s="22">
        <v>31386</v>
      </c>
      <c r="F115" s="17">
        <v>0.61006289308176109</v>
      </c>
      <c r="G115" s="22">
        <v>256</v>
      </c>
      <c r="H115" s="17">
        <v>0.81818181818181812</v>
      </c>
      <c r="I115" s="22">
        <v>60</v>
      </c>
      <c r="J115" s="17">
        <v>0.22691705790297334</v>
      </c>
      <c r="K115" s="22">
        <v>784</v>
      </c>
      <c r="L115" s="17">
        <v>-0.11434085857995091</v>
      </c>
      <c r="M115" s="22">
        <v>30286</v>
      </c>
    </row>
    <row r="116" spans="3:14" ht="24" customHeight="1" thickBot="1" x14ac:dyDescent="0.25">
      <c r="C116" s="53" t="s">
        <v>43</v>
      </c>
      <c r="D116" s="17">
        <v>-2.3164824245435311E-2</v>
      </c>
      <c r="E116" s="22">
        <v>125832</v>
      </c>
      <c r="F116" s="17">
        <v>-0.28320000000000001</v>
      </c>
      <c r="G116" s="22">
        <v>896</v>
      </c>
      <c r="H116" s="17">
        <v>0.25953389830508478</v>
      </c>
      <c r="I116" s="22">
        <v>1189</v>
      </c>
      <c r="J116" s="17">
        <v>4.2680730640596964E-2</v>
      </c>
      <c r="K116" s="22">
        <v>40529</v>
      </c>
      <c r="L116" s="17">
        <v>-5.16683380435774E-2</v>
      </c>
      <c r="M116" s="22">
        <v>83218</v>
      </c>
    </row>
    <row r="117" spans="3:14" ht="24" customHeight="1" thickBot="1" x14ac:dyDescent="0.25">
      <c r="C117" s="53" t="s">
        <v>44</v>
      </c>
      <c r="D117" s="17">
        <v>8.8298636037329459E-2</v>
      </c>
      <c r="E117" s="22">
        <v>39416</v>
      </c>
      <c r="F117" s="17">
        <v>0.43326039387308524</v>
      </c>
      <c r="G117" s="22">
        <v>1310</v>
      </c>
      <c r="H117" s="17">
        <v>0.71428571428571419</v>
      </c>
      <c r="I117" s="22">
        <v>396</v>
      </c>
      <c r="J117" s="17">
        <v>0.25694056269796905</v>
      </c>
      <c r="K117" s="22">
        <v>6746</v>
      </c>
      <c r="L117" s="17">
        <v>4.2348347135258813E-2</v>
      </c>
      <c r="M117" s="22">
        <v>30964</v>
      </c>
    </row>
    <row r="118" spans="3:14" ht="24" customHeight="1" thickBot="1" x14ac:dyDescent="0.25">
      <c r="C118" s="53" t="s">
        <v>45</v>
      </c>
      <c r="D118" s="17">
        <v>1.7323235383217117E-2</v>
      </c>
      <c r="E118" s="22">
        <v>419773</v>
      </c>
      <c r="F118" s="17">
        <v>0.73414634146341462</v>
      </c>
      <c r="G118" s="22">
        <v>2133</v>
      </c>
      <c r="H118" s="17">
        <v>4.7619047619047672E-2</v>
      </c>
      <c r="I118" s="22">
        <v>88</v>
      </c>
      <c r="J118" s="17">
        <v>4.1900617630544534E-2</v>
      </c>
      <c r="K118" s="22">
        <v>14845</v>
      </c>
      <c r="L118" s="17">
        <v>1.4214369004414973E-2</v>
      </c>
      <c r="M118" s="22">
        <v>402707</v>
      </c>
    </row>
    <row r="119" spans="3:14" ht="24" customHeight="1" thickBot="1" x14ac:dyDescent="0.25">
      <c r="C119" s="53" t="s">
        <v>46</v>
      </c>
      <c r="D119" s="17">
        <v>6.7440095413639822E-2</v>
      </c>
      <c r="E119" s="22">
        <v>19690</v>
      </c>
      <c r="F119" s="17">
        <v>-0.12222222222222223</v>
      </c>
      <c r="G119" s="22">
        <v>79</v>
      </c>
      <c r="H119" s="17">
        <v>-0.6</v>
      </c>
      <c r="I119" s="22">
        <v>8</v>
      </c>
      <c r="J119" s="17">
        <v>-6.0205580029368599E-2</v>
      </c>
      <c r="K119" s="22">
        <v>640</v>
      </c>
      <c r="L119" s="17">
        <v>7.4086661002548793E-2</v>
      </c>
      <c r="M119" s="22">
        <v>18963</v>
      </c>
    </row>
    <row r="120" spans="3:14" ht="24" customHeight="1" thickBot="1" x14ac:dyDescent="0.25">
      <c r="C120" s="53" t="s">
        <v>47</v>
      </c>
      <c r="D120" s="17">
        <v>-5.8699598081161652E-2</v>
      </c>
      <c r="E120" s="22">
        <v>29041</v>
      </c>
      <c r="F120" s="17">
        <v>0.36363636363636354</v>
      </c>
      <c r="G120" s="22">
        <v>1545</v>
      </c>
      <c r="H120" s="17">
        <v>-0.14077669902912626</v>
      </c>
      <c r="I120" s="22">
        <v>354</v>
      </c>
      <c r="J120" s="17">
        <v>0.25437788018433172</v>
      </c>
      <c r="K120" s="22">
        <v>2722</v>
      </c>
      <c r="L120" s="17">
        <v>-0.10012160518848801</v>
      </c>
      <c r="M120" s="22">
        <v>24420</v>
      </c>
    </row>
    <row r="121" spans="3:14" ht="24" customHeight="1" thickBot="1" x14ac:dyDescent="0.25">
      <c r="C121" s="53" t="s">
        <v>48</v>
      </c>
      <c r="D121" s="17">
        <v>0.17602833015527097</v>
      </c>
      <c r="E121" s="22">
        <v>21586</v>
      </c>
      <c r="F121" s="17">
        <v>0.6015325670498084</v>
      </c>
      <c r="G121" s="22">
        <v>418</v>
      </c>
      <c r="H121" s="17">
        <v>1</v>
      </c>
      <c r="I121" s="22">
        <v>28</v>
      </c>
      <c r="J121" s="17">
        <v>0.5140525838621941</v>
      </c>
      <c r="K121" s="22">
        <v>1670</v>
      </c>
      <c r="L121" s="17">
        <v>0.14684573246156574</v>
      </c>
      <c r="M121" s="22">
        <v>19470</v>
      </c>
    </row>
    <row r="122" spans="3:14" ht="24" customHeight="1" thickBot="1" x14ac:dyDescent="0.25">
      <c r="C122" s="54" t="s">
        <v>49</v>
      </c>
      <c r="D122" s="17">
        <v>0.15206073752711502</v>
      </c>
      <c r="E122" s="22">
        <v>5311</v>
      </c>
      <c r="F122" s="17">
        <v>0.65454545454545454</v>
      </c>
      <c r="G122" s="22">
        <v>91</v>
      </c>
      <c r="H122" s="17">
        <v>1</v>
      </c>
      <c r="I122" s="22">
        <v>10</v>
      </c>
      <c r="J122" s="17">
        <v>0.38062283737024227</v>
      </c>
      <c r="K122" s="22">
        <v>399</v>
      </c>
      <c r="L122" s="17">
        <v>0.12907768129547059</v>
      </c>
      <c r="M122" s="22">
        <v>4811</v>
      </c>
    </row>
    <row r="123" spans="3:14" ht="24" customHeight="1" thickBot="1" x14ac:dyDescent="0.25">
      <c r="C123" s="54" t="s">
        <v>50</v>
      </c>
      <c r="D123" s="17">
        <v>0.35360029390154302</v>
      </c>
      <c r="E123" s="22">
        <v>7369</v>
      </c>
      <c r="F123" s="17">
        <v>-5.633802816901412E-2</v>
      </c>
      <c r="G123" s="22">
        <v>67</v>
      </c>
      <c r="H123" s="17" t="s">
        <v>38</v>
      </c>
      <c r="I123" s="22">
        <v>9</v>
      </c>
      <c r="J123" s="17">
        <v>1.1013513513513513</v>
      </c>
      <c r="K123" s="22">
        <v>311</v>
      </c>
      <c r="L123" s="17">
        <v>0.33626794258373205</v>
      </c>
      <c r="M123" s="22">
        <v>6982</v>
      </c>
    </row>
    <row r="124" spans="3:14" ht="24" customHeight="1" thickBot="1" x14ac:dyDescent="0.25">
      <c r="C124" s="54" t="s">
        <v>51</v>
      </c>
      <c r="D124" s="17">
        <v>9.7787489756897106E-2</v>
      </c>
      <c r="E124" s="22">
        <v>8038</v>
      </c>
      <c r="F124" s="17">
        <v>4.5405405405405403</v>
      </c>
      <c r="G124" s="22">
        <v>205</v>
      </c>
      <c r="H124" s="17">
        <v>1.5</v>
      </c>
      <c r="I124" s="22">
        <v>5</v>
      </c>
      <c r="J124" s="17">
        <v>0.66735112936344976</v>
      </c>
      <c r="K124" s="22">
        <v>812</v>
      </c>
      <c r="L124" s="17">
        <v>3.2371983519717373E-2</v>
      </c>
      <c r="M124" s="22">
        <v>7016</v>
      </c>
    </row>
    <row r="125" spans="3:14" ht="24" customHeight="1" thickBot="1" x14ac:dyDescent="0.25">
      <c r="C125" s="54" t="s">
        <v>52</v>
      </c>
      <c r="D125" s="17">
        <v>-0.11338100102145043</v>
      </c>
      <c r="E125" s="22">
        <v>868</v>
      </c>
      <c r="F125" s="17">
        <v>-0.43877551020408168</v>
      </c>
      <c r="G125" s="22">
        <v>55</v>
      </c>
      <c r="H125" s="17">
        <v>-0.4285714285714286</v>
      </c>
      <c r="I125" s="22">
        <v>4</v>
      </c>
      <c r="J125" s="17">
        <v>-0.17318435754189943</v>
      </c>
      <c r="K125" s="22">
        <v>148</v>
      </c>
      <c r="L125" s="17">
        <v>-4.8920863309352525E-2</v>
      </c>
      <c r="M125" s="22">
        <v>661</v>
      </c>
    </row>
    <row r="126" spans="3:14" ht="24" customHeight="1" thickBot="1" x14ac:dyDescent="0.25">
      <c r="C126" s="53" t="s">
        <v>53</v>
      </c>
      <c r="D126" s="17">
        <v>1.6986209216279802E-2</v>
      </c>
      <c r="E126" s="22">
        <v>12094</v>
      </c>
      <c r="F126" s="17">
        <v>-7.0422535211267512E-3</v>
      </c>
      <c r="G126" s="22">
        <v>141</v>
      </c>
      <c r="H126" s="17">
        <v>0.24</v>
      </c>
      <c r="I126" s="22">
        <v>93</v>
      </c>
      <c r="J126" s="17">
        <v>0.14982578397212554</v>
      </c>
      <c r="K126" s="22">
        <v>990</v>
      </c>
      <c r="L126" s="17">
        <v>5.1784723506564934E-3</v>
      </c>
      <c r="M126" s="22">
        <v>10870</v>
      </c>
    </row>
    <row r="127" spans="3:14" ht="24" customHeight="1" thickBot="1" x14ac:dyDescent="0.25">
      <c r="C127" s="53" t="s">
        <v>54</v>
      </c>
      <c r="D127" s="17">
        <v>9.4937462775461556E-2</v>
      </c>
      <c r="E127" s="22">
        <v>9192</v>
      </c>
      <c r="F127" s="17">
        <v>0.35593220338983045</v>
      </c>
      <c r="G127" s="22">
        <v>80</v>
      </c>
      <c r="H127" s="17">
        <v>1.2000000000000002</v>
      </c>
      <c r="I127" s="22">
        <v>22</v>
      </c>
      <c r="J127" s="17">
        <v>0.30455259026687598</v>
      </c>
      <c r="K127" s="22">
        <v>1662</v>
      </c>
      <c r="L127" s="17">
        <v>5.3318207600680623E-2</v>
      </c>
      <c r="M127" s="22">
        <v>7428</v>
      </c>
    </row>
    <row r="128" spans="3:14" ht="24" customHeight="1" thickBot="1" x14ac:dyDescent="0.25">
      <c r="C128" s="53" t="s">
        <v>55</v>
      </c>
      <c r="D128" s="17">
        <v>0.35241977532350566</v>
      </c>
      <c r="E128" s="22">
        <v>57064</v>
      </c>
      <c r="F128" s="17">
        <v>1.6706349206349205</v>
      </c>
      <c r="G128" s="22">
        <v>673</v>
      </c>
      <c r="H128" s="17">
        <v>0.5135135135135136</v>
      </c>
      <c r="I128" s="22">
        <v>56</v>
      </c>
      <c r="J128" s="17">
        <v>0.6803055100927442</v>
      </c>
      <c r="K128" s="22">
        <v>3080</v>
      </c>
      <c r="L128" s="17">
        <v>0.32898283090437208</v>
      </c>
      <c r="M128" s="22">
        <v>53255</v>
      </c>
    </row>
    <row r="129" spans="3:18" ht="24" customHeight="1" thickBot="1" x14ac:dyDescent="0.25">
      <c r="C129" s="53" t="s">
        <v>56</v>
      </c>
      <c r="D129" s="17">
        <v>-1.5085463384036379E-2</v>
      </c>
      <c r="E129" s="22">
        <v>31404</v>
      </c>
      <c r="F129" s="17">
        <v>-0.48141891891891897</v>
      </c>
      <c r="G129" s="22">
        <v>307</v>
      </c>
      <c r="H129" s="17">
        <v>-0.4</v>
      </c>
      <c r="I129" s="22">
        <v>36</v>
      </c>
      <c r="J129" s="17">
        <v>0.46804014791336512</v>
      </c>
      <c r="K129" s="22">
        <v>2779</v>
      </c>
      <c r="L129" s="17">
        <v>-3.6059986366734798E-2</v>
      </c>
      <c r="M129" s="22">
        <v>28282</v>
      </c>
    </row>
    <row r="130" spans="3:18" ht="24" customHeight="1" thickBot="1" x14ac:dyDescent="0.25">
      <c r="C130" s="53" t="s">
        <v>57</v>
      </c>
      <c r="D130" s="17">
        <v>-2.7814647671297488E-2</v>
      </c>
      <c r="E130" s="22">
        <v>32960</v>
      </c>
      <c r="F130" s="17">
        <v>0.44055944055944063</v>
      </c>
      <c r="G130" s="22">
        <v>618</v>
      </c>
      <c r="H130" s="17">
        <v>0.20547945205479445</v>
      </c>
      <c r="I130" s="22">
        <v>88</v>
      </c>
      <c r="J130" s="17">
        <v>0.37737642585551323</v>
      </c>
      <c r="K130" s="22">
        <v>5796</v>
      </c>
      <c r="L130" s="17">
        <v>-9.3686842736272369E-2</v>
      </c>
      <c r="M130" s="22">
        <v>26458</v>
      </c>
    </row>
    <row r="131" spans="3:18" ht="24" customHeight="1" thickBot="1" x14ac:dyDescent="0.25">
      <c r="C131" s="53" t="s">
        <v>58</v>
      </c>
      <c r="D131" s="17">
        <v>4.0796659171217442E-2</v>
      </c>
      <c r="E131" s="22">
        <v>3240</v>
      </c>
      <c r="F131" s="17">
        <v>0.32295719844357973</v>
      </c>
      <c r="G131" s="22">
        <v>340</v>
      </c>
      <c r="H131" s="17">
        <v>0.79166666666666674</v>
      </c>
      <c r="I131" s="22">
        <v>43</v>
      </c>
      <c r="J131" s="17">
        <v>0.24489795918367352</v>
      </c>
      <c r="K131" s="22">
        <v>427</v>
      </c>
      <c r="L131" s="17">
        <v>-2.3704298915226962E-2</v>
      </c>
      <c r="M131" s="22">
        <v>2430</v>
      </c>
    </row>
    <row r="132" spans="3:18" ht="24" customHeight="1" thickBot="1" x14ac:dyDescent="0.25">
      <c r="C132" s="53" t="s">
        <v>59</v>
      </c>
      <c r="D132" s="17">
        <v>-0.13719332679097151</v>
      </c>
      <c r="E132" s="22">
        <v>4396</v>
      </c>
      <c r="F132" s="17">
        <v>-8.365019011406849E-2</v>
      </c>
      <c r="G132" s="22">
        <v>964</v>
      </c>
      <c r="H132" s="17">
        <v>-0.58385093167701863</v>
      </c>
      <c r="I132" s="22">
        <v>67</v>
      </c>
      <c r="J132" s="17">
        <v>5.9479553903345694E-2</v>
      </c>
      <c r="K132" s="22">
        <v>1425</v>
      </c>
      <c r="L132" s="17">
        <v>-0.2353173039022467</v>
      </c>
      <c r="M132" s="22">
        <v>1940</v>
      </c>
    </row>
    <row r="133" spans="3:18" ht="24" customHeight="1" thickBot="1" x14ac:dyDescent="0.25">
      <c r="C133" s="53" t="s">
        <v>60</v>
      </c>
      <c r="D133" s="17">
        <v>6.3012295081967151E-2</v>
      </c>
      <c r="E133" s="22">
        <v>14525</v>
      </c>
      <c r="F133" s="17">
        <v>0.20921544209215437</v>
      </c>
      <c r="G133" s="22">
        <v>971</v>
      </c>
      <c r="H133" s="17">
        <v>-0.42028985507246375</v>
      </c>
      <c r="I133" s="22">
        <v>40</v>
      </c>
      <c r="J133" s="17">
        <v>7.7490774907749138E-2</v>
      </c>
      <c r="K133" s="22">
        <v>2044</v>
      </c>
      <c r="L133" s="17">
        <v>5.2776502983019835E-2</v>
      </c>
      <c r="M133" s="22">
        <v>11470</v>
      </c>
    </row>
    <row r="134" spans="3:18" ht="24" customHeight="1" thickBot="1" x14ac:dyDescent="0.25">
      <c r="C134" s="53" t="s">
        <v>61</v>
      </c>
      <c r="D134" s="17">
        <v>2.0033648838886142E-2</v>
      </c>
      <c r="E134" s="22">
        <v>891234</v>
      </c>
      <c r="F134" s="17">
        <v>0.23256076879592991</v>
      </c>
      <c r="G134" s="22">
        <v>10902</v>
      </c>
      <c r="H134" s="17">
        <v>0.16045594037702759</v>
      </c>
      <c r="I134" s="22">
        <v>2647</v>
      </c>
      <c r="J134" s="17">
        <v>0.1361218289728372</v>
      </c>
      <c r="K134" s="22">
        <v>88630</v>
      </c>
      <c r="L134" s="17">
        <v>5.6870249925757843E-3</v>
      </c>
      <c r="M134" s="22">
        <v>789055</v>
      </c>
    </row>
    <row r="135" spans="3:18" ht="24" customHeight="1" thickBot="1" x14ac:dyDescent="0.25">
      <c r="C135" s="53" t="s">
        <v>9</v>
      </c>
      <c r="D135" s="17">
        <v>-1.5524125719000859E-3</v>
      </c>
      <c r="E135" s="22">
        <v>1285031</v>
      </c>
      <c r="F135" s="17">
        <v>0.11294180175391966</v>
      </c>
      <c r="G135" s="22">
        <v>37692</v>
      </c>
      <c r="H135" s="17">
        <v>-2.4900872323552758E-2</v>
      </c>
      <c r="I135" s="22">
        <v>6148</v>
      </c>
      <c r="J135" s="17">
        <v>9.4692383231477661E-2</v>
      </c>
      <c r="K135" s="22">
        <v>229638</v>
      </c>
      <c r="L135" s="17">
        <v>-2.461712321964582E-2</v>
      </c>
      <c r="M135" s="22">
        <v>1011553</v>
      </c>
    </row>
    <row r="136" spans="3:18" ht="13.5" thickBot="1" x14ac:dyDescent="0.25">
      <c r="C136" s="1"/>
      <c r="D136" s="2"/>
      <c r="E136" s="2"/>
      <c r="F136" s="2"/>
      <c r="G136" s="2"/>
      <c r="H136" s="2"/>
      <c r="I136" s="2"/>
      <c r="J136" s="2"/>
      <c r="K136" s="2"/>
      <c r="L136" s="2"/>
      <c r="M136" s="3"/>
    </row>
    <row r="137" spans="3:18" ht="35.25" customHeight="1" x14ac:dyDescent="0.2">
      <c r="C137" s="108" t="s">
        <v>29</v>
      </c>
      <c r="D137" s="93"/>
      <c r="E137" s="93"/>
      <c r="F137" s="93"/>
      <c r="G137" s="93"/>
      <c r="H137" s="93"/>
      <c r="I137" s="93"/>
      <c r="J137" s="93"/>
      <c r="K137" s="93"/>
      <c r="L137" s="93"/>
      <c r="M137" s="94"/>
      <c r="O137" s="55"/>
      <c r="P137" s="55"/>
      <c r="Q137" s="55"/>
      <c r="R137" s="56"/>
    </row>
    <row r="138" spans="3:18" ht="20.100000000000001" customHeight="1" thickBot="1" x14ac:dyDescent="0.25">
      <c r="C138" s="43"/>
      <c r="D138" s="44"/>
      <c r="E138" s="44"/>
      <c r="F138" s="44"/>
      <c r="G138" s="112" t="str">
        <f>I2</f>
        <v>acumulado septiembre 2013</v>
      </c>
      <c r="H138" s="113"/>
      <c r="I138" s="113"/>
      <c r="J138" s="44"/>
      <c r="K138" s="44"/>
      <c r="L138" s="44"/>
      <c r="M138" s="45"/>
      <c r="O138" s="57"/>
      <c r="P138" s="57"/>
      <c r="Q138" s="58"/>
      <c r="R138" s="59"/>
    </row>
    <row r="139" spans="3:18" ht="13.5" thickBot="1" x14ac:dyDescent="0.25">
      <c r="C139" s="48"/>
      <c r="D139" s="114" t="s">
        <v>8</v>
      </c>
      <c r="E139" s="115"/>
      <c r="F139" s="114" t="s">
        <v>30</v>
      </c>
      <c r="G139" s="115"/>
      <c r="H139" s="114" t="s">
        <v>31</v>
      </c>
      <c r="I139" s="115"/>
      <c r="J139" s="114" t="s">
        <v>32</v>
      </c>
      <c r="K139" s="115"/>
      <c r="L139" s="114" t="s">
        <v>33</v>
      </c>
      <c r="M139" s="115"/>
    </row>
    <row r="140" spans="3:18" ht="28.5" customHeight="1" thickBot="1" x14ac:dyDescent="0.25">
      <c r="C140" s="48"/>
      <c r="D140" s="49" t="s">
        <v>62</v>
      </c>
      <c r="E140" s="49" t="s">
        <v>63</v>
      </c>
      <c r="F140" s="49" t="s">
        <v>62</v>
      </c>
      <c r="G140" s="49" t="s">
        <v>63</v>
      </c>
      <c r="H140" s="49" t="s">
        <v>62</v>
      </c>
      <c r="I140" s="49" t="s">
        <v>63</v>
      </c>
      <c r="J140" s="49" t="s">
        <v>62</v>
      </c>
      <c r="K140" s="49" t="s">
        <v>63</v>
      </c>
      <c r="L140" s="49" t="s">
        <v>62</v>
      </c>
      <c r="M140" s="49" t="s">
        <v>63</v>
      </c>
    </row>
    <row r="141" spans="3:18" ht="24" customHeight="1" thickBot="1" x14ac:dyDescent="0.25">
      <c r="C141" s="50" t="s">
        <v>36</v>
      </c>
      <c r="D141" s="17">
        <v>-4.5002545916504211E-2</v>
      </c>
      <c r="E141" s="22">
        <v>928396</v>
      </c>
      <c r="F141" s="17">
        <v>-2.0536485031918406E-2</v>
      </c>
      <c r="G141" s="22">
        <v>91906</v>
      </c>
      <c r="H141" s="17">
        <v>-1.8506984607171484E-2</v>
      </c>
      <c r="I141" s="22">
        <v>11031</v>
      </c>
      <c r="J141" s="17">
        <v>2.9709596512406122E-2</v>
      </c>
      <c r="K141" s="22">
        <v>329262</v>
      </c>
      <c r="L141" s="17">
        <v>-9.3391143243969132E-2</v>
      </c>
      <c r="M141" s="22">
        <v>496197</v>
      </c>
    </row>
    <row r="142" spans="3:18" ht="24" customHeight="1" thickBot="1" x14ac:dyDescent="0.25">
      <c r="C142" s="51" t="s">
        <v>37</v>
      </c>
      <c r="D142" s="17">
        <v>-2.5548695637348295E-2</v>
      </c>
      <c r="E142" s="22">
        <v>221894.18010699045</v>
      </c>
      <c r="F142" s="17" t="s">
        <v>38</v>
      </c>
      <c r="G142" s="22" t="s">
        <v>38</v>
      </c>
      <c r="H142" s="17" t="s">
        <v>38</v>
      </c>
      <c r="I142" s="22" t="s">
        <v>38</v>
      </c>
      <c r="J142" s="17" t="s">
        <v>38</v>
      </c>
      <c r="K142" s="22" t="s">
        <v>38</v>
      </c>
      <c r="L142" s="17" t="s">
        <v>38</v>
      </c>
      <c r="M142" s="22" t="s">
        <v>38</v>
      </c>
    </row>
    <row r="143" spans="3:18" ht="24" customHeight="1" thickBot="1" x14ac:dyDescent="0.25">
      <c r="C143" s="51" t="s">
        <v>39</v>
      </c>
      <c r="D143" s="17">
        <v>0.34156327669125841</v>
      </c>
      <c r="E143" s="22">
        <v>153145.42360356846</v>
      </c>
      <c r="F143" s="17" t="s">
        <v>38</v>
      </c>
      <c r="G143" s="22" t="s">
        <v>38</v>
      </c>
      <c r="H143" s="17" t="s">
        <v>38</v>
      </c>
      <c r="I143" s="22" t="s">
        <v>38</v>
      </c>
      <c r="J143" s="17" t="s">
        <v>38</v>
      </c>
      <c r="K143" s="22" t="s">
        <v>38</v>
      </c>
      <c r="L143" s="17" t="s">
        <v>38</v>
      </c>
      <c r="M143" s="22" t="s">
        <v>38</v>
      </c>
    </row>
    <row r="144" spans="3:18" ht="24" customHeight="1" thickBot="1" x14ac:dyDescent="0.25">
      <c r="C144" s="51" t="s">
        <v>40</v>
      </c>
      <c r="D144" s="17">
        <v>-0.12204479732282947</v>
      </c>
      <c r="E144" s="22">
        <v>553356.39628979517</v>
      </c>
      <c r="F144" s="17" t="s">
        <v>38</v>
      </c>
      <c r="G144" s="22" t="s">
        <v>38</v>
      </c>
      <c r="H144" s="17" t="s">
        <v>38</v>
      </c>
      <c r="I144" s="22" t="s">
        <v>38</v>
      </c>
      <c r="J144" s="17" t="s">
        <v>38</v>
      </c>
      <c r="K144" s="22" t="s">
        <v>38</v>
      </c>
      <c r="L144" s="17" t="s">
        <v>38</v>
      </c>
      <c r="M144" s="22" t="s">
        <v>38</v>
      </c>
    </row>
    <row r="145" spans="3:13" ht="24" customHeight="1" thickBot="1" x14ac:dyDescent="0.25">
      <c r="C145" s="53" t="s">
        <v>41</v>
      </c>
      <c r="D145" s="17">
        <v>2.3295327520679532E-2</v>
      </c>
      <c r="E145" s="22">
        <v>114430</v>
      </c>
      <c r="F145" s="17">
        <v>6.6378066378066425E-2</v>
      </c>
      <c r="G145" s="22">
        <v>739</v>
      </c>
      <c r="H145" s="17">
        <v>0.43089430894308944</v>
      </c>
      <c r="I145" s="22">
        <v>352</v>
      </c>
      <c r="J145" s="17">
        <v>0.561593172119488</v>
      </c>
      <c r="K145" s="22">
        <v>5489</v>
      </c>
      <c r="L145" s="17">
        <v>4.4611673543135666E-3</v>
      </c>
      <c r="M145" s="22">
        <v>107850</v>
      </c>
    </row>
    <row r="146" spans="3:13" ht="24" customHeight="1" thickBot="1" x14ac:dyDescent="0.25">
      <c r="C146" s="53" t="s">
        <v>42</v>
      </c>
      <c r="D146" s="17">
        <v>-9.4498317830991052E-3</v>
      </c>
      <c r="E146" s="22">
        <v>100105</v>
      </c>
      <c r="F146" s="17">
        <v>0.2998454404945905</v>
      </c>
      <c r="G146" s="22">
        <v>841</v>
      </c>
      <c r="H146" s="17">
        <v>0.39455782312925169</v>
      </c>
      <c r="I146" s="22">
        <v>205</v>
      </c>
      <c r="J146" s="17">
        <v>5.2956298200514063E-2</v>
      </c>
      <c r="K146" s="22">
        <v>2048</v>
      </c>
      <c r="L146" s="17">
        <v>-1.3323705007068698E-2</v>
      </c>
      <c r="M146" s="22">
        <v>97011</v>
      </c>
    </row>
    <row r="147" spans="3:13" ht="24" customHeight="1" thickBot="1" x14ac:dyDescent="0.25">
      <c r="C147" s="53" t="s">
        <v>43</v>
      </c>
      <c r="D147" s="17">
        <v>-6.6517056296857446E-2</v>
      </c>
      <c r="E147" s="22">
        <v>391836</v>
      </c>
      <c r="F147" s="17">
        <v>-6.23941958887545E-2</v>
      </c>
      <c r="G147" s="22">
        <v>3877</v>
      </c>
      <c r="H147" s="17">
        <v>-6.4097744360902209E-2</v>
      </c>
      <c r="I147" s="22">
        <v>4979</v>
      </c>
      <c r="J147" s="17">
        <v>-1.4852987997660216E-2</v>
      </c>
      <c r="K147" s="22">
        <v>133051</v>
      </c>
      <c r="L147" s="17">
        <v>-9.1976239350396893E-2</v>
      </c>
      <c r="M147" s="22">
        <v>249929</v>
      </c>
    </row>
    <row r="148" spans="3:13" ht="24" customHeight="1" thickBot="1" x14ac:dyDescent="0.25">
      <c r="C148" s="53" t="s">
        <v>44</v>
      </c>
      <c r="D148" s="17">
        <v>1.0620001719838346E-2</v>
      </c>
      <c r="E148" s="22">
        <v>117525</v>
      </c>
      <c r="F148" s="17">
        <v>0.53785011355034062</v>
      </c>
      <c r="G148" s="22">
        <v>4063</v>
      </c>
      <c r="H148" s="17">
        <v>0.6324900133155793</v>
      </c>
      <c r="I148" s="22">
        <v>1226</v>
      </c>
      <c r="J148" s="17">
        <v>0.10338648987636634</v>
      </c>
      <c r="K148" s="22">
        <v>18474</v>
      </c>
      <c r="L148" s="17">
        <v>-2.4876760197183656E-2</v>
      </c>
      <c r="M148" s="22">
        <v>93762</v>
      </c>
    </row>
    <row r="149" spans="3:13" ht="24" customHeight="1" thickBot="1" x14ac:dyDescent="0.25">
      <c r="C149" s="53" t="s">
        <v>45</v>
      </c>
      <c r="D149" s="17">
        <v>1.0411374595664435E-2</v>
      </c>
      <c r="E149" s="22">
        <v>1181375</v>
      </c>
      <c r="F149" s="17">
        <v>0.4217722850381278</v>
      </c>
      <c r="G149" s="22">
        <v>5407</v>
      </c>
      <c r="H149" s="17">
        <v>0.2376681614349776</v>
      </c>
      <c r="I149" s="22">
        <v>552</v>
      </c>
      <c r="J149" s="17">
        <v>-7.6206028441178075E-3</v>
      </c>
      <c r="K149" s="22">
        <v>43755</v>
      </c>
      <c r="L149" s="17">
        <v>9.6345491237994629E-3</v>
      </c>
      <c r="M149" s="22">
        <v>1131661</v>
      </c>
    </row>
    <row r="150" spans="3:13" ht="24" customHeight="1" thickBot="1" x14ac:dyDescent="0.25">
      <c r="C150" s="53" t="s">
        <v>46</v>
      </c>
      <c r="D150" s="17">
        <v>6.0729734812864367E-2</v>
      </c>
      <c r="E150" s="22">
        <v>56399</v>
      </c>
      <c r="F150" s="17">
        <v>0.7</v>
      </c>
      <c r="G150" s="22">
        <v>595</v>
      </c>
      <c r="H150" s="17">
        <v>-0.11764705882352944</v>
      </c>
      <c r="I150" s="22">
        <v>60</v>
      </c>
      <c r="J150" s="17">
        <v>-4.9138804457953378E-2</v>
      </c>
      <c r="K150" s="22">
        <v>1877</v>
      </c>
      <c r="L150" s="17">
        <v>6.0833431801173843E-2</v>
      </c>
      <c r="M150" s="22">
        <v>53867</v>
      </c>
    </row>
    <row r="151" spans="3:13" ht="24" customHeight="1" thickBot="1" x14ac:dyDescent="0.25">
      <c r="C151" s="53" t="s">
        <v>47</v>
      </c>
      <c r="D151" s="17">
        <v>-7.1723757920837516E-2</v>
      </c>
      <c r="E151" s="22">
        <v>70756</v>
      </c>
      <c r="F151" s="17">
        <v>0.12136081125286236</v>
      </c>
      <c r="G151" s="22">
        <v>3428</v>
      </c>
      <c r="H151" s="17">
        <v>0.10526315789473695</v>
      </c>
      <c r="I151" s="22">
        <v>966</v>
      </c>
      <c r="J151" s="17">
        <v>0.15337919870497774</v>
      </c>
      <c r="K151" s="22">
        <v>5700</v>
      </c>
      <c r="L151" s="17">
        <v>-9.9302152932442489E-2</v>
      </c>
      <c r="M151" s="22">
        <v>60662</v>
      </c>
    </row>
    <row r="152" spans="3:13" ht="24" customHeight="1" thickBot="1" x14ac:dyDescent="0.25">
      <c r="C152" s="53" t="s">
        <v>48</v>
      </c>
      <c r="D152" s="17">
        <v>2.9622132980193339E-2</v>
      </c>
      <c r="E152" s="22">
        <v>286897</v>
      </c>
      <c r="F152" s="17">
        <v>0.65759390310288524</v>
      </c>
      <c r="G152" s="22">
        <v>3045</v>
      </c>
      <c r="H152" s="17">
        <v>-6.0085836909871237E-2</v>
      </c>
      <c r="I152" s="22">
        <v>219</v>
      </c>
      <c r="J152" s="17">
        <v>4.1779282946367458E-2</v>
      </c>
      <c r="K152" s="22">
        <v>31992</v>
      </c>
      <c r="L152" s="17">
        <v>2.3496729899456614E-2</v>
      </c>
      <c r="M152" s="22">
        <v>251641</v>
      </c>
    </row>
    <row r="153" spans="3:13" ht="24" customHeight="1" thickBot="1" x14ac:dyDescent="0.25">
      <c r="C153" s="54" t="s">
        <v>49</v>
      </c>
      <c r="D153" s="17">
        <v>1.2240758582221956E-2</v>
      </c>
      <c r="E153" s="22">
        <v>99812</v>
      </c>
      <c r="F153" s="17">
        <v>0.8707865168539326</v>
      </c>
      <c r="G153" s="22">
        <v>999</v>
      </c>
      <c r="H153" s="17">
        <v>-0.18181818181818177</v>
      </c>
      <c r="I153" s="22">
        <v>54</v>
      </c>
      <c r="J153" s="17">
        <v>-3.4575360859348758E-2</v>
      </c>
      <c r="K153" s="22">
        <v>8628</v>
      </c>
      <c r="L153" s="17">
        <v>1.1934701576323814E-2</v>
      </c>
      <c r="M153" s="22">
        <v>90131</v>
      </c>
    </row>
    <row r="154" spans="3:13" ht="24" customHeight="1" thickBot="1" x14ac:dyDescent="0.25">
      <c r="C154" s="54" t="s">
        <v>50</v>
      </c>
      <c r="D154" s="17">
        <v>0.17702823383939004</v>
      </c>
      <c r="E154" s="22">
        <v>68536</v>
      </c>
      <c r="F154" s="17">
        <v>1.0438144329896906</v>
      </c>
      <c r="G154" s="22">
        <v>793</v>
      </c>
      <c r="H154" s="17">
        <v>0.45161290322580649</v>
      </c>
      <c r="I154" s="22">
        <v>45</v>
      </c>
      <c r="J154" s="17">
        <v>0.72457752742365855</v>
      </c>
      <c r="K154" s="22">
        <v>5817</v>
      </c>
      <c r="L154" s="17">
        <v>0.1367661106620619</v>
      </c>
      <c r="M154" s="22">
        <v>61881</v>
      </c>
    </row>
    <row r="155" spans="3:13" ht="24" customHeight="1" thickBot="1" x14ac:dyDescent="0.25">
      <c r="C155" s="54" t="s">
        <v>51</v>
      </c>
      <c r="D155" s="17">
        <v>-0.11019252730284845</v>
      </c>
      <c r="E155" s="22">
        <v>55322</v>
      </c>
      <c r="F155" s="17">
        <v>1.0573248407643314</v>
      </c>
      <c r="G155" s="22">
        <v>646</v>
      </c>
      <c r="H155" s="17">
        <v>-8.0808080808080773E-2</v>
      </c>
      <c r="I155" s="22">
        <v>91</v>
      </c>
      <c r="J155" s="17">
        <v>-8.2858395440596255E-2</v>
      </c>
      <c r="K155" s="22">
        <v>4184</v>
      </c>
      <c r="L155" s="17">
        <v>-0.11883282632259873</v>
      </c>
      <c r="M155" s="22">
        <v>50401</v>
      </c>
    </row>
    <row r="156" spans="3:13" ht="24" customHeight="1" thickBot="1" x14ac:dyDescent="0.25">
      <c r="C156" s="54" t="s">
        <v>52</v>
      </c>
      <c r="D156" s="17">
        <v>6.019752838003245E-2</v>
      </c>
      <c r="E156" s="22">
        <v>63227</v>
      </c>
      <c r="F156" s="17">
        <v>9.9833610648918381E-3</v>
      </c>
      <c r="G156" s="22">
        <v>607</v>
      </c>
      <c r="H156" s="17">
        <v>-0.21621621621621623</v>
      </c>
      <c r="I156" s="22">
        <v>29</v>
      </c>
      <c r="J156" s="17">
        <v>-3.4255980342559833E-2</v>
      </c>
      <c r="K156" s="22">
        <v>13363</v>
      </c>
      <c r="L156" s="17">
        <v>9.0031442363048608E-2</v>
      </c>
      <c r="M156" s="22">
        <v>49228</v>
      </c>
    </row>
    <row r="157" spans="3:13" ht="24" customHeight="1" thickBot="1" x14ac:dyDescent="0.25">
      <c r="C157" s="53" t="s">
        <v>53</v>
      </c>
      <c r="D157" s="17">
        <v>8.7543788736189621E-2</v>
      </c>
      <c r="E157" s="22">
        <v>32287</v>
      </c>
      <c r="F157" s="17">
        <v>-8.5034013605441716E-3</v>
      </c>
      <c r="G157" s="22">
        <v>583</v>
      </c>
      <c r="H157" s="17">
        <v>-0.29292929292929293</v>
      </c>
      <c r="I157" s="22">
        <v>350</v>
      </c>
      <c r="J157" s="17">
        <v>0.16307692307692312</v>
      </c>
      <c r="K157" s="22">
        <v>3402</v>
      </c>
      <c r="L157" s="17">
        <v>8.8473520249221282E-2</v>
      </c>
      <c r="M157" s="22">
        <v>27952</v>
      </c>
    </row>
    <row r="158" spans="3:13" ht="24" customHeight="1" thickBot="1" x14ac:dyDescent="0.25">
      <c r="C158" s="53" t="s">
        <v>54</v>
      </c>
      <c r="D158" s="17">
        <v>-8.8681919416886412E-3</v>
      </c>
      <c r="E158" s="22">
        <v>24476</v>
      </c>
      <c r="F158" s="17">
        <v>0.54448398576512447</v>
      </c>
      <c r="G158" s="22">
        <v>434</v>
      </c>
      <c r="H158" s="17">
        <v>-0.23502304147465436</v>
      </c>
      <c r="I158" s="22">
        <v>166</v>
      </c>
      <c r="J158" s="17">
        <v>-1.0648367250354895E-2</v>
      </c>
      <c r="K158" s="22">
        <v>4181</v>
      </c>
      <c r="L158" s="17">
        <v>-1.3820039056632094E-2</v>
      </c>
      <c r="M158" s="22">
        <v>19695</v>
      </c>
    </row>
    <row r="159" spans="3:13" ht="24" customHeight="1" thickBot="1" x14ac:dyDescent="0.25">
      <c r="C159" s="53" t="s">
        <v>55</v>
      </c>
      <c r="D159" s="17">
        <v>0.33728009203777387</v>
      </c>
      <c r="E159" s="22">
        <v>139485</v>
      </c>
      <c r="F159" s="17">
        <v>0.71835443037974689</v>
      </c>
      <c r="G159" s="22">
        <v>1629</v>
      </c>
      <c r="H159" s="17">
        <v>0.69791666666666674</v>
      </c>
      <c r="I159" s="22">
        <v>163</v>
      </c>
      <c r="J159" s="17">
        <v>0.66130580892942881</v>
      </c>
      <c r="K159" s="22">
        <v>6921</v>
      </c>
      <c r="L159" s="17">
        <v>0.31966294969473741</v>
      </c>
      <c r="M159" s="22">
        <v>130772</v>
      </c>
    </row>
    <row r="160" spans="3:13" ht="24" customHeight="1" thickBot="1" x14ac:dyDescent="0.25">
      <c r="C160" s="53" t="s">
        <v>56</v>
      </c>
      <c r="D160" s="17">
        <v>-7.5348596193706374E-2</v>
      </c>
      <c r="E160" s="22">
        <v>78514</v>
      </c>
      <c r="F160" s="17">
        <v>0.26865671641791056</v>
      </c>
      <c r="G160" s="22">
        <v>1785</v>
      </c>
      <c r="H160" s="17">
        <v>-0.30687830687830686</v>
      </c>
      <c r="I160" s="22">
        <v>131</v>
      </c>
      <c r="J160" s="17">
        <v>0.10986920332936978</v>
      </c>
      <c r="K160" s="22">
        <v>4667</v>
      </c>
      <c r="L160" s="17">
        <v>-9.0758554436171979E-2</v>
      </c>
      <c r="M160" s="22">
        <v>71931</v>
      </c>
    </row>
    <row r="161" spans="3:18" ht="24" customHeight="1" thickBot="1" x14ac:dyDescent="0.25">
      <c r="C161" s="53" t="s">
        <v>57</v>
      </c>
      <c r="D161" s="17">
        <v>3.9844630998622232E-3</v>
      </c>
      <c r="E161" s="22">
        <v>80128</v>
      </c>
      <c r="F161" s="17">
        <v>0.29166666666666674</v>
      </c>
      <c r="G161" s="22">
        <v>1922</v>
      </c>
      <c r="H161" s="17">
        <v>0.33668341708542715</v>
      </c>
      <c r="I161" s="22">
        <v>266</v>
      </c>
      <c r="J161" s="17">
        <v>0.22542947294612592</v>
      </c>
      <c r="K161" s="22">
        <v>10486</v>
      </c>
      <c r="L161" s="17">
        <v>-3.0359658453842364E-2</v>
      </c>
      <c r="M161" s="22">
        <v>67454</v>
      </c>
    </row>
    <row r="162" spans="3:18" ht="24" customHeight="1" thickBot="1" x14ac:dyDescent="0.25">
      <c r="C162" s="53" t="s">
        <v>58</v>
      </c>
      <c r="D162" s="17">
        <v>3.9204436794797459E-3</v>
      </c>
      <c r="E162" s="22">
        <v>10499</v>
      </c>
      <c r="F162" s="17">
        <v>3.1395348837209403E-2</v>
      </c>
      <c r="G162" s="22">
        <v>887</v>
      </c>
      <c r="H162" s="17">
        <v>5.8823529411764719E-2</v>
      </c>
      <c r="I162" s="22">
        <v>144</v>
      </c>
      <c r="J162" s="17">
        <v>-5.7812500000000044E-2</v>
      </c>
      <c r="K162" s="22">
        <v>1206</v>
      </c>
      <c r="L162" s="17">
        <v>9.7775604986556353E-3</v>
      </c>
      <c r="M162" s="22">
        <v>8262</v>
      </c>
    </row>
    <row r="163" spans="3:18" ht="24" customHeight="1" thickBot="1" x14ac:dyDescent="0.25">
      <c r="C163" s="53" t="s">
        <v>59</v>
      </c>
      <c r="D163" s="17">
        <v>-0.13283169533169537</v>
      </c>
      <c r="E163" s="22">
        <v>11294</v>
      </c>
      <c r="F163" s="17">
        <v>-0.17895740623013345</v>
      </c>
      <c r="G163" s="22">
        <v>2583</v>
      </c>
      <c r="H163" s="17">
        <v>-0.10062893081761004</v>
      </c>
      <c r="I163" s="22">
        <v>286</v>
      </c>
      <c r="J163" s="17">
        <v>6.5003513703443483E-2</v>
      </c>
      <c r="K163" s="22">
        <v>3031</v>
      </c>
      <c r="L163" s="17">
        <v>-0.19660411081322604</v>
      </c>
      <c r="M163" s="22">
        <v>5394</v>
      </c>
    </row>
    <row r="164" spans="3:18" ht="24" customHeight="1" thickBot="1" x14ac:dyDescent="0.25">
      <c r="C164" s="53" t="s">
        <v>60</v>
      </c>
      <c r="D164" s="17">
        <v>-2.9604552330187994E-2</v>
      </c>
      <c r="E164" s="22">
        <v>40416</v>
      </c>
      <c r="F164" s="17">
        <v>-1.471115895227848E-2</v>
      </c>
      <c r="G164" s="22">
        <v>2746</v>
      </c>
      <c r="H164" s="17">
        <v>-0.1005586592178771</v>
      </c>
      <c r="I164" s="22">
        <v>161</v>
      </c>
      <c r="J164" s="17">
        <v>0.15079707022834987</v>
      </c>
      <c r="K164" s="22">
        <v>5342</v>
      </c>
      <c r="L164" s="17">
        <v>-5.5051261713815691E-2</v>
      </c>
      <c r="M164" s="22">
        <v>32167</v>
      </c>
    </row>
    <row r="165" spans="3:18" ht="24" customHeight="1" thickBot="1" x14ac:dyDescent="0.25">
      <c r="C165" s="53" t="s">
        <v>61</v>
      </c>
      <c r="D165" s="17">
        <v>7.9975363860094184E-3</v>
      </c>
      <c r="E165" s="22">
        <v>2736422</v>
      </c>
      <c r="F165" s="17">
        <v>0.20562279814433704</v>
      </c>
      <c r="G165" s="22">
        <v>34564</v>
      </c>
      <c r="H165" s="17">
        <v>3.1470647569094234E-2</v>
      </c>
      <c r="I165" s="22">
        <v>10226</v>
      </c>
      <c r="J165" s="17">
        <v>3.60491937768328E-2</v>
      </c>
      <c r="K165" s="22">
        <v>281622</v>
      </c>
      <c r="L165" s="17">
        <v>2.3728270747680469E-3</v>
      </c>
      <c r="M165" s="22">
        <v>2410010</v>
      </c>
    </row>
    <row r="166" spans="3:18" ht="24" customHeight="1" thickBot="1" x14ac:dyDescent="0.25">
      <c r="C166" s="53" t="s">
        <v>9</v>
      </c>
      <c r="D166" s="17">
        <v>-5.9774507059673354E-3</v>
      </c>
      <c r="E166" s="22">
        <v>3664818</v>
      </c>
      <c r="F166" s="17">
        <v>3.2391307897013943E-2</v>
      </c>
      <c r="G166" s="22">
        <v>126470</v>
      </c>
      <c r="H166" s="17">
        <v>4.9165602987755186E-3</v>
      </c>
      <c r="I166" s="22">
        <v>21257</v>
      </c>
      <c r="J166" s="17">
        <v>3.2622530997236332E-2</v>
      </c>
      <c r="K166" s="22">
        <v>610884</v>
      </c>
      <c r="L166" s="17">
        <v>-1.5384453804288878E-2</v>
      </c>
      <c r="M166" s="22">
        <v>2906207</v>
      </c>
    </row>
    <row r="167" spans="3:18" ht="18" customHeight="1" x14ac:dyDescent="0.2">
      <c r="C167" s="4"/>
    </row>
    <row r="168" spans="3:18" ht="17.25" hidden="1" customHeight="1" x14ac:dyDescent="0.2">
      <c r="C168" s="116"/>
      <c r="D168" s="117"/>
      <c r="E168" s="117"/>
      <c r="F168" s="117"/>
      <c r="G168" s="117"/>
      <c r="H168" s="117"/>
      <c r="I168" s="117"/>
      <c r="J168" s="117"/>
      <c r="K168" s="117"/>
      <c r="L168" s="117"/>
      <c r="M168" s="118"/>
    </row>
    <row r="169" spans="3:18" ht="21.75" hidden="1" customHeight="1" x14ac:dyDescent="0.2">
      <c r="C169" s="1"/>
      <c r="D169" s="2"/>
      <c r="E169" s="81" t="str">
        <f>$E$1</f>
        <v>INDICADORES TURÍSTICOS DE TENERIFE definitivo</v>
      </c>
      <c r="F169" s="82"/>
      <c r="G169" s="82"/>
      <c r="H169" s="82"/>
      <c r="I169" s="82"/>
      <c r="J169" s="82"/>
      <c r="K169" s="83"/>
      <c r="L169" s="2"/>
      <c r="M169" s="3"/>
    </row>
    <row r="170" spans="3:18" s="33" customFormat="1" ht="21.75" hidden="1" customHeight="1" x14ac:dyDescent="0.2">
      <c r="C170" s="1"/>
      <c r="D170" s="2"/>
      <c r="E170" s="40"/>
      <c r="F170" s="40"/>
      <c r="G170" s="40"/>
      <c r="H170" s="40"/>
      <c r="I170" s="40"/>
      <c r="J170" s="40"/>
      <c r="K170" s="40"/>
      <c r="L170" s="2"/>
      <c r="M170" s="3"/>
    </row>
    <row r="171" spans="3:18" ht="33" hidden="1" customHeight="1" x14ac:dyDescent="0.2">
      <c r="C171" s="119" t="s">
        <v>29</v>
      </c>
      <c r="D171" s="120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  <c r="R171" s="42"/>
    </row>
    <row r="172" spans="3:18" ht="20.100000000000001" hidden="1" customHeight="1" x14ac:dyDescent="0.2">
      <c r="C172" s="121" t="str">
        <f>E3</f>
        <v>Julio - septiembre 2013</v>
      </c>
      <c r="D172" s="122"/>
      <c r="E172" s="122"/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33"/>
    </row>
    <row r="173" spans="3:18" ht="17.25" hidden="1" customHeight="1" x14ac:dyDescent="0.2">
      <c r="C173" s="60"/>
      <c r="D173" s="114" t="s">
        <v>25</v>
      </c>
      <c r="E173" s="115"/>
      <c r="F173" s="114" t="s">
        <v>24</v>
      </c>
      <c r="G173" s="115"/>
      <c r="H173" s="114" t="s">
        <v>23</v>
      </c>
      <c r="I173" s="115"/>
      <c r="J173" s="114" t="s">
        <v>22</v>
      </c>
      <c r="K173" s="115"/>
      <c r="L173" s="114" t="s">
        <v>21</v>
      </c>
      <c r="M173" s="115"/>
      <c r="N173" s="114" t="s">
        <v>64</v>
      </c>
      <c r="O173" s="115"/>
      <c r="P173" s="114" t="s">
        <v>65</v>
      </c>
      <c r="Q173" s="115"/>
    </row>
    <row r="174" spans="3:18" ht="28.5" hidden="1" customHeight="1" x14ac:dyDescent="0.2">
      <c r="C174" s="60"/>
      <c r="D174" s="49" t="s">
        <v>34</v>
      </c>
      <c r="E174" s="49" t="s">
        <v>35</v>
      </c>
      <c r="F174" s="49" t="s">
        <v>34</v>
      </c>
      <c r="G174" s="49" t="s">
        <v>35</v>
      </c>
      <c r="H174" s="49" t="s">
        <v>34</v>
      </c>
      <c r="I174" s="49" t="s">
        <v>35</v>
      </c>
      <c r="J174" s="49" t="s">
        <v>34</v>
      </c>
      <c r="K174" s="49" t="s">
        <v>35</v>
      </c>
      <c r="L174" s="49" t="s">
        <v>34</v>
      </c>
      <c r="M174" s="49" t="s">
        <v>35</v>
      </c>
      <c r="N174" s="49" t="s">
        <v>34</v>
      </c>
      <c r="O174" s="49" t="s">
        <v>35</v>
      </c>
      <c r="P174" s="49" t="s">
        <v>34</v>
      </c>
      <c r="Q174" s="49" t="s">
        <v>35</v>
      </c>
    </row>
    <row r="175" spans="3:18" ht="24" hidden="1" customHeight="1" x14ac:dyDescent="0.2">
      <c r="C175" s="61" t="s">
        <v>36</v>
      </c>
      <c r="D175" s="62" t="e">
        <f>VLOOKUP("españa",#REF!,6,FALSE)/VLOOKUP("españa",#REF!,6,FALSE)-1</f>
        <v>#REF!</v>
      </c>
      <c r="E175" s="63" t="e">
        <f>VLOOKUP("españa",#REF!,6,FALSE)</f>
        <v>#REF!</v>
      </c>
      <c r="F175" s="62" t="e">
        <f>VLOOKUP("españa",#REF!,5,FALSE)/VLOOKUP("españa",#REF!,5,FALSE)-1</f>
        <v>#REF!</v>
      </c>
      <c r="G175" s="63" t="e">
        <f>VLOOKUP("españa",#REF!,5,FALSE)</f>
        <v>#REF!</v>
      </c>
      <c r="H175" s="62" t="e">
        <f>VLOOKUP("españa",#REF!,4,FALSE)/VLOOKUP("españa",#REF!,4,FALSE)-1</f>
        <v>#REF!</v>
      </c>
      <c r="I175" s="63" t="e">
        <f>VLOOKUP("españa",#REF!,4,FALSE)</f>
        <v>#REF!</v>
      </c>
      <c r="J175" s="62" t="e">
        <f>VLOOKUP("españa",#REF!,3,FALSE)/VLOOKUP("españa",#REF!,3,FALSE)-1</f>
        <v>#REF!</v>
      </c>
      <c r="K175" s="63" t="e">
        <f>VLOOKUP("españa",#REF!,3,FALSE)</f>
        <v>#REF!</v>
      </c>
      <c r="L175" s="62" t="e">
        <f>VLOOKUP("españa",#REF!,2,FALSE)/VLOOKUP("españa",#REF!,2,FALSE)-1</f>
        <v>#REF!</v>
      </c>
      <c r="M175" s="63" t="e">
        <f>VLOOKUP("españa",#REF!,2,FALSE)</f>
        <v>#REF!</v>
      </c>
      <c r="N175" s="62" t="e">
        <f>VLOOKUP("españa",#REF!,7,FALSE)/VLOOKUP("españa",#REF!,7,FALSE)-1</f>
        <v>#REF!</v>
      </c>
      <c r="O175" s="63" t="e">
        <f>VLOOKUP("españa",#REF!,7,FALSE)</f>
        <v>#REF!</v>
      </c>
      <c r="P175" s="62" t="e">
        <f>VLOOKUP("españa",#REF!,8,FALSE)/VLOOKUP("españa",#REF!,8,FALSE)-1</f>
        <v>#REF!</v>
      </c>
      <c r="Q175" s="63" t="e">
        <f>VLOOKUP("españa",#REF!,8,FALSE)</f>
        <v>#REF!</v>
      </c>
    </row>
    <row r="176" spans="3:18" ht="24" hidden="1" customHeight="1" x14ac:dyDescent="0.2">
      <c r="C176" s="61" t="s">
        <v>41</v>
      </c>
      <c r="D176" s="62" t="e">
        <f>VLOOKUP("holanda",#REF!,6,FALSE)/VLOOKUP("holanda",#REF!,6,FALSE)-1</f>
        <v>#REF!</v>
      </c>
      <c r="E176" s="63" t="e">
        <f>VLOOKUP("holanda",#REF!,6,FALSE)</f>
        <v>#REF!</v>
      </c>
      <c r="F176" s="62" t="e">
        <f>VLOOKUP("holanda",#REF!,5,FALSE)/VLOOKUP("holanda",#REF!,5,FALSE)-1</f>
        <v>#REF!</v>
      </c>
      <c r="G176" s="63" t="e">
        <f>VLOOKUP("holanda",#REF!,5,FALSE)</f>
        <v>#REF!</v>
      </c>
      <c r="H176" s="62" t="e">
        <f>VLOOKUP("holanda",#REF!,4,FALSE)/VLOOKUP("holanda",#REF!,4,FALSE)-1</f>
        <v>#REF!</v>
      </c>
      <c r="I176" s="63" t="e">
        <f>VLOOKUP("holanda",#REF!,4,FALSE)</f>
        <v>#REF!</v>
      </c>
      <c r="J176" s="62" t="e">
        <f>VLOOKUP("holanda",#REF!,3,FALSE)/VLOOKUP("holanda",#REF!,3,FALSE)-1</f>
        <v>#REF!</v>
      </c>
      <c r="K176" s="63" t="e">
        <f>VLOOKUP("holanda",#REF!,3,FALSE)</f>
        <v>#REF!</v>
      </c>
      <c r="L176" s="62" t="e">
        <f>VLOOKUP("holanda",#REF!,2,FALSE)/VLOOKUP("holanda",#REF!,2,FALSE)-1</f>
        <v>#REF!</v>
      </c>
      <c r="M176" s="63" t="e">
        <f>VLOOKUP("holanda",#REF!,2,FALSE)</f>
        <v>#REF!</v>
      </c>
      <c r="N176" s="62" t="e">
        <f>VLOOKUP("holanda",#REF!,7,FALSE)/VLOOKUP("holanda",#REF!,7,FALSE)-1</f>
        <v>#REF!</v>
      </c>
      <c r="O176" s="63" t="e">
        <f>VLOOKUP("holanda",#REF!,7,FALSE)</f>
        <v>#REF!</v>
      </c>
      <c r="P176" s="62" t="e">
        <f>VLOOKUP("holanda",#REF!,8,FALSE)/VLOOKUP("holanda",#REF!,8,FALSE)-1</f>
        <v>#REF!</v>
      </c>
      <c r="Q176" s="63" t="e">
        <f>VLOOKUP("holanda",#REF!,8,FALSE)</f>
        <v>#REF!</v>
      </c>
    </row>
    <row r="177" spans="3:17" ht="24" hidden="1" customHeight="1" x14ac:dyDescent="0.2">
      <c r="C177" s="61" t="s">
        <v>42</v>
      </c>
      <c r="D177" s="62" t="e">
        <f>VLOOKUP("belgica",#REF!,6,FALSE)/VLOOKUP("belgica",#REF!,6,FALSE)-1</f>
        <v>#REF!</v>
      </c>
      <c r="E177" s="63" t="e">
        <f>VLOOKUP("belgica",#REF!,6,FALSE)</f>
        <v>#REF!</v>
      </c>
      <c r="F177" s="62" t="e">
        <f>VLOOKUP("belgica",#REF!,5,FALSE)/VLOOKUP("belgica",#REF!,5,FALSE)-1</f>
        <v>#REF!</v>
      </c>
      <c r="G177" s="63" t="e">
        <f>VLOOKUP("belgica",#REF!,5,FALSE)</f>
        <v>#REF!</v>
      </c>
      <c r="H177" s="62" t="e">
        <f>VLOOKUP("belgica",#REF!,4,FALSE)/VLOOKUP("belgica",#REF!,4,FALSE)-1</f>
        <v>#REF!</v>
      </c>
      <c r="I177" s="63" t="e">
        <f>VLOOKUP("belgica",#REF!,4,FALSE)</f>
        <v>#REF!</v>
      </c>
      <c r="J177" s="62" t="e">
        <f>VLOOKUP("belgica",#REF!,3,FALSE)/VLOOKUP("belgica",#REF!,3,FALSE)-1</f>
        <v>#REF!</v>
      </c>
      <c r="K177" s="63" t="e">
        <f>VLOOKUP("belgica",#REF!,3,FALSE)</f>
        <v>#REF!</v>
      </c>
      <c r="L177" s="62" t="e">
        <f>VLOOKUP("belgica",#REF!,2,FALSE)/VLOOKUP("belgica",#REF!,2,FALSE)-1</f>
        <v>#REF!</v>
      </c>
      <c r="M177" s="63" t="e">
        <f>VLOOKUP("belgica",#REF!,2,FALSE)</f>
        <v>#REF!</v>
      </c>
      <c r="N177" s="62" t="e">
        <f>VLOOKUP("belgica",#REF!,7,FALSE)/VLOOKUP("belgica",#REF!,7,FALSE)-1</f>
        <v>#REF!</v>
      </c>
      <c r="O177" s="63" t="e">
        <f>VLOOKUP("belgica",#REF!,7,FALSE)</f>
        <v>#REF!</v>
      </c>
      <c r="P177" s="62" t="e">
        <f>VLOOKUP("belgica",#REF!,8,FALSE)/VLOOKUP("belgica",#REF!,8,FALSE)-1</f>
        <v>#REF!</v>
      </c>
      <c r="Q177" s="63" t="e">
        <f>VLOOKUP("belgica",#REF!,8,FALSE)</f>
        <v>#REF!</v>
      </c>
    </row>
    <row r="178" spans="3:17" ht="24" hidden="1" customHeight="1" x14ac:dyDescent="0.2">
      <c r="C178" s="61" t="s">
        <v>43</v>
      </c>
      <c r="D178" s="62" t="e">
        <f>VLOOKUP("alemania",#REF!,6,FALSE)/VLOOKUP("alemania",#REF!,6,FALSE)-1</f>
        <v>#REF!</v>
      </c>
      <c r="E178" s="63" t="e">
        <f>VLOOKUP("alemania",#REF!,6,FALSE)</f>
        <v>#REF!</v>
      </c>
      <c r="F178" s="62" t="e">
        <f>VLOOKUP("alemania",#REF!,5,FALSE)/VLOOKUP("alemania",#REF!,5,FALSE)-1</f>
        <v>#REF!</v>
      </c>
      <c r="G178" s="63" t="e">
        <f>VLOOKUP("alemania",#REF!,5,FALSE)</f>
        <v>#REF!</v>
      </c>
      <c r="H178" s="62" t="e">
        <f>VLOOKUP("alemania",#REF!,4,FALSE)/VLOOKUP("alemania",#REF!,4,FALSE)-1</f>
        <v>#REF!</v>
      </c>
      <c r="I178" s="63" t="e">
        <f>VLOOKUP("alemania",#REF!,4,FALSE)</f>
        <v>#REF!</v>
      </c>
      <c r="J178" s="62" t="e">
        <f>VLOOKUP("alemania",#REF!,3,FALSE)/VLOOKUP("alemania",#REF!,3,FALSE)-1</f>
        <v>#REF!</v>
      </c>
      <c r="K178" s="63" t="e">
        <f>VLOOKUP("alemania",#REF!,3,FALSE)</f>
        <v>#REF!</v>
      </c>
      <c r="L178" s="62" t="e">
        <f>VLOOKUP("alemania",#REF!,2,FALSE)/VLOOKUP("alemania",#REF!,2,FALSE)-1</f>
        <v>#REF!</v>
      </c>
      <c r="M178" s="63" t="e">
        <f>VLOOKUP("alemania",#REF!,2,FALSE)</f>
        <v>#REF!</v>
      </c>
      <c r="N178" s="62" t="e">
        <f>VLOOKUP("alemania",#REF!,7,FALSE)/VLOOKUP("alemania",#REF!,7,FALSE)-1</f>
        <v>#REF!</v>
      </c>
      <c r="O178" s="63" t="e">
        <f>VLOOKUP("alemania",#REF!,7,FALSE)</f>
        <v>#REF!</v>
      </c>
      <c r="P178" s="62" t="e">
        <f>VLOOKUP("alemania",#REF!,8,FALSE)/VLOOKUP("alemania",#REF!,8,FALSE)-1</f>
        <v>#REF!</v>
      </c>
      <c r="Q178" s="63" t="e">
        <f>VLOOKUP("alemania",#REF!,8,FALSE)</f>
        <v>#REF!</v>
      </c>
    </row>
    <row r="179" spans="3:17" ht="24" hidden="1" customHeight="1" x14ac:dyDescent="0.2">
      <c r="C179" s="61" t="s">
        <v>44</v>
      </c>
      <c r="D179" s="62" t="e">
        <f>VLOOKUP("francia",#REF!,6,FALSE)/VLOOKUP("francia",#REF!,6,FALSE)-1</f>
        <v>#REF!</v>
      </c>
      <c r="E179" s="63" t="e">
        <f>VLOOKUP("francia",#REF!,6,FALSE)</f>
        <v>#REF!</v>
      </c>
      <c r="F179" s="62" t="e">
        <f>VLOOKUP("francia",#REF!,5,FALSE)/VLOOKUP("francia",#REF!,5,FALSE)-1</f>
        <v>#REF!</v>
      </c>
      <c r="G179" s="63" t="e">
        <f>VLOOKUP("francia",#REF!,5,FALSE)</f>
        <v>#REF!</v>
      </c>
      <c r="H179" s="62" t="e">
        <f>VLOOKUP("francia",#REF!,4,FALSE)/VLOOKUP("francia",#REF!,4,FALSE)-1</f>
        <v>#REF!</v>
      </c>
      <c r="I179" s="63" t="e">
        <f>VLOOKUP("francia",#REF!,4,FALSE)</f>
        <v>#REF!</v>
      </c>
      <c r="J179" s="62" t="e">
        <f>VLOOKUP("francia",#REF!,3,FALSE)/VLOOKUP("francia",#REF!,3,FALSE)-1</f>
        <v>#REF!</v>
      </c>
      <c r="K179" s="63" t="e">
        <f>VLOOKUP("francia",#REF!,3,FALSE)</f>
        <v>#REF!</v>
      </c>
      <c r="L179" s="62" t="e">
        <f>VLOOKUP("francia",#REF!,2,FALSE)/VLOOKUP("francia",#REF!,2,FALSE)-1</f>
        <v>#REF!</v>
      </c>
      <c r="M179" s="63" t="e">
        <f>VLOOKUP("francia",#REF!,2,FALSE)</f>
        <v>#REF!</v>
      </c>
      <c r="N179" s="62" t="e">
        <f>VLOOKUP("francia",#REF!,7,FALSE)/VLOOKUP("francia",#REF!,7,FALSE)-1</f>
        <v>#REF!</v>
      </c>
      <c r="O179" s="63" t="e">
        <f>VLOOKUP("francia",#REF!,7,FALSE)</f>
        <v>#REF!</v>
      </c>
      <c r="P179" s="62" t="e">
        <f>VLOOKUP("francia",#REF!,8,FALSE)/VLOOKUP("francia",#REF!,8,FALSE)-1</f>
        <v>#REF!</v>
      </c>
      <c r="Q179" s="63" t="e">
        <f>VLOOKUP("francia",#REF!,8,FALSE)</f>
        <v>#REF!</v>
      </c>
    </row>
    <row r="180" spans="3:17" ht="24" hidden="1" customHeight="1" x14ac:dyDescent="0.2">
      <c r="C180" s="61" t="s">
        <v>45</v>
      </c>
      <c r="D180" s="62" t="e">
        <f>VLOOKUP("reino unido",#REF!,6,FALSE)/VLOOKUP("reino unido",#REF!,6,FALSE)-1</f>
        <v>#REF!</v>
      </c>
      <c r="E180" s="63" t="e">
        <f>VLOOKUP("reino unido",#REF!,6,FALSE)</f>
        <v>#REF!</v>
      </c>
      <c r="F180" s="62" t="e">
        <f>VLOOKUP("reino unido",#REF!,5,FALSE)/VLOOKUP("reino unido",#REF!,5,FALSE)-1</f>
        <v>#REF!</v>
      </c>
      <c r="G180" s="63" t="e">
        <f>VLOOKUP("reino unido",#REF!,5,FALSE)</f>
        <v>#REF!</v>
      </c>
      <c r="H180" s="62" t="e">
        <f>VLOOKUP("reino unido",#REF!,4,FALSE)/VLOOKUP("reino unido",#REF!,4,FALSE)-1</f>
        <v>#REF!</v>
      </c>
      <c r="I180" s="63" t="e">
        <f>VLOOKUP("reino unido",#REF!,4,FALSE)</f>
        <v>#REF!</v>
      </c>
      <c r="J180" s="62" t="e">
        <f>VLOOKUP("reino unido",#REF!,3,FALSE)/VLOOKUP("reino unido",#REF!,3,FALSE)-1</f>
        <v>#REF!</v>
      </c>
      <c r="K180" s="63" t="e">
        <f>VLOOKUP("reino unido",#REF!,3,FALSE)</f>
        <v>#REF!</v>
      </c>
      <c r="L180" s="62" t="e">
        <f>VLOOKUP("reino unido",#REF!,2,FALSE)/VLOOKUP("reino unido",#REF!,2,FALSE)-1</f>
        <v>#REF!</v>
      </c>
      <c r="M180" s="63" t="e">
        <f>VLOOKUP("reino unido",#REF!,2,FALSE)</f>
        <v>#REF!</v>
      </c>
      <c r="N180" s="62" t="e">
        <f>VLOOKUP("reino unido",#REF!,7,FALSE)/VLOOKUP("reino unido",#REF!,7,FALSE)-1</f>
        <v>#REF!</v>
      </c>
      <c r="O180" s="63" t="e">
        <f>VLOOKUP("reino unido",#REF!,7,FALSE)</f>
        <v>#REF!</v>
      </c>
      <c r="P180" s="62" t="e">
        <f>VLOOKUP("reino unido",#REF!,8,FALSE)/VLOOKUP("reino unido",#REF!,8,FALSE)-1</f>
        <v>#REF!</v>
      </c>
      <c r="Q180" s="63" t="e">
        <f>VLOOKUP("reino unido",#REF!,8,FALSE)</f>
        <v>#REF!</v>
      </c>
    </row>
    <row r="181" spans="3:17" ht="24" hidden="1" customHeight="1" x14ac:dyDescent="0.2">
      <c r="C181" s="61" t="s">
        <v>46</v>
      </c>
      <c r="D181" s="62" t="e">
        <f>VLOOKUP("irlanda",#REF!,6,FALSE)/VLOOKUP("irlanda",#REF!,6,FALSE)-1</f>
        <v>#REF!</v>
      </c>
      <c r="E181" s="63" t="e">
        <f>VLOOKUP("irlanda",#REF!,6,FALSE)</f>
        <v>#REF!</v>
      </c>
      <c r="F181" s="62" t="e">
        <f>VLOOKUP("irlanda",#REF!,5,FALSE)/VLOOKUP("irlanda",#REF!,5,FALSE)-1</f>
        <v>#REF!</v>
      </c>
      <c r="G181" s="63" t="e">
        <f>VLOOKUP("irlanda",#REF!,5,FALSE)</f>
        <v>#REF!</v>
      </c>
      <c r="H181" s="62" t="e">
        <f>VLOOKUP("irlanda",#REF!,4,FALSE)/VLOOKUP("irlanda",#REF!,4,FALSE)-1</f>
        <v>#REF!</v>
      </c>
      <c r="I181" s="63" t="e">
        <f>VLOOKUP("irlanda",#REF!,4,FALSE)</f>
        <v>#REF!</v>
      </c>
      <c r="J181" s="62" t="e">
        <f>VLOOKUP("irlanda",#REF!,3,FALSE)/VLOOKUP("irlanda",#REF!,3,FALSE)-1</f>
        <v>#REF!</v>
      </c>
      <c r="K181" s="63" t="e">
        <f>VLOOKUP("irlanda",#REF!,3,FALSE)</f>
        <v>#REF!</v>
      </c>
      <c r="L181" s="62" t="e">
        <f>VLOOKUP("irlanda",#REF!,2,FALSE)/VLOOKUP("irlanda",#REF!,2,FALSE)-1</f>
        <v>#REF!</v>
      </c>
      <c r="M181" s="63" t="e">
        <f>VLOOKUP("irlanda",#REF!,2,FALSE)</f>
        <v>#REF!</v>
      </c>
      <c r="N181" s="62" t="e">
        <f>VLOOKUP("irlanda",#REF!,7,FALSE)/VLOOKUP("irlanda",#REF!,7,FALSE)-1</f>
        <v>#REF!</v>
      </c>
      <c r="O181" s="63" t="e">
        <f>VLOOKUP("irlanda",#REF!,7,FALSE)</f>
        <v>#REF!</v>
      </c>
      <c r="P181" s="62" t="e">
        <f>VLOOKUP("irlanda",#REF!,8,FALSE)/VLOOKUP("irlanda",#REF!,8,FALSE)-1</f>
        <v>#REF!</v>
      </c>
      <c r="Q181" s="63" t="e">
        <f>VLOOKUP("irlanda",#REF!,8,FALSE)</f>
        <v>#REF!</v>
      </c>
    </row>
    <row r="182" spans="3:17" ht="24" hidden="1" customHeight="1" x14ac:dyDescent="0.2">
      <c r="C182" s="61" t="s">
        <v>47</v>
      </c>
      <c r="D182" s="62" t="e">
        <f>VLOOKUP("italia",#REF!,6,FALSE)/VLOOKUP("italia",#REF!,6,FALSE)-1</f>
        <v>#REF!</v>
      </c>
      <c r="E182" s="63" t="e">
        <f>VLOOKUP("italia",#REF!,6,FALSE)</f>
        <v>#REF!</v>
      </c>
      <c r="F182" s="62" t="e">
        <f>VLOOKUP("italia",#REF!,5,FALSE)/VLOOKUP("italia",#REF!,5,FALSE)-1</f>
        <v>#REF!</v>
      </c>
      <c r="G182" s="63" t="e">
        <f>VLOOKUP("italia",#REF!,5,FALSE)</f>
        <v>#REF!</v>
      </c>
      <c r="H182" s="62" t="e">
        <f>VLOOKUP("italia",#REF!,4,FALSE)/VLOOKUP("italia",#REF!,4,FALSE)-1</f>
        <v>#REF!</v>
      </c>
      <c r="I182" s="63" t="e">
        <f>VLOOKUP("italia",#REF!,4,FALSE)</f>
        <v>#REF!</v>
      </c>
      <c r="J182" s="62" t="e">
        <f>VLOOKUP("italia",#REF!,3,FALSE)/VLOOKUP("italia",#REF!,3,FALSE)-1</f>
        <v>#REF!</v>
      </c>
      <c r="K182" s="63" t="e">
        <f>VLOOKUP("italia",#REF!,3,FALSE)</f>
        <v>#REF!</v>
      </c>
      <c r="L182" s="62" t="e">
        <f>VLOOKUP("italia",#REF!,2,FALSE)/VLOOKUP("italia",#REF!,2,FALSE)-1</f>
        <v>#REF!</v>
      </c>
      <c r="M182" s="63" t="e">
        <f>VLOOKUP("italia",#REF!,2,FALSE)</f>
        <v>#REF!</v>
      </c>
      <c r="N182" s="62" t="e">
        <f>VLOOKUP("italia",#REF!,7,FALSE)/VLOOKUP("italia",#REF!,7,FALSE)-1</f>
        <v>#REF!</v>
      </c>
      <c r="O182" s="63" t="e">
        <f>VLOOKUP("italia",#REF!,7,FALSE)</f>
        <v>#REF!</v>
      </c>
      <c r="P182" s="62" t="e">
        <f>VLOOKUP("italia",#REF!,8,FALSE)/VLOOKUP("italia",#REF!,8,FALSE)-1</f>
        <v>#REF!</v>
      </c>
      <c r="Q182" s="63" t="e">
        <f>VLOOKUP("italia",#REF!,8,FALSE)</f>
        <v>#REF!</v>
      </c>
    </row>
    <row r="183" spans="3:17" ht="24" hidden="1" customHeight="1" x14ac:dyDescent="0.2">
      <c r="C183" s="61" t="s">
        <v>48</v>
      </c>
      <c r="D183" s="62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83" s="63" t="e">
        <f>(VLOOKUP("suecia",#REF!,6,FALSE)+VLOOKUP("noruega",#REF!,6,FALSE)+VLOOKUP("dinamarca",#REF!,6,FALSE)+VLOOKUP("finlandia",#REF!,6,FALSE))</f>
        <v>#REF!</v>
      </c>
      <c r="F183" s="62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83" s="63" t="e">
        <f>(VLOOKUP("suecia",#REF!,5,FALSE)+VLOOKUP("noruega",#REF!,5,FALSE)+VLOOKUP("dinamarca",#REF!,5,FALSE)+VLOOKUP("finlandia",#REF!,5,FALSE))</f>
        <v>#REF!</v>
      </c>
      <c r="H183" s="62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83" s="63" t="e">
        <f>(VLOOKUP("suecia",#REF!,4,FALSE)+VLOOKUP("noruega",#REF!,4,FALSE)+VLOOKUP("dinamarca",#REF!,4,FALSE)+VLOOKUP("finlandia",#REF!,4,FALSE))</f>
        <v>#REF!</v>
      </c>
      <c r="J183" s="62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83" s="63" t="e">
        <f>(VLOOKUP("suecia",#REF!,3,FALSE)+VLOOKUP("noruega",#REF!,3,FALSE)+VLOOKUP("dinamarca",#REF!,3,FALSE)+VLOOKUP("finlandia",#REF!,3,FALSE))</f>
        <v>#REF!</v>
      </c>
      <c r="L183" s="62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83" s="63" t="e">
        <f>(VLOOKUP("suecia",#REF!,2,FALSE)+VLOOKUP("noruega",#REF!,2,FALSE)+VLOOKUP("dinamarca",#REF!,2,FALSE)+VLOOKUP("finlandia",#REF!,2,FALSE))</f>
        <v>#REF!</v>
      </c>
      <c r="N183" s="62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83" s="63" t="e">
        <f>(VLOOKUP("suecia",#REF!,7,FALSE)+VLOOKUP("noruega",#REF!,7,FALSE)+VLOOKUP("dinamarca",#REF!,7,FALSE)+VLOOKUP("finlandia",#REF!,7,FALSE))</f>
        <v>#REF!</v>
      </c>
      <c r="P183" s="62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83" s="63" t="e">
        <f>(VLOOKUP("suecia",#REF!,8,FALSE)+VLOOKUP("noruega",#REF!,8,FALSE)+VLOOKUP("dinamarca",#REF!,8,FALSE)+VLOOKUP("finlandia",#REF!,8,FALSE))</f>
        <v>#REF!</v>
      </c>
    </row>
    <row r="184" spans="3:17" ht="24" hidden="1" customHeight="1" x14ac:dyDescent="0.2">
      <c r="C184" s="64" t="s">
        <v>49</v>
      </c>
      <c r="D184" s="62" t="e">
        <f>VLOOKUP("suecia",#REF!,6,FALSE)/VLOOKUP("suecia",#REF!,6,FALSE)-1</f>
        <v>#REF!</v>
      </c>
      <c r="E184" s="63" t="e">
        <f>VLOOKUP("suecia",#REF!,6,FALSE)</f>
        <v>#REF!</v>
      </c>
      <c r="F184" s="62" t="e">
        <f>VLOOKUP("suecia",#REF!,5,FALSE)/VLOOKUP("suecia",#REF!,5,FALSE)-1</f>
        <v>#REF!</v>
      </c>
      <c r="G184" s="63" t="e">
        <f>VLOOKUP("suecia",#REF!,5,FALSE)</f>
        <v>#REF!</v>
      </c>
      <c r="H184" s="62" t="e">
        <f>VLOOKUP("suecia",#REF!,4,FALSE)/VLOOKUP("suecia",#REF!,4,FALSE)-1</f>
        <v>#REF!</v>
      </c>
      <c r="I184" s="63" t="e">
        <f>VLOOKUP("suecia",#REF!,4,FALSE)</f>
        <v>#REF!</v>
      </c>
      <c r="J184" s="62" t="e">
        <f>VLOOKUP("suecia",#REF!,3,FALSE)/VLOOKUP("suecia",#REF!,3,FALSE)-1</f>
        <v>#REF!</v>
      </c>
      <c r="K184" s="63" t="e">
        <f>VLOOKUP("suecia",#REF!,3,FALSE)</f>
        <v>#REF!</v>
      </c>
      <c r="L184" s="62" t="e">
        <f>VLOOKUP("suecia",#REF!,2,FALSE)/VLOOKUP("suecia",#REF!,2,FALSE)-1</f>
        <v>#REF!</v>
      </c>
      <c r="M184" s="63" t="e">
        <f>VLOOKUP("suecia",#REF!,2,FALSE)</f>
        <v>#REF!</v>
      </c>
      <c r="N184" s="62" t="e">
        <f>VLOOKUP("suecia",#REF!,7,FALSE)/VLOOKUP("suecia",#REF!,7,FALSE)-1</f>
        <v>#REF!</v>
      </c>
      <c r="O184" s="63" t="e">
        <f>VLOOKUP("suecia",#REF!,7,FALSE)</f>
        <v>#REF!</v>
      </c>
      <c r="P184" s="62" t="e">
        <f>VLOOKUP("suecia",#REF!,8,FALSE)/VLOOKUP("suecia",#REF!,8,FALSE)-1</f>
        <v>#REF!</v>
      </c>
      <c r="Q184" s="63" t="e">
        <f>VLOOKUP("suecia",#REF!,8,FALSE)</f>
        <v>#REF!</v>
      </c>
    </row>
    <row r="185" spans="3:17" ht="24" hidden="1" customHeight="1" x14ac:dyDescent="0.2">
      <c r="C185" s="64" t="s">
        <v>50</v>
      </c>
      <c r="D185" s="62" t="e">
        <f>VLOOKUP("noruega",#REF!,6,FALSE)/VLOOKUP("noruega",#REF!,6,FALSE)-1</f>
        <v>#REF!</v>
      </c>
      <c r="E185" s="63" t="e">
        <f>VLOOKUP("noruega",#REF!,6,FALSE)</f>
        <v>#REF!</v>
      </c>
      <c r="F185" s="62" t="e">
        <f>VLOOKUP("noruega",#REF!,5,FALSE)/VLOOKUP("noruega",#REF!,5,FALSE)-1</f>
        <v>#REF!</v>
      </c>
      <c r="G185" s="63" t="e">
        <f>VLOOKUP("noruega",#REF!,5,FALSE)</f>
        <v>#REF!</v>
      </c>
      <c r="H185" s="62" t="e">
        <f>VLOOKUP("noruega",#REF!,4,FALSE)/VLOOKUP("noruega",#REF!,4,FALSE)-1</f>
        <v>#REF!</v>
      </c>
      <c r="I185" s="63" t="e">
        <f>VLOOKUP("noruega",#REF!,4,FALSE)</f>
        <v>#REF!</v>
      </c>
      <c r="J185" s="62" t="e">
        <f>VLOOKUP("noruega",#REF!,3,FALSE)/VLOOKUP("noruega",#REF!,3,FALSE)-1</f>
        <v>#REF!</v>
      </c>
      <c r="K185" s="63" t="e">
        <f>VLOOKUP("noruega",#REF!,3,FALSE)</f>
        <v>#REF!</v>
      </c>
      <c r="L185" s="62" t="e">
        <f>VLOOKUP("noruega",#REF!,2,FALSE)/VLOOKUP("noruega",#REF!,2,FALSE)-1</f>
        <v>#REF!</v>
      </c>
      <c r="M185" s="63" t="e">
        <f>VLOOKUP("noruega",#REF!,2,FALSE)</f>
        <v>#REF!</v>
      </c>
      <c r="N185" s="62" t="e">
        <f>VLOOKUP("noruega",#REF!,7,FALSE)/VLOOKUP("noruega",#REF!,7,FALSE)-1</f>
        <v>#REF!</v>
      </c>
      <c r="O185" s="63" t="e">
        <f>VLOOKUP("noruega",#REF!,7,FALSE)</f>
        <v>#REF!</v>
      </c>
      <c r="P185" s="62" t="e">
        <f>VLOOKUP("noruega",#REF!,8,FALSE)/VLOOKUP("noruega",#REF!,8,FALSE)-1</f>
        <v>#REF!</v>
      </c>
      <c r="Q185" s="63" t="e">
        <f>VLOOKUP("noruega",#REF!,8,FALSE)</f>
        <v>#REF!</v>
      </c>
    </row>
    <row r="186" spans="3:17" ht="24" hidden="1" customHeight="1" x14ac:dyDescent="0.2">
      <c r="C186" s="64" t="s">
        <v>51</v>
      </c>
      <c r="D186" s="62" t="e">
        <f>VLOOKUP("dinamarca",#REF!,6,FALSE)/VLOOKUP("dinamarca",#REF!,6,FALSE)-1</f>
        <v>#REF!</v>
      </c>
      <c r="E186" s="63" t="e">
        <f>VLOOKUP("dinamarca",#REF!,6,FALSE)</f>
        <v>#REF!</v>
      </c>
      <c r="F186" s="62" t="e">
        <f>VLOOKUP("dinamarca",#REF!,5,FALSE)/VLOOKUP("dinamarca",#REF!,5,FALSE)-1</f>
        <v>#REF!</v>
      </c>
      <c r="G186" s="63" t="e">
        <f>VLOOKUP("dinamarca",#REF!,5,FALSE)</f>
        <v>#REF!</v>
      </c>
      <c r="H186" s="62" t="e">
        <f>VLOOKUP("dinamarca",#REF!,4,FALSE)/VLOOKUP("dinamarca",#REF!,4,FALSE)-1</f>
        <v>#REF!</v>
      </c>
      <c r="I186" s="63" t="e">
        <f>VLOOKUP("dinamarca",#REF!,4,FALSE)</f>
        <v>#REF!</v>
      </c>
      <c r="J186" s="62" t="e">
        <f>VLOOKUP("dinamarca",#REF!,3,FALSE)/VLOOKUP("dinamarca",#REF!,3,FALSE)-1</f>
        <v>#REF!</v>
      </c>
      <c r="K186" s="63" t="e">
        <f>VLOOKUP("dinamarca",#REF!,3,FALSE)</f>
        <v>#REF!</v>
      </c>
      <c r="L186" s="62" t="e">
        <f>VLOOKUP("dinamarca",#REF!,2,FALSE)/VLOOKUP("dinamarca",#REF!,2,FALSE)-1</f>
        <v>#REF!</v>
      </c>
      <c r="M186" s="63" t="e">
        <f>VLOOKUP("dinamarca",#REF!,2,FALSE)</f>
        <v>#REF!</v>
      </c>
      <c r="N186" s="62" t="e">
        <f>VLOOKUP("dinamarca",#REF!,7,FALSE)/VLOOKUP("dinamarca",#REF!,7,FALSE)-1</f>
        <v>#REF!</v>
      </c>
      <c r="O186" s="63" t="e">
        <f>VLOOKUP("dinamarca",#REF!,7,FALSE)</f>
        <v>#REF!</v>
      </c>
      <c r="P186" s="62" t="e">
        <f>VLOOKUP("dinamarca",#REF!,8,FALSE)/VLOOKUP("dinamarca",#REF!,8,FALSE)-1</f>
        <v>#REF!</v>
      </c>
      <c r="Q186" s="63" t="e">
        <f>VLOOKUP("dinamarca",#REF!,8,FALSE)</f>
        <v>#REF!</v>
      </c>
    </row>
    <row r="187" spans="3:17" ht="24" hidden="1" customHeight="1" x14ac:dyDescent="0.2">
      <c r="C187" s="64" t="s">
        <v>52</v>
      </c>
      <c r="D187" s="62" t="s">
        <v>38</v>
      </c>
      <c r="E187" s="63" t="e">
        <f>VLOOKUP("finlandia",#REF!,6,FALSE)</f>
        <v>#REF!</v>
      </c>
      <c r="F187" s="62" t="e">
        <f>VLOOKUP("finlandia",#REF!,5,FALSE)/VLOOKUP("finlandia",#REF!,5,FALSE)-1</f>
        <v>#REF!</v>
      </c>
      <c r="G187" s="63" t="e">
        <f>VLOOKUP("finlandia",#REF!,5,FALSE)</f>
        <v>#REF!</v>
      </c>
      <c r="H187" s="62" t="e">
        <f>VLOOKUP("finlandia",#REF!,4,FALSE)/VLOOKUP("finlandia",#REF!,4,FALSE)-1</f>
        <v>#REF!</v>
      </c>
      <c r="I187" s="63" t="e">
        <f>VLOOKUP("finlandia",#REF!,4,FALSE)</f>
        <v>#REF!</v>
      </c>
      <c r="J187" s="62" t="e">
        <f>VLOOKUP("finlandia",#REF!,3,FALSE)/VLOOKUP("finlandia",#REF!,3,FALSE)-1</f>
        <v>#REF!</v>
      </c>
      <c r="K187" s="63" t="e">
        <f>VLOOKUP("finlandia",#REF!,3,FALSE)</f>
        <v>#REF!</v>
      </c>
      <c r="L187" s="62" t="s">
        <v>38</v>
      </c>
      <c r="M187" s="63" t="e">
        <f>VLOOKUP("finlandia",#REF!,2,FALSE)</f>
        <v>#REF!</v>
      </c>
      <c r="N187" s="62" t="e">
        <f>VLOOKUP("finlandia",#REF!,7,FALSE)/VLOOKUP("finlandia",#REF!,7,FALSE)-1</f>
        <v>#REF!</v>
      </c>
      <c r="O187" s="63" t="e">
        <f>VLOOKUP("finlandia",#REF!,7,FALSE)</f>
        <v>#REF!</v>
      </c>
      <c r="P187" s="62" t="e">
        <f>VLOOKUP("finlandia",#REF!,8,FALSE)/VLOOKUP("finlandia",#REF!,8,FALSE)-1</f>
        <v>#REF!</v>
      </c>
      <c r="Q187" s="63" t="e">
        <f>VLOOKUP("finlandia",#REF!,8,FALSE)</f>
        <v>#REF!</v>
      </c>
    </row>
    <row r="188" spans="3:17" ht="24" hidden="1" customHeight="1" x14ac:dyDescent="0.2">
      <c r="C188" s="61" t="s">
        <v>53</v>
      </c>
      <c r="D188" s="62" t="e">
        <f>VLOOKUP("suiza",#REF!,6,FALSE)/VLOOKUP("suiza",#REF!,6,FALSE)-1</f>
        <v>#REF!</v>
      </c>
      <c r="E188" s="63" t="e">
        <f>VLOOKUP("suiza",#REF!,6,FALSE)</f>
        <v>#REF!</v>
      </c>
      <c r="F188" s="62" t="e">
        <f>VLOOKUP("suiza",#REF!,5,FALSE)/VLOOKUP("suiza",#REF!,5,FALSE)-1</f>
        <v>#REF!</v>
      </c>
      <c r="G188" s="63" t="e">
        <f>VLOOKUP("suiza",#REF!,5,FALSE)</f>
        <v>#REF!</v>
      </c>
      <c r="H188" s="62" t="e">
        <f>VLOOKUP("suiza",#REF!,4,FALSE)/VLOOKUP("suiza",#REF!,4,FALSE)-1</f>
        <v>#REF!</v>
      </c>
      <c r="I188" s="63" t="e">
        <f>VLOOKUP("suiza",#REF!,4,FALSE)</f>
        <v>#REF!</v>
      </c>
      <c r="J188" s="62" t="e">
        <f>VLOOKUP("suiza",#REF!,3,FALSE)/VLOOKUP("suiza",#REF!,3,FALSE)-1</f>
        <v>#REF!</v>
      </c>
      <c r="K188" s="63" t="e">
        <f>VLOOKUP("suiza",#REF!,3,FALSE)</f>
        <v>#REF!</v>
      </c>
      <c r="L188" s="62" t="e">
        <f>VLOOKUP("suiza",#REF!,2,FALSE)/VLOOKUP("suiza",#REF!,2,FALSE)-1</f>
        <v>#REF!</v>
      </c>
      <c r="M188" s="63" t="e">
        <f>VLOOKUP("suiza",#REF!,2,FALSE)</f>
        <v>#REF!</v>
      </c>
      <c r="N188" s="62" t="e">
        <f>VLOOKUP("suiza",#REF!,7,FALSE)/VLOOKUP("suiza",#REF!,7,FALSE)-1</f>
        <v>#REF!</v>
      </c>
      <c r="O188" s="63" t="e">
        <f>VLOOKUP("suiza",#REF!,7,FALSE)</f>
        <v>#REF!</v>
      </c>
      <c r="P188" s="62" t="e">
        <f>VLOOKUP("suiza",#REF!,8,FALSE)/VLOOKUP("suiza",#REF!,8,FALSE)-1</f>
        <v>#REF!</v>
      </c>
      <c r="Q188" s="63" t="e">
        <f>VLOOKUP("suiza",#REF!,8,FALSE)</f>
        <v>#REF!</v>
      </c>
    </row>
    <row r="189" spans="3:17" ht="24" hidden="1" customHeight="1" x14ac:dyDescent="0.2">
      <c r="C189" s="61" t="s">
        <v>54</v>
      </c>
      <c r="D189" s="62" t="e">
        <f>VLOOKUP("austria",#REF!,6,FALSE)/VLOOKUP("austria",#REF!,6,FALSE)-1</f>
        <v>#REF!</v>
      </c>
      <c r="E189" s="63" t="e">
        <f>VLOOKUP("austria",#REF!,6,FALSE)</f>
        <v>#REF!</v>
      </c>
      <c r="F189" s="62" t="e">
        <f>VLOOKUP("austria",#REF!,5,FALSE)/VLOOKUP("austria",#REF!,5,FALSE)-1</f>
        <v>#REF!</v>
      </c>
      <c r="G189" s="63" t="e">
        <f>VLOOKUP("austria",#REF!,5,FALSE)</f>
        <v>#REF!</v>
      </c>
      <c r="H189" s="62" t="e">
        <f>VLOOKUP("austria",#REF!,4,FALSE)/VLOOKUP("austria",#REF!,4,FALSE)-1</f>
        <v>#REF!</v>
      </c>
      <c r="I189" s="63" t="e">
        <f>VLOOKUP("austria",#REF!,4,FALSE)</f>
        <v>#REF!</v>
      </c>
      <c r="J189" s="62" t="e">
        <f>VLOOKUP("austria",#REF!,3,FALSE)/VLOOKUP("austria",#REF!,3,FALSE)-1</f>
        <v>#REF!</v>
      </c>
      <c r="K189" s="63" t="e">
        <f>VLOOKUP("austria",#REF!,3,FALSE)</f>
        <v>#REF!</v>
      </c>
      <c r="L189" s="62" t="e">
        <f>VLOOKUP("austria",#REF!,2,FALSE)/VLOOKUP("austria",#REF!,2,FALSE)-1</f>
        <v>#REF!</v>
      </c>
      <c r="M189" s="63" t="e">
        <f>VLOOKUP("austria",#REF!,2,FALSE)</f>
        <v>#REF!</v>
      </c>
      <c r="N189" s="62" t="e">
        <f>VLOOKUP("austria",#REF!,7,FALSE)/VLOOKUP("austria",#REF!,7,FALSE)-1</f>
        <v>#REF!</v>
      </c>
      <c r="O189" s="63" t="e">
        <f>VLOOKUP("austria",#REF!,7,FALSE)</f>
        <v>#REF!</v>
      </c>
      <c r="P189" s="62" t="e">
        <f>VLOOKUP("austria",#REF!,8,FALSE)/VLOOKUP("austria",#REF!,8,FALSE)-1</f>
        <v>#REF!</v>
      </c>
      <c r="Q189" s="63" t="e">
        <f>VLOOKUP("austria",#REF!,8,FALSE)</f>
        <v>#REF!</v>
      </c>
    </row>
    <row r="190" spans="3:17" ht="24" hidden="1" customHeight="1" x14ac:dyDescent="0.2">
      <c r="C190" s="61" t="s">
        <v>55</v>
      </c>
      <c r="D190" s="62" t="e">
        <f>VLOOKUP("rusia",#REF!,6,FALSE)/VLOOKUP("rusia",#REF!,6,FALSE)-1</f>
        <v>#REF!</v>
      </c>
      <c r="E190" s="63" t="e">
        <f>VLOOKUP("rusia",#REF!,6,FALSE)</f>
        <v>#REF!</v>
      </c>
      <c r="F190" s="62" t="e">
        <f>VLOOKUP("rusia",#REF!,5,FALSE)/VLOOKUP("rusia",#REF!,5,FALSE)-1</f>
        <v>#REF!</v>
      </c>
      <c r="G190" s="63" t="e">
        <f>VLOOKUP("rusia",#REF!,5,FALSE)</f>
        <v>#REF!</v>
      </c>
      <c r="H190" s="62" t="e">
        <f>VLOOKUP("rusia",#REF!,4,FALSE)/VLOOKUP("rusia",#REF!,4,FALSE)-1</f>
        <v>#REF!</v>
      </c>
      <c r="I190" s="63" t="e">
        <f>VLOOKUP("rusia",#REF!,4,FALSE)</f>
        <v>#REF!</v>
      </c>
      <c r="J190" s="62" t="e">
        <f>VLOOKUP("rusia",#REF!,3,FALSE)/VLOOKUP("rusia",#REF!,3,FALSE)-1</f>
        <v>#REF!</v>
      </c>
      <c r="K190" s="63" t="e">
        <f>VLOOKUP("rusia",#REF!,3,FALSE)</f>
        <v>#REF!</v>
      </c>
      <c r="L190" s="62" t="e">
        <f>VLOOKUP("rusia",#REF!,2,FALSE)/VLOOKUP("rusia",#REF!,2,FALSE)-1</f>
        <v>#REF!</v>
      </c>
      <c r="M190" s="63" t="e">
        <f>VLOOKUP("rusia",#REF!,2,FALSE)</f>
        <v>#REF!</v>
      </c>
      <c r="N190" s="62" t="e">
        <f>VLOOKUP("rusia",#REF!,7,FALSE)/VLOOKUP("rusia",#REF!,7,FALSE)-1</f>
        <v>#REF!</v>
      </c>
      <c r="O190" s="63" t="e">
        <f>VLOOKUP("rusia",#REF!,7,FALSE)</f>
        <v>#REF!</v>
      </c>
      <c r="P190" s="62" t="e">
        <f>VLOOKUP("rusia",#REF!,8,FALSE)/VLOOKUP("rusia",#REF!,8,FALSE)-1</f>
        <v>#REF!</v>
      </c>
      <c r="Q190" s="63" t="e">
        <f>VLOOKUP("rusia",#REF!,8,FALSE)</f>
        <v>#REF!</v>
      </c>
    </row>
    <row r="191" spans="3:17" ht="24" hidden="1" customHeight="1" x14ac:dyDescent="0.2">
      <c r="C191" s="61" t="s">
        <v>56</v>
      </c>
      <c r="D191" s="62" t="e">
        <f>VLOOKUP("paises del este",#REF!,6,FALSE)/VLOOKUP("paises del este",#REF!,6,FALSE)-1</f>
        <v>#REF!</v>
      </c>
      <c r="E191" s="63" t="e">
        <f>VLOOKUP("paises del este",#REF!,6,FALSE)</f>
        <v>#REF!</v>
      </c>
      <c r="F191" s="62" t="e">
        <f>VLOOKUP("paises del este",#REF!,5,FALSE)/VLOOKUP("paises del este",#REF!,5,FALSE)-1</f>
        <v>#REF!</v>
      </c>
      <c r="G191" s="63" t="e">
        <f>VLOOKUP("paises del este",#REF!,5,FALSE)</f>
        <v>#REF!</v>
      </c>
      <c r="H191" s="62" t="e">
        <f>VLOOKUP("paises del este",#REF!,4,FALSE)/VLOOKUP("paises del este",#REF!,4,FALSE)-1</f>
        <v>#REF!</v>
      </c>
      <c r="I191" s="63" t="e">
        <f>VLOOKUP("paises del este",#REF!,4,FALSE)</f>
        <v>#REF!</v>
      </c>
      <c r="J191" s="62" t="e">
        <f>VLOOKUP("paises del este",#REF!,3,FALSE)/VLOOKUP("paises del este",#REF!,3,FALSE)-1</f>
        <v>#REF!</v>
      </c>
      <c r="K191" s="63" t="e">
        <f>VLOOKUP("paises del este",#REF!,3,FALSE)</f>
        <v>#REF!</v>
      </c>
      <c r="L191" s="62" t="e">
        <f>VLOOKUP("paises del este",#REF!,2,FALSE)/VLOOKUP("paises del este",#REF!,2,FALSE)-1</f>
        <v>#REF!</v>
      </c>
      <c r="M191" s="63" t="e">
        <f>VLOOKUP("paises del este",#REF!,2,FALSE)</f>
        <v>#REF!</v>
      </c>
      <c r="N191" s="62" t="e">
        <f>VLOOKUP("paises del este",#REF!,7,FALSE)/VLOOKUP("paises del este",#REF!,7,FALSE)-1</f>
        <v>#REF!</v>
      </c>
      <c r="O191" s="63" t="e">
        <f>VLOOKUP("paises del este",#REF!,7,FALSE)</f>
        <v>#REF!</v>
      </c>
      <c r="P191" s="62" t="e">
        <f>VLOOKUP("paises del este",#REF!,8,FALSE)/VLOOKUP("paises del este",#REF!,8,FALSE)-1</f>
        <v>#REF!</v>
      </c>
      <c r="Q191" s="63" t="e">
        <f>VLOOKUP("paises del este",#REF!,8,FALSE)</f>
        <v>#REF!</v>
      </c>
    </row>
    <row r="192" spans="3:17" ht="24" hidden="1" customHeight="1" x14ac:dyDescent="0.2">
      <c r="C192" s="61" t="s">
        <v>57</v>
      </c>
      <c r="D192" s="62" t="e">
        <f>VLOOKUP("resto de europa",#REF!,6,FALSE)/VLOOKUP("resto de europa",#REF!,6,FALSE)-1</f>
        <v>#REF!</v>
      </c>
      <c r="E192" s="63" t="e">
        <f>VLOOKUP("resto de europa",#REF!,6,FALSE)</f>
        <v>#REF!</v>
      </c>
      <c r="F192" s="62" t="e">
        <f>VLOOKUP("resto de europa",#REF!,5,FALSE)/VLOOKUP("resto de europa",#REF!,5,FALSE)-1</f>
        <v>#REF!</v>
      </c>
      <c r="G192" s="63" t="e">
        <f>VLOOKUP("resto de europa",#REF!,5,FALSE)</f>
        <v>#REF!</v>
      </c>
      <c r="H192" s="62" t="e">
        <f>VLOOKUP("resto de europa",#REF!,4,FALSE)/VLOOKUP("resto de europa",#REF!,4,FALSE)-1</f>
        <v>#REF!</v>
      </c>
      <c r="I192" s="63" t="e">
        <f>VLOOKUP("resto de europa",#REF!,4,FALSE)</f>
        <v>#REF!</v>
      </c>
      <c r="J192" s="62" t="e">
        <f>VLOOKUP("resto de europa",#REF!,3,FALSE)/VLOOKUP("resto de europa",#REF!,3,FALSE)-1</f>
        <v>#REF!</v>
      </c>
      <c r="K192" s="63" t="e">
        <f>VLOOKUP("resto de europa",#REF!,3,FALSE)</f>
        <v>#REF!</v>
      </c>
      <c r="L192" s="62" t="e">
        <f>VLOOKUP("resto de europa",#REF!,2,FALSE)/VLOOKUP("resto de europa",#REF!,2,FALSE)-1</f>
        <v>#REF!</v>
      </c>
      <c r="M192" s="63" t="e">
        <f>VLOOKUP("resto de europa",#REF!,2,FALSE)</f>
        <v>#REF!</v>
      </c>
      <c r="N192" s="62" t="e">
        <f>VLOOKUP("resto de europa",#REF!,7,FALSE)/VLOOKUP("resto de europa",#REF!,7,FALSE)-1</f>
        <v>#REF!</v>
      </c>
      <c r="O192" s="63" t="e">
        <f>VLOOKUP("resto de europa",#REF!,7,FALSE)</f>
        <v>#REF!</v>
      </c>
      <c r="P192" s="62" t="e">
        <f>VLOOKUP("resto de europa",#REF!,8,FALSE)/VLOOKUP("resto de europa",#REF!,8,FALSE)-1</f>
        <v>#REF!</v>
      </c>
      <c r="Q192" s="63" t="e">
        <f>VLOOKUP("resto de europa",#REF!,8,FALSE)</f>
        <v>#REF!</v>
      </c>
    </row>
    <row r="193" spans="3:18" ht="24" hidden="1" customHeight="1" x14ac:dyDescent="0.2">
      <c r="C193" s="61" t="s">
        <v>58</v>
      </c>
      <c r="D193" s="62" t="e">
        <f>VLOOKUP("usa",#REF!,6,FALSE)/VLOOKUP("usa",#REF!,6,FALSE)-1</f>
        <v>#REF!</v>
      </c>
      <c r="E193" s="63" t="e">
        <f>VLOOKUP("usa",#REF!,6,FALSE)</f>
        <v>#REF!</v>
      </c>
      <c r="F193" s="62" t="e">
        <f>VLOOKUP("usa",#REF!,5,FALSE)/VLOOKUP("usa",#REF!,5,FALSE)-1</f>
        <v>#REF!</v>
      </c>
      <c r="G193" s="63" t="e">
        <f>VLOOKUP("usa",#REF!,5,FALSE)</f>
        <v>#REF!</v>
      </c>
      <c r="H193" s="62" t="e">
        <f>VLOOKUP("usa",#REF!,4,FALSE)/VLOOKUP("usa",#REF!,4,FALSE)-1</f>
        <v>#REF!</v>
      </c>
      <c r="I193" s="63" t="e">
        <f>VLOOKUP("usa",#REF!,4,FALSE)</f>
        <v>#REF!</v>
      </c>
      <c r="J193" s="62" t="e">
        <f>VLOOKUP("usa",#REF!,3,FALSE)/VLOOKUP("usa",#REF!,3,FALSE)-1</f>
        <v>#REF!</v>
      </c>
      <c r="K193" s="63" t="e">
        <f>VLOOKUP("usa",#REF!,3,FALSE)</f>
        <v>#REF!</v>
      </c>
      <c r="L193" s="62" t="e">
        <f>VLOOKUP("usa",#REF!,2,FALSE)/VLOOKUP("usa",#REF!,2,FALSE)-1</f>
        <v>#REF!</v>
      </c>
      <c r="M193" s="63" t="e">
        <f>VLOOKUP("usa",#REF!,2,FALSE)</f>
        <v>#REF!</v>
      </c>
      <c r="N193" s="62" t="e">
        <f>VLOOKUP("usa",#REF!,7,FALSE)/VLOOKUP("usa",#REF!,7,FALSE)-1</f>
        <v>#REF!</v>
      </c>
      <c r="O193" s="63" t="e">
        <f>VLOOKUP("usa",#REF!,7,FALSE)</f>
        <v>#REF!</v>
      </c>
      <c r="P193" s="62" t="e">
        <f>VLOOKUP("usa",#REF!,8,FALSE)/VLOOKUP("usa",#REF!,8,FALSE)-1</f>
        <v>#REF!</v>
      </c>
      <c r="Q193" s="63" t="e">
        <f>VLOOKUP("usa",#REF!,8,FALSE)</f>
        <v>#REF!</v>
      </c>
    </row>
    <row r="194" spans="3:18" ht="24" hidden="1" customHeight="1" x14ac:dyDescent="0.2">
      <c r="C194" s="61" t="s">
        <v>59</v>
      </c>
      <c r="D194" s="62" t="e">
        <f>VLOOKUP("resto de america",#REF!,6,FALSE)/VLOOKUP("resto de america",#REF!,6,FALSE)-1</f>
        <v>#REF!</v>
      </c>
      <c r="E194" s="63" t="e">
        <f>VLOOKUP("resto de america",#REF!,6,FALSE)</f>
        <v>#REF!</v>
      </c>
      <c r="F194" s="62" t="e">
        <f>VLOOKUP("resto de america",#REF!,5,FALSE)/VLOOKUP("resto de america",#REF!,5,FALSE)-1</f>
        <v>#REF!</v>
      </c>
      <c r="G194" s="63" t="e">
        <f>VLOOKUP("resto de america",#REF!,5,FALSE)</f>
        <v>#REF!</v>
      </c>
      <c r="H194" s="62" t="e">
        <f>VLOOKUP("resto de america",#REF!,4,FALSE)/VLOOKUP("resto de america",#REF!,4,FALSE)-1</f>
        <v>#REF!</v>
      </c>
      <c r="I194" s="63" t="e">
        <f>VLOOKUP("resto de america",#REF!,4,FALSE)</f>
        <v>#REF!</v>
      </c>
      <c r="J194" s="62" t="e">
        <f>VLOOKUP("resto de america",#REF!,3,FALSE)/VLOOKUP("resto de america",#REF!,3,FALSE)-1</f>
        <v>#REF!</v>
      </c>
      <c r="K194" s="63" t="e">
        <f>VLOOKUP("resto de america",#REF!,3,FALSE)</f>
        <v>#REF!</v>
      </c>
      <c r="L194" s="62" t="e">
        <f>VLOOKUP("resto de america",#REF!,2,FALSE)/VLOOKUP("resto de america",#REF!,2,FALSE)-1</f>
        <v>#REF!</v>
      </c>
      <c r="M194" s="63" t="e">
        <f>VLOOKUP("resto de america",#REF!,2,FALSE)</f>
        <v>#REF!</v>
      </c>
      <c r="N194" s="62" t="e">
        <f>VLOOKUP("resto de america",#REF!,7,FALSE)/VLOOKUP("resto de america",#REF!,7,FALSE)-1</f>
        <v>#REF!</v>
      </c>
      <c r="O194" s="63" t="e">
        <f>VLOOKUP("resto de america",#REF!,7,FALSE)</f>
        <v>#REF!</v>
      </c>
      <c r="P194" s="62" t="e">
        <f>VLOOKUP("resto de america",#REF!,8,FALSE)/VLOOKUP("resto de america",#REF!,8,FALSE)-1</f>
        <v>#REF!</v>
      </c>
      <c r="Q194" s="63" t="e">
        <f>VLOOKUP("resto de america",#REF!,8,FALSE)</f>
        <v>#REF!</v>
      </c>
    </row>
    <row r="195" spans="3:18" ht="24" hidden="1" customHeight="1" x14ac:dyDescent="0.2">
      <c r="C195" s="61" t="s">
        <v>60</v>
      </c>
      <c r="D195" s="62" t="e">
        <f>VLOOKUP("resto del mundo",#REF!,6,FALSE)/VLOOKUP("resto del mundo",#REF!,6,FALSE)-1</f>
        <v>#REF!</v>
      </c>
      <c r="E195" s="63" t="e">
        <f>VLOOKUP("resto del mundo",#REF!,6,FALSE)</f>
        <v>#REF!</v>
      </c>
      <c r="F195" s="62" t="e">
        <f>VLOOKUP("resto del mundo",#REF!,5,FALSE)/VLOOKUP("resto del mundo",#REF!,5,FALSE)-1</f>
        <v>#REF!</v>
      </c>
      <c r="G195" s="63" t="e">
        <f>VLOOKUP("resto del mundo",#REF!,5,FALSE)</f>
        <v>#REF!</v>
      </c>
      <c r="H195" s="62" t="e">
        <f>VLOOKUP("resto del mundo",#REF!,4,FALSE)/VLOOKUP("resto del mundo",#REF!,4,FALSE)-1</f>
        <v>#REF!</v>
      </c>
      <c r="I195" s="63" t="e">
        <f>VLOOKUP("resto del mundo",#REF!,4,FALSE)</f>
        <v>#REF!</v>
      </c>
      <c r="J195" s="62" t="e">
        <f>VLOOKUP("resto del mundo",#REF!,3,FALSE)/VLOOKUP("resto del mundo",#REF!,3,FALSE)-1</f>
        <v>#REF!</v>
      </c>
      <c r="K195" s="63" t="e">
        <f>VLOOKUP("resto del mundo",#REF!,3,FALSE)</f>
        <v>#REF!</v>
      </c>
      <c r="L195" s="62" t="e">
        <f>VLOOKUP("resto del mundo",#REF!,2,FALSE)/VLOOKUP("resto del mundo",#REF!,2,FALSE)-1</f>
        <v>#REF!</v>
      </c>
      <c r="M195" s="63" t="e">
        <f>VLOOKUP("resto del mundo",#REF!,2,FALSE)</f>
        <v>#REF!</v>
      </c>
      <c r="N195" s="62" t="e">
        <f>VLOOKUP("resto del mundo",#REF!,7,FALSE)/VLOOKUP("resto del mundo",#REF!,7,FALSE)-1</f>
        <v>#REF!</v>
      </c>
      <c r="O195" s="63" t="e">
        <f>VLOOKUP("resto del mundo",#REF!,7,FALSE)</f>
        <v>#REF!</v>
      </c>
      <c r="P195" s="62" t="e">
        <f>VLOOKUP("resto del mundo",#REF!,8,FALSE)/VLOOKUP("resto del mundo",#REF!,8,FALSE)-1</f>
        <v>#REF!</v>
      </c>
      <c r="Q195" s="63" t="e">
        <f>VLOOKUP("resto del mundo",#REF!,8,FALSE)</f>
        <v>#REF!</v>
      </c>
    </row>
    <row r="196" spans="3:18" ht="24" hidden="1" customHeight="1" x14ac:dyDescent="0.2">
      <c r="C196" s="61" t="s">
        <v>61</v>
      </c>
      <c r="D196" s="62" t="e">
        <f>(VLOOKUP("total",#REF!,6,FALSE)-VLOOKUP("españa",#REF!,6,FALSE))/(VLOOKUP("total",#REF!,6,FALSE)-VLOOKUP("españa",#REF!,6,FALSE))-1</f>
        <v>#REF!</v>
      </c>
      <c r="E196" s="63" t="e">
        <f>VLOOKUP("total",#REF!,6,FALSE)-VLOOKUP("españa",#REF!,6,FALSE)</f>
        <v>#REF!</v>
      </c>
      <c r="F196" s="62" t="e">
        <f>(VLOOKUP("total",#REF!,5,FALSE)-VLOOKUP("españa",#REF!,5,FALSE))/(VLOOKUP("total",#REF!,5,FALSE)-VLOOKUP("españa",#REF!,5,FALSE))-1</f>
        <v>#REF!</v>
      </c>
      <c r="G196" s="63" t="e">
        <f>VLOOKUP("total",#REF!,5,FALSE)-VLOOKUP("españa",#REF!,5,FALSE)</f>
        <v>#REF!</v>
      </c>
      <c r="H196" s="62" t="e">
        <f>(VLOOKUP("total",#REF!,4,FALSE)-VLOOKUP("españa",#REF!,4,FALSE))/(VLOOKUP("total",#REF!,4,FALSE)-VLOOKUP("españa",#REF!,4,FALSE))-1</f>
        <v>#REF!</v>
      </c>
      <c r="I196" s="63" t="e">
        <f>VLOOKUP("total",#REF!,4,FALSE)-VLOOKUP("españa",#REF!,4,FALSE)</f>
        <v>#REF!</v>
      </c>
      <c r="J196" s="62" t="e">
        <f>(VLOOKUP("total",#REF!,3,FALSE)-VLOOKUP("españa",#REF!,3,FALSE))/(VLOOKUP("total",#REF!,3,FALSE)-VLOOKUP("españa",#REF!,3,FALSE))-1</f>
        <v>#REF!</v>
      </c>
      <c r="K196" s="63" t="e">
        <f>VLOOKUP("total",#REF!,3,FALSE)-VLOOKUP("españa",#REF!,3,FALSE)</f>
        <v>#REF!</v>
      </c>
      <c r="L196" s="62" t="e">
        <f>(VLOOKUP("total",#REF!,2,FALSE)-VLOOKUP("españa",#REF!,2,FALSE))/(VLOOKUP("total",#REF!,2,FALSE)-VLOOKUP("españa",#REF!,2,FALSE))-1</f>
        <v>#REF!</v>
      </c>
      <c r="M196" s="63" t="e">
        <f>VLOOKUP("total",#REF!,2,FALSE)-VLOOKUP("españa",#REF!,2,FALSE)</f>
        <v>#REF!</v>
      </c>
      <c r="N196" s="62" t="e">
        <f>(VLOOKUP("total",#REF!,7,FALSE)-VLOOKUP("españa",#REF!,7,FALSE))/(VLOOKUP("total",#REF!,7,FALSE)-VLOOKUP("españa",#REF!,7,FALSE))-1</f>
        <v>#REF!</v>
      </c>
      <c r="O196" s="63" t="e">
        <f>VLOOKUP("total",#REF!,7,FALSE)-VLOOKUP("españa",#REF!,7,FALSE)</f>
        <v>#REF!</v>
      </c>
      <c r="P196" s="62" t="e">
        <f>(VLOOKUP("total",#REF!,8,FALSE)-VLOOKUP("españa",#REF!,8,FALSE))/(VLOOKUP("total",#REF!,8,FALSE)-VLOOKUP("españa",#REF!,8,FALSE))-1</f>
        <v>#REF!</v>
      </c>
      <c r="Q196" s="63" t="e">
        <f>VLOOKUP("total",#REF!,8,FALSE)-VLOOKUP("españa",#REF!,8,FALSE)</f>
        <v>#REF!</v>
      </c>
    </row>
    <row r="197" spans="3:18" ht="24" hidden="1" customHeight="1" x14ac:dyDescent="0.2">
      <c r="C197" s="61" t="s">
        <v>9</v>
      </c>
      <c r="D197" s="62" t="e">
        <f>VLOOKUP("total",#REF!,6,FALSE)/VLOOKUP("total",#REF!,6,FALSE)-1</f>
        <v>#REF!</v>
      </c>
      <c r="E197" s="63" t="e">
        <f>VLOOKUP("total",#REF!,6,FALSE)</f>
        <v>#REF!</v>
      </c>
      <c r="F197" s="62" t="e">
        <f>VLOOKUP("total",#REF!,5,FALSE)/VLOOKUP("total",#REF!,5,FALSE)-1</f>
        <v>#REF!</v>
      </c>
      <c r="G197" s="63" t="e">
        <f>VLOOKUP("total",#REF!,5,FALSE)</f>
        <v>#REF!</v>
      </c>
      <c r="H197" s="62" t="e">
        <f>VLOOKUP("total",#REF!,4,FALSE)/VLOOKUP("total",#REF!,4,FALSE)-1</f>
        <v>#REF!</v>
      </c>
      <c r="I197" s="63" t="e">
        <f>VLOOKUP("total",#REF!,4,FALSE)</f>
        <v>#REF!</v>
      </c>
      <c r="J197" s="62" t="e">
        <f>VLOOKUP("total",#REF!,3,FALSE)/VLOOKUP("total",#REF!,3,FALSE)-1</f>
        <v>#REF!</v>
      </c>
      <c r="K197" s="63" t="e">
        <f>VLOOKUP("total",#REF!,3,FALSE)</f>
        <v>#REF!</v>
      </c>
      <c r="L197" s="62" t="e">
        <f>VLOOKUP("total",#REF!,2,FALSE)/VLOOKUP("total",#REF!,2,FALSE)-1</f>
        <v>#REF!</v>
      </c>
      <c r="M197" s="63" t="e">
        <f>VLOOKUP("total",#REF!,2,FALSE)</f>
        <v>#REF!</v>
      </c>
      <c r="N197" s="62" t="e">
        <f>VLOOKUP("total",#REF!,7,FALSE)/VLOOKUP("total",#REF!,7,FALSE)-1</f>
        <v>#REF!</v>
      </c>
      <c r="O197" s="63" t="e">
        <f>VLOOKUP("total",#REF!,7,FALSE)</f>
        <v>#REF!</v>
      </c>
      <c r="P197" s="62" t="e">
        <f>VLOOKUP("total",#REF!,8,FALSE)/VLOOKUP("total",#REF!,8,FALSE)-1</f>
        <v>#REF!</v>
      </c>
      <c r="Q197" s="63" t="e">
        <f>VLOOKUP("total",#REF!,8,FALSE)</f>
        <v>#REF!</v>
      </c>
    </row>
    <row r="198" spans="3:18" hidden="1" x14ac:dyDescent="0.2"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3"/>
    </row>
    <row r="199" spans="3:18" ht="35.25" hidden="1" customHeight="1" x14ac:dyDescent="0.2">
      <c r="C199" s="119" t="s">
        <v>29</v>
      </c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  <c r="R199" s="56"/>
    </row>
    <row r="200" spans="3:18" ht="20.100000000000001" hidden="1" customHeight="1" x14ac:dyDescent="0.2">
      <c r="C200" s="128" t="str">
        <f>I2</f>
        <v>acumulado septiembre 2013</v>
      </c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59"/>
    </row>
    <row r="201" spans="3:18" ht="13.5" hidden="1" thickBot="1" x14ac:dyDescent="0.25">
      <c r="C201" s="60"/>
      <c r="D201" s="114" t="s">
        <v>25</v>
      </c>
      <c r="E201" s="115"/>
      <c r="F201" s="114" t="s">
        <v>24</v>
      </c>
      <c r="G201" s="115"/>
      <c r="H201" s="114" t="s">
        <v>23</v>
      </c>
      <c r="I201" s="115"/>
      <c r="J201" s="114" t="s">
        <v>22</v>
      </c>
      <c r="K201" s="115"/>
      <c r="L201" s="114" t="s">
        <v>21</v>
      </c>
      <c r="M201" s="115"/>
      <c r="N201" s="114" t="s">
        <v>64</v>
      </c>
      <c r="O201" s="115"/>
      <c r="P201" s="114" t="s">
        <v>65</v>
      </c>
      <c r="Q201" s="115"/>
    </row>
    <row r="202" spans="3:18" ht="28.5" hidden="1" customHeight="1" x14ac:dyDescent="0.2">
      <c r="C202" s="60"/>
      <c r="D202" s="49" t="s">
        <v>62</v>
      </c>
      <c r="E202" s="49" t="s">
        <v>63</v>
      </c>
      <c r="F202" s="49" t="s">
        <v>62</v>
      </c>
      <c r="G202" s="49" t="s">
        <v>63</v>
      </c>
      <c r="H202" s="49" t="s">
        <v>62</v>
      </c>
      <c r="I202" s="49" t="s">
        <v>63</v>
      </c>
      <c r="J202" s="49" t="s">
        <v>62</v>
      </c>
      <c r="K202" s="49" t="s">
        <v>63</v>
      </c>
      <c r="L202" s="49" t="s">
        <v>62</v>
      </c>
      <c r="M202" s="49" t="s">
        <v>63</v>
      </c>
      <c r="N202" s="49" t="s">
        <v>62</v>
      </c>
      <c r="O202" s="49" t="s">
        <v>63</v>
      </c>
      <c r="P202" s="49" t="s">
        <v>62</v>
      </c>
      <c r="Q202" s="49" t="s">
        <v>63</v>
      </c>
    </row>
    <row r="203" spans="3:18" ht="24" hidden="1" customHeight="1" x14ac:dyDescent="0.2">
      <c r="C203" s="61" t="s">
        <v>36</v>
      </c>
      <c r="D203" s="62" t="e">
        <f>VLOOKUP("españa",#REF!,6,FALSE)/VLOOKUP("españa",#REF!,6,FALSE)-1</f>
        <v>#REF!</v>
      </c>
      <c r="E203" s="63" t="e">
        <f>VLOOKUP("españa",#REF!,6,FALSE)</f>
        <v>#REF!</v>
      </c>
      <c r="F203" s="62" t="e">
        <f>VLOOKUP("españa",#REF!,5,FALSE)/VLOOKUP("españa",#REF!,5,FALSE)-1</f>
        <v>#REF!</v>
      </c>
      <c r="G203" s="63" t="e">
        <f>VLOOKUP("españa",#REF!,5,FALSE)</f>
        <v>#REF!</v>
      </c>
      <c r="H203" s="62" t="e">
        <f>VLOOKUP("españa",#REF!,4,FALSE)/VLOOKUP("españa",#REF!,4,FALSE)-1</f>
        <v>#REF!</v>
      </c>
      <c r="I203" s="63" t="e">
        <f>VLOOKUP("españa",#REF!,4,FALSE)</f>
        <v>#REF!</v>
      </c>
      <c r="J203" s="62" t="e">
        <f>VLOOKUP("españa",#REF!,3,FALSE)/VLOOKUP("españa",#REF!,3,FALSE)-1</f>
        <v>#REF!</v>
      </c>
      <c r="K203" s="63" t="e">
        <f>VLOOKUP("españa",#REF!,3,FALSE)</f>
        <v>#REF!</v>
      </c>
      <c r="L203" s="62" t="e">
        <f>VLOOKUP("españa",#REF!,2,FALSE)/VLOOKUP("españa",#REF!,2,FALSE)-1</f>
        <v>#REF!</v>
      </c>
      <c r="M203" s="63" t="e">
        <f>VLOOKUP("españa",#REF!,2,FALSE)</f>
        <v>#REF!</v>
      </c>
      <c r="N203" s="62" t="e">
        <f>VLOOKUP("españa",#REF!,7,FALSE)/VLOOKUP("españa",#REF!,7,FALSE)-1</f>
        <v>#REF!</v>
      </c>
      <c r="O203" s="63" t="e">
        <f>VLOOKUP("españa",#REF!,7,FALSE)</f>
        <v>#REF!</v>
      </c>
      <c r="P203" s="62" t="e">
        <f>VLOOKUP("españa",#REF!,8,FALSE)/VLOOKUP("españa",#REF!,8,FALSE)-1</f>
        <v>#REF!</v>
      </c>
      <c r="Q203" s="63" t="e">
        <f>VLOOKUP("españa",#REF!,8,FALSE)</f>
        <v>#REF!</v>
      </c>
    </row>
    <row r="204" spans="3:18" ht="24" hidden="1" customHeight="1" x14ac:dyDescent="0.2">
      <c r="C204" s="61" t="s">
        <v>41</v>
      </c>
      <c r="D204" s="62" t="e">
        <f>VLOOKUP("holanda",#REF!,6,FALSE)/VLOOKUP("holanda",#REF!,6,FALSE)-1</f>
        <v>#REF!</v>
      </c>
      <c r="E204" s="63" t="e">
        <f>VLOOKUP("holanda",#REF!,6,FALSE)</f>
        <v>#REF!</v>
      </c>
      <c r="F204" s="62" t="e">
        <f>VLOOKUP("holanda",#REF!,5,FALSE)/VLOOKUP("holanda",#REF!,5,FALSE)-1</f>
        <v>#REF!</v>
      </c>
      <c r="G204" s="63" t="e">
        <f>VLOOKUP("holanda",#REF!,5,FALSE)</f>
        <v>#REF!</v>
      </c>
      <c r="H204" s="62" t="e">
        <f>VLOOKUP("holanda",#REF!,4,FALSE)/VLOOKUP("holanda",#REF!,4,FALSE)-1</f>
        <v>#REF!</v>
      </c>
      <c r="I204" s="63" t="e">
        <f>VLOOKUP("holanda",#REF!,4,FALSE)</f>
        <v>#REF!</v>
      </c>
      <c r="J204" s="62" t="e">
        <f>VLOOKUP("holanda",#REF!,3,FALSE)/VLOOKUP("holanda",#REF!,3,FALSE)-1</f>
        <v>#REF!</v>
      </c>
      <c r="K204" s="63" t="e">
        <f>VLOOKUP("holanda",#REF!,3,FALSE)</f>
        <v>#REF!</v>
      </c>
      <c r="L204" s="62" t="e">
        <f>VLOOKUP("holanda",#REF!,2,FALSE)/VLOOKUP("holanda",#REF!,2,FALSE)-1</f>
        <v>#REF!</v>
      </c>
      <c r="M204" s="63" t="e">
        <f>VLOOKUP("holanda",#REF!,2,FALSE)</f>
        <v>#REF!</v>
      </c>
      <c r="N204" s="62" t="e">
        <f>VLOOKUP("holanda",#REF!,7,FALSE)/VLOOKUP("holanda",#REF!,7,FALSE)-1</f>
        <v>#REF!</v>
      </c>
      <c r="O204" s="63" t="e">
        <f>VLOOKUP("holanda",#REF!,7,FALSE)</f>
        <v>#REF!</v>
      </c>
      <c r="P204" s="62" t="e">
        <f>VLOOKUP("holanda",#REF!,8,FALSE)/VLOOKUP("holanda",#REF!,8,FALSE)-1</f>
        <v>#REF!</v>
      </c>
      <c r="Q204" s="63" t="e">
        <f>VLOOKUP("holanda",#REF!,8,FALSE)</f>
        <v>#REF!</v>
      </c>
    </row>
    <row r="205" spans="3:18" ht="24" hidden="1" customHeight="1" x14ac:dyDescent="0.2">
      <c r="C205" s="61" t="s">
        <v>42</v>
      </c>
      <c r="D205" s="62" t="e">
        <f>VLOOKUP("belgica",#REF!,6,FALSE)/VLOOKUP("belgica",#REF!,6,FALSE)-1</f>
        <v>#REF!</v>
      </c>
      <c r="E205" s="63" t="e">
        <f>VLOOKUP("belgica",#REF!,6,FALSE)</f>
        <v>#REF!</v>
      </c>
      <c r="F205" s="62" t="e">
        <f>VLOOKUP("belgica",#REF!,5,FALSE)/VLOOKUP("belgica",#REF!,5,FALSE)-1</f>
        <v>#REF!</v>
      </c>
      <c r="G205" s="63" t="e">
        <f>VLOOKUP("belgica",#REF!,5,FALSE)</f>
        <v>#REF!</v>
      </c>
      <c r="H205" s="62" t="e">
        <f>VLOOKUP("belgica",#REF!,4,FALSE)/VLOOKUP("belgica",#REF!,4,FALSE)-1</f>
        <v>#REF!</v>
      </c>
      <c r="I205" s="63" t="e">
        <f>VLOOKUP("belgica",#REF!,4,FALSE)</f>
        <v>#REF!</v>
      </c>
      <c r="J205" s="62" t="e">
        <f>VLOOKUP("belgica",#REF!,3,FALSE)/VLOOKUP("belgica",#REF!,3,FALSE)-1</f>
        <v>#REF!</v>
      </c>
      <c r="K205" s="63" t="e">
        <f>VLOOKUP("belgica",#REF!,3,FALSE)</f>
        <v>#REF!</v>
      </c>
      <c r="L205" s="62" t="e">
        <f>VLOOKUP("belgica",#REF!,2,FALSE)/VLOOKUP("belgica",#REF!,2,FALSE)-1</f>
        <v>#REF!</v>
      </c>
      <c r="M205" s="63" t="e">
        <f>VLOOKUP("belgica",#REF!,2,FALSE)</f>
        <v>#REF!</v>
      </c>
      <c r="N205" s="62" t="e">
        <f>VLOOKUP("belgica",#REF!,7,FALSE)/VLOOKUP("belgica",#REF!,7,FALSE)-1</f>
        <v>#REF!</v>
      </c>
      <c r="O205" s="63" t="e">
        <f>VLOOKUP("belgica",#REF!,7,FALSE)</f>
        <v>#REF!</v>
      </c>
      <c r="P205" s="62" t="e">
        <f>VLOOKUP("belgica",#REF!,8,FALSE)/VLOOKUP("belgica",#REF!,8,FALSE)-1</f>
        <v>#REF!</v>
      </c>
      <c r="Q205" s="63" t="e">
        <f>VLOOKUP("belgica",#REF!,8,FALSE)</f>
        <v>#REF!</v>
      </c>
    </row>
    <row r="206" spans="3:18" ht="24" hidden="1" customHeight="1" x14ac:dyDescent="0.2">
      <c r="C206" s="61" t="s">
        <v>43</v>
      </c>
      <c r="D206" s="62" t="e">
        <f>VLOOKUP("alemania",#REF!,6,FALSE)/VLOOKUP("alemania",#REF!,6,FALSE)-1</f>
        <v>#REF!</v>
      </c>
      <c r="E206" s="63" t="e">
        <f>VLOOKUP("alemania",#REF!,6,FALSE)</f>
        <v>#REF!</v>
      </c>
      <c r="F206" s="62" t="e">
        <f>VLOOKUP("alemania",#REF!,5,FALSE)/VLOOKUP("alemania",#REF!,5,FALSE)-1</f>
        <v>#REF!</v>
      </c>
      <c r="G206" s="63" t="e">
        <f>VLOOKUP("alemania",#REF!,5,FALSE)</f>
        <v>#REF!</v>
      </c>
      <c r="H206" s="62" t="e">
        <f>VLOOKUP("alemania",#REF!,4,FALSE)/VLOOKUP("alemania",#REF!,4,FALSE)-1</f>
        <v>#REF!</v>
      </c>
      <c r="I206" s="63" t="e">
        <f>VLOOKUP("alemania",#REF!,4,FALSE)</f>
        <v>#REF!</v>
      </c>
      <c r="J206" s="62" t="e">
        <f>VLOOKUP("alemania",#REF!,3,FALSE)/VLOOKUP("alemania",#REF!,3,FALSE)-1</f>
        <v>#REF!</v>
      </c>
      <c r="K206" s="63" t="e">
        <f>VLOOKUP("alemania",#REF!,3,FALSE)</f>
        <v>#REF!</v>
      </c>
      <c r="L206" s="62" t="e">
        <f>VLOOKUP("alemania",#REF!,2,FALSE)/VLOOKUP("alemania",#REF!,2,FALSE)-1</f>
        <v>#REF!</v>
      </c>
      <c r="M206" s="63" t="e">
        <f>VLOOKUP("alemania",#REF!,2,FALSE)</f>
        <v>#REF!</v>
      </c>
      <c r="N206" s="62" t="e">
        <f>VLOOKUP("alemania",#REF!,7,FALSE)/VLOOKUP("alemania",#REF!,7,FALSE)-1</f>
        <v>#REF!</v>
      </c>
      <c r="O206" s="63" t="e">
        <f>VLOOKUP("alemania",#REF!,7,FALSE)</f>
        <v>#REF!</v>
      </c>
      <c r="P206" s="62" t="e">
        <f>VLOOKUP("alemania",#REF!,8,FALSE)/VLOOKUP("alemania",#REF!,8,FALSE)-1</f>
        <v>#REF!</v>
      </c>
      <c r="Q206" s="63" t="e">
        <f>VLOOKUP("alemania",#REF!,8,FALSE)</f>
        <v>#REF!</v>
      </c>
    </row>
    <row r="207" spans="3:18" ht="24" hidden="1" customHeight="1" x14ac:dyDescent="0.2">
      <c r="C207" s="61" t="s">
        <v>44</v>
      </c>
      <c r="D207" s="62" t="e">
        <f>VLOOKUP("francia",#REF!,6,FALSE)/VLOOKUP("francia",#REF!,6,FALSE)-1</f>
        <v>#REF!</v>
      </c>
      <c r="E207" s="63" t="e">
        <f>VLOOKUP("francia",#REF!,6,FALSE)</f>
        <v>#REF!</v>
      </c>
      <c r="F207" s="62" t="e">
        <f>VLOOKUP("francia",#REF!,5,FALSE)/VLOOKUP("francia",#REF!,5,FALSE)-1</f>
        <v>#REF!</v>
      </c>
      <c r="G207" s="63" t="e">
        <f>VLOOKUP("francia",#REF!,5,FALSE)</f>
        <v>#REF!</v>
      </c>
      <c r="H207" s="62" t="e">
        <f>VLOOKUP("francia",#REF!,4,FALSE)/VLOOKUP("francia",#REF!,4,FALSE)-1</f>
        <v>#REF!</v>
      </c>
      <c r="I207" s="63" t="e">
        <f>VLOOKUP("francia",#REF!,4,FALSE)</f>
        <v>#REF!</v>
      </c>
      <c r="J207" s="62" t="e">
        <f>VLOOKUP("francia",#REF!,3,FALSE)/VLOOKUP("francia",#REF!,3,FALSE)-1</f>
        <v>#REF!</v>
      </c>
      <c r="K207" s="63" t="e">
        <f>VLOOKUP("francia",#REF!,3,FALSE)</f>
        <v>#REF!</v>
      </c>
      <c r="L207" s="62" t="e">
        <f>VLOOKUP("francia",#REF!,2,FALSE)/VLOOKUP("francia",#REF!,2,FALSE)-1</f>
        <v>#REF!</v>
      </c>
      <c r="M207" s="63" t="e">
        <f>VLOOKUP("francia",#REF!,2,FALSE)</f>
        <v>#REF!</v>
      </c>
      <c r="N207" s="62" t="e">
        <f>VLOOKUP("francia",#REF!,7,FALSE)/VLOOKUP("francia",#REF!,7,FALSE)-1</f>
        <v>#REF!</v>
      </c>
      <c r="O207" s="63" t="e">
        <f>VLOOKUP("francia",#REF!,7,FALSE)</f>
        <v>#REF!</v>
      </c>
      <c r="P207" s="62" t="e">
        <f>VLOOKUP("francia",#REF!,8,FALSE)/VLOOKUP("francia",#REF!,8,FALSE)-1</f>
        <v>#REF!</v>
      </c>
      <c r="Q207" s="63" t="e">
        <f>VLOOKUP("francia",#REF!,8,FALSE)</f>
        <v>#REF!</v>
      </c>
    </row>
    <row r="208" spans="3:18" ht="24" hidden="1" customHeight="1" x14ac:dyDescent="0.2">
      <c r="C208" s="61" t="s">
        <v>45</v>
      </c>
      <c r="D208" s="62" t="e">
        <f>VLOOKUP("reino unido",#REF!,6,FALSE)/VLOOKUP("reino unido",#REF!,6,FALSE)-1</f>
        <v>#REF!</v>
      </c>
      <c r="E208" s="63" t="e">
        <f>VLOOKUP("reino unido",#REF!,6,FALSE)</f>
        <v>#REF!</v>
      </c>
      <c r="F208" s="62" t="e">
        <f>VLOOKUP("reino unido",#REF!,5,FALSE)/VLOOKUP("reino unido",#REF!,5,FALSE)-1</f>
        <v>#REF!</v>
      </c>
      <c r="G208" s="63" t="e">
        <f>VLOOKUP("reino unido",#REF!,5,FALSE)</f>
        <v>#REF!</v>
      </c>
      <c r="H208" s="62" t="e">
        <f>VLOOKUP("reino unido",#REF!,4,FALSE)/VLOOKUP("reino unido",#REF!,4,FALSE)-1</f>
        <v>#REF!</v>
      </c>
      <c r="I208" s="63" t="e">
        <f>VLOOKUP("reino unido",#REF!,4,FALSE)</f>
        <v>#REF!</v>
      </c>
      <c r="J208" s="62" t="e">
        <f>VLOOKUP("reino unido",#REF!,3,FALSE)/VLOOKUP("reino unido",#REF!,3,FALSE)-1</f>
        <v>#REF!</v>
      </c>
      <c r="K208" s="63" t="e">
        <f>VLOOKUP("reino unido",#REF!,3,FALSE)</f>
        <v>#REF!</v>
      </c>
      <c r="L208" s="62" t="e">
        <f>VLOOKUP("reino unido",#REF!,2,FALSE)/VLOOKUP("reino unido",#REF!,2,FALSE)-1</f>
        <v>#REF!</v>
      </c>
      <c r="M208" s="63" t="e">
        <f>VLOOKUP("reino unido",#REF!,2,FALSE)</f>
        <v>#REF!</v>
      </c>
      <c r="N208" s="62" t="e">
        <f>VLOOKUP("reino unido",#REF!,7,FALSE)/VLOOKUP("reino unido",#REF!,7,FALSE)-1</f>
        <v>#REF!</v>
      </c>
      <c r="O208" s="63" t="e">
        <f>VLOOKUP("reino unido",#REF!,7,FALSE)</f>
        <v>#REF!</v>
      </c>
      <c r="P208" s="62" t="e">
        <f>VLOOKUP("reino unido",#REF!,8,FALSE)/VLOOKUP("reino unido",#REF!,8,FALSE)-1</f>
        <v>#REF!</v>
      </c>
      <c r="Q208" s="63" t="e">
        <f>VLOOKUP("reino unido",#REF!,8,FALSE)</f>
        <v>#REF!</v>
      </c>
    </row>
    <row r="209" spans="3:17" ht="24" hidden="1" customHeight="1" x14ac:dyDescent="0.2">
      <c r="C209" s="61" t="s">
        <v>46</v>
      </c>
      <c r="D209" s="62" t="e">
        <f>VLOOKUP("irlanda",#REF!,6,FALSE)/VLOOKUP("irlanda",#REF!,6,FALSE)-1</f>
        <v>#REF!</v>
      </c>
      <c r="E209" s="63" t="e">
        <f>VLOOKUP("irlanda",#REF!,6,FALSE)</f>
        <v>#REF!</v>
      </c>
      <c r="F209" s="62" t="e">
        <f>VLOOKUP("irlanda",#REF!,5,FALSE)/VLOOKUP("irlanda",#REF!,5,FALSE)-1</f>
        <v>#REF!</v>
      </c>
      <c r="G209" s="63" t="e">
        <f>VLOOKUP("irlanda",#REF!,5,FALSE)</f>
        <v>#REF!</v>
      </c>
      <c r="H209" s="62" t="e">
        <f>VLOOKUP("irlanda",#REF!,4,FALSE)/VLOOKUP("irlanda",#REF!,4,FALSE)-1</f>
        <v>#REF!</v>
      </c>
      <c r="I209" s="63" t="e">
        <f>VLOOKUP("irlanda",#REF!,4,FALSE)</f>
        <v>#REF!</v>
      </c>
      <c r="J209" s="62" t="e">
        <f>VLOOKUP("irlanda",#REF!,3,FALSE)/VLOOKUP("irlanda",#REF!,3,FALSE)-1</f>
        <v>#REF!</v>
      </c>
      <c r="K209" s="63" t="e">
        <f>VLOOKUP("irlanda",#REF!,3,FALSE)</f>
        <v>#REF!</v>
      </c>
      <c r="L209" s="62" t="e">
        <f>VLOOKUP("irlanda",#REF!,2,FALSE)/VLOOKUP("irlanda",#REF!,2,FALSE)-1</f>
        <v>#REF!</v>
      </c>
      <c r="M209" s="63" t="e">
        <f>VLOOKUP("irlanda",#REF!,2,FALSE)</f>
        <v>#REF!</v>
      </c>
      <c r="N209" s="62" t="e">
        <f>VLOOKUP("irlanda",#REF!,7,FALSE)/VLOOKUP("irlanda",#REF!,7,FALSE)-1</f>
        <v>#REF!</v>
      </c>
      <c r="O209" s="63" t="e">
        <f>VLOOKUP("irlanda",#REF!,7,FALSE)</f>
        <v>#REF!</v>
      </c>
      <c r="P209" s="62" t="e">
        <f>VLOOKUP("irlanda",#REF!,8,FALSE)/VLOOKUP("irlanda",#REF!,8,FALSE)-1</f>
        <v>#REF!</v>
      </c>
      <c r="Q209" s="63" t="e">
        <f>VLOOKUP("irlanda",#REF!,8,FALSE)</f>
        <v>#REF!</v>
      </c>
    </row>
    <row r="210" spans="3:17" ht="24" hidden="1" customHeight="1" x14ac:dyDescent="0.2">
      <c r="C210" s="61" t="s">
        <v>47</v>
      </c>
      <c r="D210" s="62" t="e">
        <f>VLOOKUP("italia",#REF!,6,FALSE)/VLOOKUP("italia",#REF!,6,FALSE)-1</f>
        <v>#REF!</v>
      </c>
      <c r="E210" s="63" t="e">
        <f>VLOOKUP("italia",#REF!,6,FALSE)</f>
        <v>#REF!</v>
      </c>
      <c r="F210" s="62" t="e">
        <f>VLOOKUP("italia",#REF!,5,FALSE)/VLOOKUP("italia",#REF!,5,FALSE)-1</f>
        <v>#REF!</v>
      </c>
      <c r="G210" s="63" t="e">
        <f>VLOOKUP("italia",#REF!,5,FALSE)</f>
        <v>#REF!</v>
      </c>
      <c r="H210" s="62" t="e">
        <f>VLOOKUP("italia",#REF!,4,FALSE)/VLOOKUP("italia",#REF!,4,FALSE)-1</f>
        <v>#REF!</v>
      </c>
      <c r="I210" s="63" t="e">
        <f>VLOOKUP("italia",#REF!,4,FALSE)</f>
        <v>#REF!</v>
      </c>
      <c r="J210" s="62" t="e">
        <f>VLOOKUP("italia",#REF!,3,FALSE)/VLOOKUP("italia",#REF!,3,FALSE)-1</f>
        <v>#REF!</v>
      </c>
      <c r="K210" s="63" t="e">
        <f>VLOOKUP("italia",#REF!,3,FALSE)</f>
        <v>#REF!</v>
      </c>
      <c r="L210" s="62" t="e">
        <f>VLOOKUP("italia",#REF!,2,FALSE)/VLOOKUP("italia",#REF!,2,FALSE)-1</f>
        <v>#REF!</v>
      </c>
      <c r="M210" s="63" t="e">
        <f>VLOOKUP("italia",#REF!,2,FALSE)</f>
        <v>#REF!</v>
      </c>
      <c r="N210" s="62" t="e">
        <f>VLOOKUP("italia",#REF!,7,FALSE)/VLOOKUP("italia",#REF!,7,FALSE)-1</f>
        <v>#REF!</v>
      </c>
      <c r="O210" s="63" t="e">
        <f>VLOOKUP("italia",#REF!,7,FALSE)</f>
        <v>#REF!</v>
      </c>
      <c r="P210" s="62" t="e">
        <f>VLOOKUP("italia",#REF!,8,FALSE)/VLOOKUP("italia",#REF!,8,FALSE)-1</f>
        <v>#REF!</v>
      </c>
      <c r="Q210" s="63" t="e">
        <f>VLOOKUP("italia",#REF!,8,FALSE)</f>
        <v>#REF!</v>
      </c>
    </row>
    <row r="211" spans="3:17" ht="24" hidden="1" customHeight="1" x14ac:dyDescent="0.2">
      <c r="C211" s="61" t="s">
        <v>48</v>
      </c>
      <c r="D211" s="62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11" s="63" t="e">
        <f>(VLOOKUP("suecia",#REF!,6,FALSE)+VLOOKUP("noruega",#REF!,6,FALSE)+VLOOKUP("dinamarca",#REF!,6,FALSE)+VLOOKUP("finlandia",#REF!,6,FALSE))</f>
        <v>#REF!</v>
      </c>
      <c r="F211" s="62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11" s="63" t="e">
        <f>(VLOOKUP("suecia",#REF!,5,FALSE)+VLOOKUP("noruega",#REF!,5,FALSE)+VLOOKUP("dinamarca",#REF!,5,FALSE)+VLOOKUP("finlandia",#REF!,5,FALSE))</f>
        <v>#REF!</v>
      </c>
      <c r="H211" s="62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11" s="63" t="e">
        <f>(VLOOKUP("suecia",#REF!,4,FALSE)+VLOOKUP("noruega",#REF!,4,FALSE)+VLOOKUP("dinamarca",#REF!,4,FALSE)+VLOOKUP("finlandia",#REF!,4,FALSE))</f>
        <v>#REF!</v>
      </c>
      <c r="J211" s="62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11" s="63" t="e">
        <f>(VLOOKUP("suecia",#REF!,3,FALSE)+VLOOKUP("noruega",#REF!,3,FALSE)+VLOOKUP("dinamarca",#REF!,3,FALSE)+VLOOKUP("finlandia",#REF!,3,FALSE))</f>
        <v>#REF!</v>
      </c>
      <c r="L211" s="62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11" s="63" t="e">
        <f>(VLOOKUP("suecia",#REF!,2,FALSE)+VLOOKUP("noruega",#REF!,2,FALSE)+VLOOKUP("dinamarca",#REF!,2,FALSE)+VLOOKUP("finlandia",#REF!,2,FALSE))</f>
        <v>#REF!</v>
      </c>
      <c r="N211" s="62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11" s="63" t="e">
        <f>(VLOOKUP("suecia",#REF!,7,FALSE)+VLOOKUP("noruega",#REF!,7,FALSE)+VLOOKUP("dinamarca",#REF!,7,FALSE)+VLOOKUP("finlandia",#REF!,7,FALSE))</f>
        <v>#REF!</v>
      </c>
      <c r="P211" s="62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11" s="63" t="e">
        <f>(VLOOKUP("suecia",#REF!,8,FALSE)+VLOOKUP("noruega",#REF!,8,FALSE)+VLOOKUP("dinamarca",#REF!,8,FALSE)+VLOOKUP("finlandia",#REF!,8,FALSE))</f>
        <v>#REF!</v>
      </c>
    </row>
    <row r="212" spans="3:17" ht="24" hidden="1" customHeight="1" x14ac:dyDescent="0.2">
      <c r="C212" s="64" t="s">
        <v>49</v>
      </c>
      <c r="D212" s="62" t="e">
        <f>VLOOKUP("suecia",#REF!,6,FALSE)/VLOOKUP("suecia",#REF!,6,FALSE)-1</f>
        <v>#REF!</v>
      </c>
      <c r="E212" s="63" t="e">
        <f>VLOOKUP("suecia",#REF!,6,FALSE)</f>
        <v>#REF!</v>
      </c>
      <c r="F212" s="62" t="e">
        <f>VLOOKUP("suecia",#REF!,5,FALSE)/VLOOKUP("suecia",#REF!,5,FALSE)-1</f>
        <v>#REF!</v>
      </c>
      <c r="G212" s="63" t="e">
        <f>VLOOKUP("suecia",#REF!,5,FALSE)</f>
        <v>#REF!</v>
      </c>
      <c r="H212" s="62" t="e">
        <f>VLOOKUP("suecia",#REF!,4,FALSE)/VLOOKUP("suecia",#REF!,4,FALSE)-1</f>
        <v>#REF!</v>
      </c>
      <c r="I212" s="63" t="e">
        <f>VLOOKUP("suecia",#REF!,4,FALSE)</f>
        <v>#REF!</v>
      </c>
      <c r="J212" s="62" t="e">
        <f>VLOOKUP("suecia",#REF!,3,FALSE)/VLOOKUP("suecia",#REF!,3,FALSE)-1</f>
        <v>#REF!</v>
      </c>
      <c r="K212" s="63" t="e">
        <f>VLOOKUP("suecia",#REF!,3,FALSE)</f>
        <v>#REF!</v>
      </c>
      <c r="L212" s="62" t="e">
        <f>VLOOKUP("suecia",#REF!,2,FALSE)/VLOOKUP("suecia",#REF!,2,FALSE)-1</f>
        <v>#REF!</v>
      </c>
      <c r="M212" s="63" t="e">
        <f>VLOOKUP("suecia",#REF!,2,FALSE)</f>
        <v>#REF!</v>
      </c>
      <c r="N212" s="62" t="e">
        <f>VLOOKUP("suecia",#REF!,7,FALSE)/VLOOKUP("suecia",#REF!,7,FALSE)-1</f>
        <v>#REF!</v>
      </c>
      <c r="O212" s="63" t="e">
        <f>VLOOKUP("suecia",#REF!,7,FALSE)</f>
        <v>#REF!</v>
      </c>
      <c r="P212" s="62" t="e">
        <f>VLOOKUP("suecia",#REF!,8,FALSE)/VLOOKUP("suecia",#REF!,8,FALSE)-1</f>
        <v>#REF!</v>
      </c>
      <c r="Q212" s="63" t="e">
        <f>VLOOKUP("suecia",#REF!,8,FALSE)</f>
        <v>#REF!</v>
      </c>
    </row>
    <row r="213" spans="3:17" ht="24" hidden="1" customHeight="1" x14ac:dyDescent="0.2">
      <c r="C213" s="64" t="s">
        <v>50</v>
      </c>
      <c r="D213" s="62" t="e">
        <f>VLOOKUP("noruega",#REF!,6,FALSE)/VLOOKUP("noruega",#REF!,6,FALSE)-1</f>
        <v>#REF!</v>
      </c>
      <c r="E213" s="63" t="e">
        <f>VLOOKUP("noruega",#REF!,6,FALSE)</f>
        <v>#REF!</v>
      </c>
      <c r="F213" s="62" t="e">
        <f>VLOOKUP("noruega",#REF!,5,FALSE)/VLOOKUP("noruega",#REF!,5,FALSE)-1</f>
        <v>#REF!</v>
      </c>
      <c r="G213" s="63" t="e">
        <f>VLOOKUP("noruega",#REF!,5,FALSE)</f>
        <v>#REF!</v>
      </c>
      <c r="H213" s="62" t="e">
        <f>VLOOKUP("noruega",#REF!,4,FALSE)/VLOOKUP("noruega",#REF!,4,FALSE)-1</f>
        <v>#REF!</v>
      </c>
      <c r="I213" s="63" t="e">
        <f>VLOOKUP("noruega",#REF!,4,FALSE)</f>
        <v>#REF!</v>
      </c>
      <c r="J213" s="62" t="e">
        <f>VLOOKUP("noruega",#REF!,3,FALSE)/VLOOKUP("noruega",#REF!,3,FALSE)-1</f>
        <v>#REF!</v>
      </c>
      <c r="K213" s="63" t="e">
        <f>VLOOKUP("noruega",#REF!,3,FALSE)</f>
        <v>#REF!</v>
      </c>
      <c r="L213" s="62" t="e">
        <f>VLOOKUP("noruega",#REF!,2,FALSE)/VLOOKUP("noruega",#REF!,2,FALSE)-1</f>
        <v>#REF!</v>
      </c>
      <c r="M213" s="63" t="e">
        <f>VLOOKUP("noruega",#REF!,2,FALSE)</f>
        <v>#REF!</v>
      </c>
      <c r="N213" s="62" t="e">
        <f>VLOOKUP("noruega",#REF!,7,FALSE)/VLOOKUP("noruega",#REF!,7,FALSE)-1</f>
        <v>#REF!</v>
      </c>
      <c r="O213" s="63" t="e">
        <f>VLOOKUP("noruega",#REF!,7,FALSE)</f>
        <v>#REF!</v>
      </c>
      <c r="P213" s="62" t="e">
        <f>VLOOKUP("noruega",#REF!,8,FALSE)/VLOOKUP("noruega",#REF!,8,FALSE)-1</f>
        <v>#REF!</v>
      </c>
      <c r="Q213" s="63" t="e">
        <f>VLOOKUP("noruega",#REF!,8,FALSE)</f>
        <v>#REF!</v>
      </c>
    </row>
    <row r="214" spans="3:17" ht="24" hidden="1" customHeight="1" x14ac:dyDescent="0.2">
      <c r="C214" s="64" t="s">
        <v>51</v>
      </c>
      <c r="D214" s="62" t="e">
        <f>VLOOKUP("dinamarca",#REF!,6,FALSE)/VLOOKUP("dinamarca",#REF!,6,FALSE)-1</f>
        <v>#REF!</v>
      </c>
      <c r="E214" s="63" t="e">
        <f>VLOOKUP("dinamarca",#REF!,6,FALSE)</f>
        <v>#REF!</v>
      </c>
      <c r="F214" s="62" t="e">
        <f>VLOOKUP("dinamarca",#REF!,5,FALSE)/VLOOKUP("dinamarca",#REF!,5,FALSE)-1</f>
        <v>#REF!</v>
      </c>
      <c r="G214" s="63" t="e">
        <f>VLOOKUP("dinamarca",#REF!,5,FALSE)</f>
        <v>#REF!</v>
      </c>
      <c r="H214" s="62" t="e">
        <f>VLOOKUP("dinamarca",#REF!,4,FALSE)/VLOOKUP("dinamarca",#REF!,4,FALSE)-1</f>
        <v>#REF!</v>
      </c>
      <c r="I214" s="63" t="e">
        <f>VLOOKUP("dinamarca",#REF!,4,FALSE)</f>
        <v>#REF!</v>
      </c>
      <c r="J214" s="62" t="e">
        <f>VLOOKUP("dinamarca",#REF!,3,FALSE)/VLOOKUP("dinamarca",#REF!,3,FALSE)-1</f>
        <v>#REF!</v>
      </c>
      <c r="K214" s="63" t="e">
        <f>VLOOKUP("dinamarca",#REF!,3,FALSE)</f>
        <v>#REF!</v>
      </c>
      <c r="L214" s="62" t="e">
        <f>VLOOKUP("dinamarca",#REF!,2,FALSE)/VLOOKUP("dinamarca",#REF!,2,FALSE)-1</f>
        <v>#REF!</v>
      </c>
      <c r="M214" s="63" t="e">
        <f>VLOOKUP("dinamarca",#REF!,2,FALSE)</f>
        <v>#REF!</v>
      </c>
      <c r="N214" s="62" t="e">
        <f>VLOOKUP("dinamarca",#REF!,7,FALSE)/VLOOKUP("dinamarca",#REF!,7,FALSE)-1</f>
        <v>#REF!</v>
      </c>
      <c r="O214" s="63" t="e">
        <f>VLOOKUP("dinamarca",#REF!,7,FALSE)</f>
        <v>#REF!</v>
      </c>
      <c r="P214" s="62" t="e">
        <f>VLOOKUP("dinamarca",#REF!,8,FALSE)/VLOOKUP("dinamarca",#REF!,8,FALSE)-1</f>
        <v>#REF!</v>
      </c>
      <c r="Q214" s="63" t="e">
        <f>VLOOKUP("dinamarca",#REF!,8,FALSE)</f>
        <v>#REF!</v>
      </c>
    </row>
    <row r="215" spans="3:17" ht="24" hidden="1" customHeight="1" x14ac:dyDescent="0.2">
      <c r="C215" s="64" t="s">
        <v>52</v>
      </c>
      <c r="D215" s="62" t="s">
        <v>38</v>
      </c>
      <c r="E215" s="63" t="e">
        <f>VLOOKUP("finlandia",#REF!,6,FALSE)</f>
        <v>#REF!</v>
      </c>
      <c r="F215" s="62" t="e">
        <f>VLOOKUP("finlandia",#REF!,5,FALSE)/VLOOKUP("finlandia",#REF!,5,FALSE)-1</f>
        <v>#REF!</v>
      </c>
      <c r="G215" s="63" t="e">
        <f>VLOOKUP("finlandia",#REF!,5,FALSE)</f>
        <v>#REF!</v>
      </c>
      <c r="H215" s="62" t="e">
        <f>VLOOKUP("finlandia",#REF!,4,FALSE)/VLOOKUP("finlandia",#REF!,4,FALSE)-1</f>
        <v>#REF!</v>
      </c>
      <c r="I215" s="63" t="e">
        <f>VLOOKUP("finlandia",#REF!,4,FALSE)</f>
        <v>#REF!</v>
      </c>
      <c r="J215" s="62" t="e">
        <f>VLOOKUP("finlandia",#REF!,3,FALSE)/VLOOKUP("finlandia",#REF!,3,FALSE)-1</f>
        <v>#REF!</v>
      </c>
      <c r="K215" s="63" t="e">
        <f>VLOOKUP("finlandia",#REF!,3,FALSE)</f>
        <v>#REF!</v>
      </c>
      <c r="L215" s="62" t="s">
        <v>38</v>
      </c>
      <c r="M215" s="63" t="e">
        <f>VLOOKUP("finlandia",#REF!,2,FALSE)</f>
        <v>#REF!</v>
      </c>
      <c r="N215" s="62" t="e">
        <f>VLOOKUP("finlandia",#REF!,7,FALSE)/VLOOKUP("finlandia",#REF!,7,FALSE)-1</f>
        <v>#REF!</v>
      </c>
      <c r="O215" s="63" t="e">
        <f>VLOOKUP("finlandia",#REF!,7,FALSE)</f>
        <v>#REF!</v>
      </c>
      <c r="P215" s="62" t="e">
        <f>VLOOKUP("finlandia",#REF!,8,FALSE)/VLOOKUP("finlandia",#REF!,8,FALSE)-1</f>
        <v>#REF!</v>
      </c>
      <c r="Q215" s="63" t="e">
        <f>VLOOKUP("finlandia",#REF!,8,FALSE)</f>
        <v>#REF!</v>
      </c>
    </row>
    <row r="216" spans="3:17" ht="24" hidden="1" customHeight="1" x14ac:dyDescent="0.2">
      <c r="C216" s="61" t="s">
        <v>53</v>
      </c>
      <c r="D216" s="62" t="e">
        <f>VLOOKUP("suiza",#REF!,6,FALSE)/VLOOKUP("suiza",#REF!,6,FALSE)-1</f>
        <v>#REF!</v>
      </c>
      <c r="E216" s="63" t="e">
        <f>VLOOKUP("suiza",#REF!,6,FALSE)</f>
        <v>#REF!</v>
      </c>
      <c r="F216" s="62" t="e">
        <f>VLOOKUP("suiza",#REF!,5,FALSE)/VLOOKUP("suiza",#REF!,5,FALSE)-1</f>
        <v>#REF!</v>
      </c>
      <c r="G216" s="63" t="e">
        <f>VLOOKUP("suiza",#REF!,5,FALSE)</f>
        <v>#REF!</v>
      </c>
      <c r="H216" s="62" t="e">
        <f>VLOOKUP("suiza",#REF!,4,FALSE)/VLOOKUP("suiza",#REF!,4,FALSE)-1</f>
        <v>#REF!</v>
      </c>
      <c r="I216" s="63" t="e">
        <f>VLOOKUP("suiza",#REF!,4,FALSE)</f>
        <v>#REF!</v>
      </c>
      <c r="J216" s="62" t="e">
        <f>VLOOKUP("suiza",#REF!,3,FALSE)/VLOOKUP("suiza",#REF!,3,FALSE)-1</f>
        <v>#REF!</v>
      </c>
      <c r="K216" s="63" t="e">
        <f>VLOOKUP("suiza",#REF!,3,FALSE)</f>
        <v>#REF!</v>
      </c>
      <c r="L216" s="62" t="e">
        <f>VLOOKUP("suiza",#REF!,2,FALSE)/VLOOKUP("suiza",#REF!,2,FALSE)-1</f>
        <v>#REF!</v>
      </c>
      <c r="M216" s="63" t="e">
        <f>VLOOKUP("suiza",#REF!,2,FALSE)</f>
        <v>#REF!</v>
      </c>
      <c r="N216" s="62" t="e">
        <f>VLOOKUP("suiza",#REF!,7,FALSE)/VLOOKUP("suiza",#REF!,7,FALSE)-1</f>
        <v>#REF!</v>
      </c>
      <c r="O216" s="63" t="e">
        <f>VLOOKUP("suiza",#REF!,7,FALSE)</f>
        <v>#REF!</v>
      </c>
      <c r="P216" s="62" t="e">
        <f>VLOOKUP("suiza",#REF!,8,FALSE)/VLOOKUP("suiza",#REF!,8,FALSE)-1</f>
        <v>#REF!</v>
      </c>
      <c r="Q216" s="63" t="e">
        <f>VLOOKUP("suiza",#REF!,8,FALSE)</f>
        <v>#REF!</v>
      </c>
    </row>
    <row r="217" spans="3:17" ht="24" hidden="1" customHeight="1" x14ac:dyDescent="0.2">
      <c r="C217" s="61" t="s">
        <v>54</v>
      </c>
      <c r="D217" s="62" t="e">
        <f>VLOOKUP("austria",#REF!,6,FALSE)/VLOOKUP("austria",#REF!,6,FALSE)-1</f>
        <v>#REF!</v>
      </c>
      <c r="E217" s="63" t="e">
        <f>VLOOKUP("austria",#REF!,6,FALSE)</f>
        <v>#REF!</v>
      </c>
      <c r="F217" s="62" t="e">
        <f>VLOOKUP("austria",#REF!,5,FALSE)/VLOOKUP("austria",#REF!,5,FALSE)-1</f>
        <v>#REF!</v>
      </c>
      <c r="G217" s="63" t="e">
        <f>VLOOKUP("austria",#REF!,5,FALSE)</f>
        <v>#REF!</v>
      </c>
      <c r="H217" s="62" t="e">
        <f>VLOOKUP("austria",#REF!,4,FALSE)/VLOOKUP("austria",#REF!,4,FALSE)-1</f>
        <v>#REF!</v>
      </c>
      <c r="I217" s="63" t="e">
        <f>VLOOKUP("austria",#REF!,4,FALSE)</f>
        <v>#REF!</v>
      </c>
      <c r="J217" s="62" t="e">
        <f>VLOOKUP("austria",#REF!,3,FALSE)/VLOOKUP("austria",#REF!,3,FALSE)-1</f>
        <v>#REF!</v>
      </c>
      <c r="K217" s="63" t="e">
        <f>VLOOKUP("austria",#REF!,3,FALSE)</f>
        <v>#REF!</v>
      </c>
      <c r="L217" s="62" t="e">
        <f>VLOOKUP("austria",#REF!,2,FALSE)/VLOOKUP("austria",#REF!,2,FALSE)-1</f>
        <v>#REF!</v>
      </c>
      <c r="M217" s="63" t="e">
        <f>VLOOKUP("austria",#REF!,2,FALSE)</f>
        <v>#REF!</v>
      </c>
      <c r="N217" s="62" t="e">
        <f>VLOOKUP("austria",#REF!,7,FALSE)/VLOOKUP("austria",#REF!,7,FALSE)-1</f>
        <v>#REF!</v>
      </c>
      <c r="O217" s="63" t="e">
        <f>VLOOKUP("austria",#REF!,7,FALSE)</f>
        <v>#REF!</v>
      </c>
      <c r="P217" s="62" t="e">
        <f>VLOOKUP("austria",#REF!,8,FALSE)/VLOOKUP("austria",#REF!,8,FALSE)-1</f>
        <v>#REF!</v>
      </c>
      <c r="Q217" s="63" t="e">
        <f>VLOOKUP("austria",#REF!,8,FALSE)</f>
        <v>#REF!</v>
      </c>
    </row>
    <row r="218" spans="3:17" ht="24" hidden="1" customHeight="1" x14ac:dyDescent="0.2">
      <c r="C218" s="61" t="s">
        <v>55</v>
      </c>
      <c r="D218" s="62" t="e">
        <f>VLOOKUP("rusia",#REF!,6,FALSE)/VLOOKUP("rusia",#REF!,6,FALSE)-1</f>
        <v>#REF!</v>
      </c>
      <c r="E218" s="63" t="e">
        <f>VLOOKUP("rusia",#REF!,6,FALSE)</f>
        <v>#REF!</v>
      </c>
      <c r="F218" s="62" t="e">
        <f>VLOOKUP("rusia",#REF!,5,FALSE)/VLOOKUP("rusia",#REF!,5,FALSE)-1</f>
        <v>#REF!</v>
      </c>
      <c r="G218" s="63" t="e">
        <f>VLOOKUP("rusia",#REF!,5,FALSE)</f>
        <v>#REF!</v>
      </c>
      <c r="H218" s="62" t="e">
        <f>VLOOKUP("rusia",#REF!,4,FALSE)/VLOOKUP("rusia",#REF!,4,FALSE)-1</f>
        <v>#REF!</v>
      </c>
      <c r="I218" s="63" t="e">
        <f>VLOOKUP("rusia",#REF!,4,FALSE)</f>
        <v>#REF!</v>
      </c>
      <c r="J218" s="62" t="e">
        <f>VLOOKUP("rusia",#REF!,3,FALSE)/VLOOKUP("rusia",#REF!,3,FALSE)-1</f>
        <v>#REF!</v>
      </c>
      <c r="K218" s="63" t="e">
        <f>VLOOKUP("rusia",#REF!,3,FALSE)</f>
        <v>#REF!</v>
      </c>
      <c r="L218" s="62" t="e">
        <f>VLOOKUP("rusia",#REF!,2,FALSE)/VLOOKUP("rusia",#REF!,2,FALSE)-1</f>
        <v>#REF!</v>
      </c>
      <c r="M218" s="63" t="e">
        <f>VLOOKUP("rusia",#REF!,2,FALSE)</f>
        <v>#REF!</v>
      </c>
      <c r="N218" s="62" t="e">
        <f>VLOOKUP("rusia",#REF!,7,FALSE)/VLOOKUP("rusia",#REF!,7,FALSE)-1</f>
        <v>#REF!</v>
      </c>
      <c r="O218" s="63" t="e">
        <f>VLOOKUP("rusia",#REF!,7,FALSE)</f>
        <v>#REF!</v>
      </c>
      <c r="P218" s="62" t="e">
        <f>VLOOKUP("rusia",#REF!,8,FALSE)/VLOOKUP("rusia",#REF!,8,FALSE)-1</f>
        <v>#REF!</v>
      </c>
      <c r="Q218" s="63" t="e">
        <f>VLOOKUP("rusia",#REF!,8,FALSE)</f>
        <v>#REF!</v>
      </c>
    </row>
    <row r="219" spans="3:17" ht="24" hidden="1" customHeight="1" x14ac:dyDescent="0.2">
      <c r="C219" s="61" t="s">
        <v>56</v>
      </c>
      <c r="D219" s="62" t="e">
        <f>VLOOKUP("paises del este",#REF!,6,FALSE)/VLOOKUP("paises del este",#REF!,6,FALSE)-1</f>
        <v>#REF!</v>
      </c>
      <c r="E219" s="63" t="e">
        <f>VLOOKUP("paises del este",#REF!,6,FALSE)</f>
        <v>#REF!</v>
      </c>
      <c r="F219" s="62" t="e">
        <f>VLOOKUP("paises del este",#REF!,5,FALSE)/VLOOKUP("paises del este",#REF!,5,FALSE)-1</f>
        <v>#REF!</v>
      </c>
      <c r="G219" s="63" t="e">
        <f>VLOOKUP("paises del este",#REF!,5,FALSE)</f>
        <v>#REF!</v>
      </c>
      <c r="H219" s="62" t="e">
        <f>VLOOKUP("paises del este",#REF!,4,FALSE)/VLOOKUP("paises del este",#REF!,4,FALSE)-1</f>
        <v>#REF!</v>
      </c>
      <c r="I219" s="63" t="e">
        <f>VLOOKUP("paises del este",#REF!,4,FALSE)</f>
        <v>#REF!</v>
      </c>
      <c r="J219" s="62" t="e">
        <f>VLOOKUP("paises del este",#REF!,3,FALSE)/VLOOKUP("paises del este",#REF!,3,FALSE)-1</f>
        <v>#REF!</v>
      </c>
      <c r="K219" s="63" t="e">
        <f>VLOOKUP("paises del este",#REF!,3,FALSE)</f>
        <v>#REF!</v>
      </c>
      <c r="L219" s="62" t="e">
        <f>VLOOKUP("paises del este",#REF!,2,FALSE)/VLOOKUP("paises del este",#REF!,2,FALSE)-1</f>
        <v>#REF!</v>
      </c>
      <c r="M219" s="63" t="e">
        <f>VLOOKUP("paises del este",#REF!,2,FALSE)</f>
        <v>#REF!</v>
      </c>
      <c r="N219" s="62" t="e">
        <f>VLOOKUP("paises del este",#REF!,7,FALSE)/VLOOKUP("paises del este",#REF!,7,FALSE)-1</f>
        <v>#REF!</v>
      </c>
      <c r="O219" s="63" t="e">
        <f>VLOOKUP("paises del este",#REF!,7,FALSE)</f>
        <v>#REF!</v>
      </c>
      <c r="P219" s="62" t="e">
        <f>VLOOKUP("paises del este",#REF!,8,FALSE)/VLOOKUP("paises del este",#REF!,8,FALSE)-1</f>
        <v>#REF!</v>
      </c>
      <c r="Q219" s="63" t="e">
        <f>VLOOKUP("paises del este",#REF!,8,FALSE)</f>
        <v>#REF!</v>
      </c>
    </row>
    <row r="220" spans="3:17" ht="24" hidden="1" customHeight="1" x14ac:dyDescent="0.2">
      <c r="C220" s="61" t="s">
        <v>57</v>
      </c>
      <c r="D220" s="62" t="e">
        <f>VLOOKUP("resto de europa",#REF!,6,FALSE)/VLOOKUP("resto de europa",#REF!,6,FALSE)-1</f>
        <v>#REF!</v>
      </c>
      <c r="E220" s="63" t="e">
        <f>VLOOKUP("resto de europa",#REF!,6,FALSE)</f>
        <v>#REF!</v>
      </c>
      <c r="F220" s="62" t="e">
        <f>VLOOKUP("resto de europa",#REF!,5,FALSE)/VLOOKUP("resto de europa",#REF!,5,FALSE)-1</f>
        <v>#REF!</v>
      </c>
      <c r="G220" s="63" t="e">
        <f>VLOOKUP("resto de europa",#REF!,5,FALSE)</f>
        <v>#REF!</v>
      </c>
      <c r="H220" s="62" t="e">
        <f>VLOOKUP("resto de europa",#REF!,4,FALSE)/VLOOKUP("resto de europa",#REF!,4,FALSE)-1</f>
        <v>#REF!</v>
      </c>
      <c r="I220" s="63" t="e">
        <f>VLOOKUP("resto de europa",#REF!,4,FALSE)</f>
        <v>#REF!</v>
      </c>
      <c r="J220" s="62" t="e">
        <f>VLOOKUP("resto de europa",#REF!,3,FALSE)/VLOOKUP("resto de europa",#REF!,3,FALSE)-1</f>
        <v>#REF!</v>
      </c>
      <c r="K220" s="63" t="e">
        <f>VLOOKUP("resto de europa",#REF!,3,FALSE)</f>
        <v>#REF!</v>
      </c>
      <c r="L220" s="62" t="e">
        <f>VLOOKUP("resto de europa",#REF!,2,FALSE)/VLOOKUP("resto de europa",#REF!,2,FALSE)-1</f>
        <v>#REF!</v>
      </c>
      <c r="M220" s="63" t="e">
        <f>VLOOKUP("resto de europa",#REF!,2,FALSE)</f>
        <v>#REF!</v>
      </c>
      <c r="N220" s="62" t="e">
        <f>VLOOKUP("resto de europa",#REF!,7,FALSE)/VLOOKUP("resto de europa",#REF!,7,FALSE)-1</f>
        <v>#REF!</v>
      </c>
      <c r="O220" s="63" t="e">
        <f>VLOOKUP("resto de europa",#REF!,7,FALSE)</f>
        <v>#REF!</v>
      </c>
      <c r="P220" s="62" t="e">
        <f>VLOOKUP("resto de europa",#REF!,8,FALSE)/VLOOKUP("resto de europa",#REF!,8,FALSE)-1</f>
        <v>#REF!</v>
      </c>
      <c r="Q220" s="63" t="e">
        <f>VLOOKUP("resto de europa",#REF!,8,FALSE)</f>
        <v>#REF!</v>
      </c>
    </row>
    <row r="221" spans="3:17" ht="24" hidden="1" customHeight="1" x14ac:dyDescent="0.2">
      <c r="C221" s="61" t="s">
        <v>58</v>
      </c>
      <c r="D221" s="62" t="e">
        <f>VLOOKUP("usa",#REF!,6,FALSE)/VLOOKUP("usa",#REF!,6,FALSE)-1</f>
        <v>#REF!</v>
      </c>
      <c r="E221" s="63" t="e">
        <f>VLOOKUP("usa",#REF!,6,FALSE)</f>
        <v>#REF!</v>
      </c>
      <c r="F221" s="62" t="e">
        <f>VLOOKUP("usa",#REF!,5,FALSE)/VLOOKUP("usa",#REF!,5,FALSE)-1</f>
        <v>#REF!</v>
      </c>
      <c r="G221" s="63" t="e">
        <f>VLOOKUP("usa",#REF!,5,FALSE)</f>
        <v>#REF!</v>
      </c>
      <c r="H221" s="62" t="e">
        <f>VLOOKUP("usa",#REF!,4,FALSE)/VLOOKUP("usa",#REF!,4,FALSE)-1</f>
        <v>#REF!</v>
      </c>
      <c r="I221" s="63" t="e">
        <f>VLOOKUP("usa",#REF!,4,FALSE)</f>
        <v>#REF!</v>
      </c>
      <c r="J221" s="62" t="e">
        <f>VLOOKUP("usa",#REF!,3,FALSE)/VLOOKUP("usa",#REF!,3,FALSE)-1</f>
        <v>#REF!</v>
      </c>
      <c r="K221" s="63" t="e">
        <f>VLOOKUP("usa",#REF!,3,FALSE)</f>
        <v>#REF!</v>
      </c>
      <c r="L221" s="62" t="e">
        <f>VLOOKUP("usa",#REF!,2,FALSE)/VLOOKUP("usa",#REF!,2,FALSE)-1</f>
        <v>#REF!</v>
      </c>
      <c r="M221" s="63" t="e">
        <f>VLOOKUP("usa",#REF!,2,FALSE)</f>
        <v>#REF!</v>
      </c>
      <c r="N221" s="62" t="e">
        <f>VLOOKUP("usa",#REF!,7,FALSE)/VLOOKUP("usa",#REF!,7,FALSE)-1</f>
        <v>#REF!</v>
      </c>
      <c r="O221" s="63" t="e">
        <f>VLOOKUP("usa",#REF!,7,FALSE)</f>
        <v>#REF!</v>
      </c>
      <c r="P221" s="62" t="e">
        <f>VLOOKUP("usa",#REF!,8,FALSE)/VLOOKUP("usa",#REF!,8,FALSE)-1</f>
        <v>#REF!</v>
      </c>
      <c r="Q221" s="63" t="e">
        <f>VLOOKUP("usa",#REF!,8,FALSE)</f>
        <v>#REF!</v>
      </c>
    </row>
    <row r="222" spans="3:17" ht="24" hidden="1" customHeight="1" x14ac:dyDescent="0.2">
      <c r="C222" s="61" t="s">
        <v>59</v>
      </c>
      <c r="D222" s="62" t="e">
        <f>VLOOKUP("resto de america",#REF!,6,FALSE)/VLOOKUP("resto de america",#REF!,6,FALSE)-1</f>
        <v>#REF!</v>
      </c>
      <c r="E222" s="63" t="e">
        <f>VLOOKUP("resto de america",#REF!,6,FALSE)</f>
        <v>#REF!</v>
      </c>
      <c r="F222" s="62" t="e">
        <f>VLOOKUP("resto de america",#REF!,5,FALSE)/VLOOKUP("resto de america",#REF!,5,FALSE)-1</f>
        <v>#REF!</v>
      </c>
      <c r="G222" s="63" t="e">
        <f>VLOOKUP("resto de america",#REF!,5,FALSE)</f>
        <v>#REF!</v>
      </c>
      <c r="H222" s="62" t="e">
        <f>VLOOKUP("resto de america",#REF!,4,FALSE)/VLOOKUP("resto de america",#REF!,4,FALSE)-1</f>
        <v>#REF!</v>
      </c>
      <c r="I222" s="63" t="e">
        <f>VLOOKUP("resto de america",#REF!,4,FALSE)</f>
        <v>#REF!</v>
      </c>
      <c r="J222" s="62" t="e">
        <f>VLOOKUP("resto de america",#REF!,3,FALSE)/VLOOKUP("resto de america",#REF!,3,FALSE)-1</f>
        <v>#REF!</v>
      </c>
      <c r="K222" s="63" t="e">
        <f>VLOOKUP("resto de america",#REF!,3,FALSE)</f>
        <v>#REF!</v>
      </c>
      <c r="L222" s="62" t="e">
        <f>VLOOKUP("resto de america",#REF!,2,FALSE)/VLOOKUP("resto de america",#REF!,2,FALSE)-1</f>
        <v>#REF!</v>
      </c>
      <c r="M222" s="63" t="e">
        <f>VLOOKUP("resto de america",#REF!,2,FALSE)</f>
        <v>#REF!</v>
      </c>
      <c r="N222" s="62" t="e">
        <f>VLOOKUP("resto de america",#REF!,7,FALSE)/VLOOKUP("resto de america",#REF!,7,FALSE)-1</f>
        <v>#REF!</v>
      </c>
      <c r="O222" s="63" t="e">
        <f>VLOOKUP("resto de america",#REF!,7,FALSE)</f>
        <v>#REF!</v>
      </c>
      <c r="P222" s="62" t="e">
        <f>VLOOKUP("resto de america",#REF!,8,FALSE)/VLOOKUP("resto de america",#REF!,8,FALSE)-1</f>
        <v>#REF!</v>
      </c>
      <c r="Q222" s="63" t="e">
        <f>VLOOKUP("resto de america",#REF!,8,FALSE)</f>
        <v>#REF!</v>
      </c>
    </row>
    <row r="223" spans="3:17" ht="24" hidden="1" customHeight="1" x14ac:dyDescent="0.2">
      <c r="C223" s="61" t="s">
        <v>60</v>
      </c>
      <c r="D223" s="62" t="e">
        <f>VLOOKUP("resto del mundo",#REF!,6,FALSE)/VLOOKUP("resto del mundo",#REF!,6,FALSE)-1</f>
        <v>#REF!</v>
      </c>
      <c r="E223" s="63" t="e">
        <f>VLOOKUP("resto del mundo",#REF!,6,FALSE)</f>
        <v>#REF!</v>
      </c>
      <c r="F223" s="62" t="e">
        <f>VLOOKUP("resto del mundo",#REF!,5,FALSE)/VLOOKUP("resto del mundo",#REF!,5,FALSE)-1</f>
        <v>#REF!</v>
      </c>
      <c r="G223" s="63" t="e">
        <f>VLOOKUP("resto del mundo",#REF!,5,FALSE)</f>
        <v>#REF!</v>
      </c>
      <c r="H223" s="62" t="e">
        <f>VLOOKUP("resto del mundo",#REF!,4,FALSE)/VLOOKUP("resto del mundo",#REF!,4,FALSE)-1</f>
        <v>#REF!</v>
      </c>
      <c r="I223" s="63" t="e">
        <f>VLOOKUP("resto del mundo",#REF!,4,FALSE)</f>
        <v>#REF!</v>
      </c>
      <c r="J223" s="62" t="e">
        <f>VLOOKUP("resto del mundo",#REF!,3,FALSE)/VLOOKUP("resto del mundo",#REF!,3,FALSE)-1</f>
        <v>#REF!</v>
      </c>
      <c r="K223" s="63" t="e">
        <f>VLOOKUP("resto del mundo",#REF!,3,FALSE)</f>
        <v>#REF!</v>
      </c>
      <c r="L223" s="62" t="e">
        <f>VLOOKUP("resto del mundo",#REF!,2,FALSE)/VLOOKUP("resto del mundo",#REF!,2,FALSE)-1</f>
        <v>#REF!</v>
      </c>
      <c r="M223" s="63" t="e">
        <f>VLOOKUP("resto del mundo",#REF!,2,FALSE)</f>
        <v>#REF!</v>
      </c>
      <c r="N223" s="62" t="e">
        <f>VLOOKUP("resto del mundo",#REF!,7,FALSE)/VLOOKUP("resto del mundo",#REF!,7,FALSE)-1</f>
        <v>#REF!</v>
      </c>
      <c r="O223" s="63" t="e">
        <f>VLOOKUP("resto del mundo",#REF!,7,FALSE)</f>
        <v>#REF!</v>
      </c>
      <c r="P223" s="62" t="e">
        <f>VLOOKUP("resto del mundo",#REF!,8,FALSE)/VLOOKUP("resto del mundo",#REF!,8,FALSE)-1</f>
        <v>#REF!</v>
      </c>
      <c r="Q223" s="63" t="e">
        <f>VLOOKUP("resto del mundo",#REF!,8,FALSE)</f>
        <v>#REF!</v>
      </c>
    </row>
    <row r="224" spans="3:17" ht="24" hidden="1" customHeight="1" x14ac:dyDescent="0.2">
      <c r="C224" s="61" t="s">
        <v>61</v>
      </c>
      <c r="D224" s="62" t="e">
        <f>(VLOOKUP("total",#REF!,6,FALSE)-VLOOKUP("españa",#REF!,6,FALSE))/(VLOOKUP("total",#REF!,6,FALSE)-VLOOKUP("españa",#REF!,6,FALSE))-1</f>
        <v>#REF!</v>
      </c>
      <c r="E224" s="63" t="e">
        <f>VLOOKUP("total",#REF!,6,FALSE)-VLOOKUP("españa",#REF!,6,FALSE)</f>
        <v>#REF!</v>
      </c>
      <c r="F224" s="62" t="e">
        <f>(VLOOKUP("total",#REF!,5,FALSE)-VLOOKUP("españa",#REF!,5,FALSE))/(VLOOKUP("total",#REF!,5,FALSE)-VLOOKUP("españa",#REF!,5,FALSE))-1</f>
        <v>#REF!</v>
      </c>
      <c r="G224" s="63" t="e">
        <f>VLOOKUP("total",#REF!,5,FALSE)-VLOOKUP("españa",#REF!,5,FALSE)</f>
        <v>#REF!</v>
      </c>
      <c r="H224" s="62" t="e">
        <f>(VLOOKUP("total",#REF!,4,FALSE)-VLOOKUP("españa",#REF!,4,FALSE))/(VLOOKUP("total",#REF!,4,FALSE)-VLOOKUP("españa",#REF!,4,FALSE))-1</f>
        <v>#REF!</v>
      </c>
      <c r="I224" s="63" t="e">
        <f>VLOOKUP("total",#REF!,4,FALSE)-VLOOKUP("españa",#REF!,4,FALSE)</f>
        <v>#REF!</v>
      </c>
      <c r="J224" s="62" t="e">
        <f>(VLOOKUP("total",#REF!,3,FALSE)-VLOOKUP("españa",#REF!,3,FALSE))/(VLOOKUP("total",#REF!,3,FALSE)-VLOOKUP("españa",#REF!,3,FALSE))-1</f>
        <v>#REF!</v>
      </c>
      <c r="K224" s="63" t="e">
        <f>VLOOKUP("total",#REF!,3,FALSE)-VLOOKUP("españa",#REF!,3,FALSE)</f>
        <v>#REF!</v>
      </c>
      <c r="L224" s="62" t="e">
        <f>(VLOOKUP("total",#REF!,2,FALSE)-VLOOKUP("españa",#REF!,2,FALSE))/(VLOOKUP("total",#REF!,2,FALSE)-VLOOKUP("españa",#REF!,2,FALSE))-1</f>
        <v>#REF!</v>
      </c>
      <c r="M224" s="63" t="e">
        <f>VLOOKUP("total",#REF!,2,FALSE)-VLOOKUP("españa",#REF!,2,FALSE)</f>
        <v>#REF!</v>
      </c>
      <c r="N224" s="62" t="e">
        <f>(VLOOKUP("total",#REF!,7,FALSE)-VLOOKUP("españa",#REF!,7,FALSE))/(VLOOKUP("total",#REF!,7,FALSE)-VLOOKUP("españa",#REF!,7,FALSE))-1</f>
        <v>#REF!</v>
      </c>
      <c r="O224" s="63" t="e">
        <f>VLOOKUP("total",#REF!,7,FALSE)-VLOOKUP("españa",#REF!,7,FALSE)</f>
        <v>#REF!</v>
      </c>
      <c r="P224" s="62" t="e">
        <f>(VLOOKUP("total",#REF!,8,FALSE)-VLOOKUP("españa",#REF!,8,FALSE))/(VLOOKUP("total",#REF!,8,FALSE)-VLOOKUP("españa",#REF!,8,FALSE))-1</f>
        <v>#REF!</v>
      </c>
      <c r="Q224" s="63" t="e">
        <f>VLOOKUP("total",#REF!,8,FALSE)-VLOOKUP("españa",#REF!,8,FALSE)</f>
        <v>#REF!</v>
      </c>
    </row>
    <row r="225" spans="3:17" ht="24" hidden="1" customHeight="1" x14ac:dyDescent="0.2">
      <c r="C225" s="61" t="s">
        <v>9</v>
      </c>
      <c r="D225" s="62" t="e">
        <f>VLOOKUP("total",#REF!,6,FALSE)/VLOOKUP("total",#REF!,6,FALSE)-1</f>
        <v>#REF!</v>
      </c>
      <c r="E225" s="63" t="e">
        <f>VLOOKUP("total",#REF!,6,FALSE)</f>
        <v>#REF!</v>
      </c>
      <c r="F225" s="62" t="e">
        <f>VLOOKUP("total",#REF!,5,FALSE)/VLOOKUP("total",#REF!,5,FALSE)-1</f>
        <v>#REF!</v>
      </c>
      <c r="G225" s="63" t="e">
        <f>VLOOKUP("total",#REF!,5,FALSE)</f>
        <v>#REF!</v>
      </c>
      <c r="H225" s="62" t="e">
        <f>VLOOKUP("total",#REF!,4,FALSE)/VLOOKUP("total",#REF!,4,FALSE)-1</f>
        <v>#REF!</v>
      </c>
      <c r="I225" s="63" t="e">
        <f>VLOOKUP("total",#REF!,4,FALSE)</f>
        <v>#REF!</v>
      </c>
      <c r="J225" s="62" t="e">
        <f>VLOOKUP("total",#REF!,3,FALSE)/VLOOKUP("total",#REF!,3,FALSE)-1</f>
        <v>#REF!</v>
      </c>
      <c r="K225" s="63" t="e">
        <f>VLOOKUP("total",#REF!,3,FALSE)</f>
        <v>#REF!</v>
      </c>
      <c r="L225" s="62" t="e">
        <f>VLOOKUP("total",#REF!,2,FALSE)/VLOOKUP("total",#REF!,2,FALSE)-1</f>
        <v>#REF!</v>
      </c>
      <c r="M225" s="63" t="e">
        <f>VLOOKUP("total",#REF!,2,FALSE)</f>
        <v>#REF!</v>
      </c>
      <c r="N225" s="62" t="e">
        <f>VLOOKUP("total",#REF!,7,FALSE)/VLOOKUP("total",#REF!,7,FALSE)-1</f>
        <v>#REF!</v>
      </c>
      <c r="O225" s="63" t="e">
        <f>VLOOKUP("total",#REF!,7,FALSE)</f>
        <v>#REF!</v>
      </c>
      <c r="P225" s="62" t="e">
        <f>VLOOKUP("total",#REF!,8,FALSE)/VLOOKUP("total",#REF!,8,FALSE)-1</f>
        <v>#REF!</v>
      </c>
      <c r="Q225" s="63" t="e">
        <f>VLOOKUP("total",#REF!,8,FALSE)</f>
        <v>#REF!</v>
      </c>
    </row>
    <row r="226" spans="3:17" ht="18" customHeight="1" thickBot="1" x14ac:dyDescent="0.25">
      <c r="C226" s="4"/>
    </row>
    <row r="227" spans="3:17" ht="22.5" customHeight="1" thickBot="1" x14ac:dyDescent="0.25">
      <c r="C227" s="4"/>
      <c r="E227" s="81" t="str">
        <f>$E$1</f>
        <v>INDICADORES TURÍSTICOS DE TENERIFE definitivo</v>
      </c>
      <c r="F227" s="82"/>
      <c r="G227" s="82"/>
      <c r="H227" s="82"/>
      <c r="I227" s="82"/>
      <c r="J227" s="82"/>
      <c r="K227" s="83"/>
    </row>
    <row r="228" spans="3:17" ht="18" customHeight="1" x14ac:dyDescent="0.2">
      <c r="C228" s="4"/>
    </row>
    <row r="229" spans="3:17" ht="34.5" customHeight="1" thickBot="1" x14ac:dyDescent="0.25">
      <c r="C229" s="123" t="s">
        <v>66</v>
      </c>
      <c r="D229" s="124"/>
      <c r="E229" s="124"/>
      <c r="F229" s="124"/>
      <c r="G229" s="124"/>
      <c r="H229" s="124"/>
      <c r="I229" s="124"/>
      <c r="J229" s="124"/>
      <c r="K229" s="124"/>
      <c r="L229" s="124"/>
      <c r="M229" s="125"/>
    </row>
    <row r="230" spans="3:17" ht="18" customHeight="1" thickBot="1" x14ac:dyDescent="0.25">
      <c r="C230" s="65"/>
      <c r="D230" s="126" t="s">
        <v>8</v>
      </c>
      <c r="E230" s="127"/>
      <c r="F230" s="126" t="s">
        <v>30</v>
      </c>
      <c r="G230" s="127"/>
      <c r="H230" s="126" t="s">
        <v>31</v>
      </c>
      <c r="I230" s="127"/>
      <c r="J230" s="126" t="s">
        <v>32</v>
      </c>
      <c r="K230" s="127"/>
      <c r="L230" s="126" t="s">
        <v>33</v>
      </c>
      <c r="M230" s="127"/>
    </row>
    <row r="231" spans="3:17" ht="26.25" customHeight="1" thickBot="1" x14ac:dyDescent="0.25">
      <c r="C231" s="66"/>
      <c r="D231" s="49" t="s">
        <v>113</v>
      </c>
      <c r="E231" s="49" t="s">
        <v>67</v>
      </c>
      <c r="F231" s="49" t="s">
        <v>113</v>
      </c>
      <c r="G231" s="49" t="s">
        <v>67</v>
      </c>
      <c r="H231" s="49" t="s">
        <v>113</v>
      </c>
      <c r="I231" s="49" t="s">
        <v>67</v>
      </c>
      <c r="J231" s="49" t="s">
        <v>113</v>
      </c>
      <c r="K231" s="49" t="s">
        <v>67</v>
      </c>
      <c r="L231" s="49" t="s">
        <v>113</v>
      </c>
      <c r="M231" s="49" t="s">
        <v>67</v>
      </c>
    </row>
    <row r="232" spans="3:17" ht="24" customHeight="1" thickBot="1" x14ac:dyDescent="0.25">
      <c r="C232" s="38" t="s">
        <v>36</v>
      </c>
      <c r="D232" s="67">
        <v>0.30644941639540213</v>
      </c>
      <c r="E232" s="67">
        <v>0.25332663177271014</v>
      </c>
      <c r="F232" s="67">
        <v>0.7107609041706463</v>
      </c>
      <c r="G232" s="67">
        <v>0.72670198466039382</v>
      </c>
      <c r="H232" s="67">
        <v>0.56945348080676639</v>
      </c>
      <c r="I232" s="67">
        <v>0.51893493907889165</v>
      </c>
      <c r="J232" s="67">
        <v>0.61404471385397885</v>
      </c>
      <c r="K232" s="67">
        <v>0.53899267291335184</v>
      </c>
      <c r="L232" s="67">
        <v>0.21995683864315563</v>
      </c>
      <c r="M232" s="67">
        <v>0.17073697778582186</v>
      </c>
    </row>
    <row r="233" spans="3:17" ht="24" hidden="1" customHeight="1" x14ac:dyDescent="0.2">
      <c r="C233" s="38" t="s">
        <v>37</v>
      </c>
      <c r="D233" s="67" t="e">
        <v>#REF!</v>
      </c>
      <c r="E233" s="67" t="e">
        <v>#REF!</v>
      </c>
      <c r="F233" s="67" t="e">
        <v>#REF!</v>
      </c>
      <c r="G233" s="67" t="e">
        <v>#REF!</v>
      </c>
      <c r="H233" s="67" t="e">
        <v>#REF!</v>
      </c>
      <c r="I233" s="67" t="e">
        <v>#REF!</v>
      </c>
      <c r="J233" s="67" t="e">
        <v>#REF!</v>
      </c>
      <c r="K233" s="67" t="e">
        <v>#REF!</v>
      </c>
      <c r="L233" s="67" t="e">
        <v>#REF!</v>
      </c>
      <c r="M233" s="67" t="e">
        <v>#REF!</v>
      </c>
    </row>
    <row r="234" spans="3:17" ht="24" hidden="1" customHeight="1" x14ac:dyDescent="0.2">
      <c r="C234" s="38" t="s">
        <v>39</v>
      </c>
      <c r="D234" s="67" t="e">
        <v>#REF!</v>
      </c>
      <c r="E234" s="67" t="e">
        <v>#REF!</v>
      </c>
      <c r="F234" s="67" t="e">
        <v>#REF!</v>
      </c>
      <c r="G234" s="67" t="e">
        <v>#REF!</v>
      </c>
      <c r="H234" s="67" t="e">
        <v>#REF!</v>
      </c>
      <c r="I234" s="67" t="e">
        <v>#REF!</v>
      </c>
      <c r="J234" s="67" t="e">
        <v>#REF!</v>
      </c>
      <c r="K234" s="67" t="e">
        <v>#REF!</v>
      </c>
      <c r="L234" s="67" t="e">
        <v>#REF!</v>
      </c>
      <c r="M234" s="67" t="e">
        <v>#REF!</v>
      </c>
    </row>
    <row r="235" spans="3:17" ht="24" hidden="1" customHeight="1" x14ac:dyDescent="0.2">
      <c r="C235" s="38" t="s">
        <v>40</v>
      </c>
      <c r="D235" s="67" t="e">
        <v>#REF!</v>
      </c>
      <c r="E235" s="67" t="e">
        <v>#REF!</v>
      </c>
      <c r="F235" s="67" t="e">
        <v>#REF!</v>
      </c>
      <c r="G235" s="67" t="e">
        <v>#REF!</v>
      </c>
      <c r="H235" s="67" t="e">
        <v>#REF!</v>
      </c>
      <c r="I235" s="67" t="e">
        <v>#REF!</v>
      </c>
      <c r="J235" s="67" t="e">
        <v>#REF!</v>
      </c>
      <c r="K235" s="67" t="e">
        <v>#REF!</v>
      </c>
      <c r="L235" s="67" t="e">
        <v>#REF!</v>
      </c>
      <c r="M235" s="67" t="e">
        <v>#REF!</v>
      </c>
    </row>
    <row r="236" spans="3:17" ht="24" customHeight="1" thickBot="1" x14ac:dyDescent="0.25">
      <c r="C236" s="38" t="s">
        <v>41</v>
      </c>
      <c r="D236" s="67">
        <v>3.0843613889470371E-2</v>
      </c>
      <c r="E236" s="67">
        <v>3.1223924353132954E-2</v>
      </c>
      <c r="F236" s="67">
        <v>4.5367717287488063E-3</v>
      </c>
      <c r="G236" s="67">
        <v>5.8432829920139163E-3</v>
      </c>
      <c r="H236" s="67">
        <v>1.2849707221860768E-2</v>
      </c>
      <c r="I236" s="67">
        <v>1.6559251070235686E-2</v>
      </c>
      <c r="J236" s="67">
        <v>1.0847507816650554E-2</v>
      </c>
      <c r="K236" s="67">
        <v>8.9853392788156183E-3</v>
      </c>
      <c r="L236" s="67">
        <v>3.6472631686130137E-2</v>
      </c>
      <c r="M236" s="67">
        <v>3.711022649109303E-2</v>
      </c>
    </row>
    <row r="237" spans="3:17" ht="24" customHeight="1" thickBot="1" x14ac:dyDescent="0.25">
      <c r="C237" s="38" t="s">
        <v>42</v>
      </c>
      <c r="D237" s="67">
        <v>2.4424313499051775E-2</v>
      </c>
      <c r="E237" s="67">
        <v>2.7315135431009125E-2</v>
      </c>
      <c r="F237" s="67">
        <v>6.7918921787116626E-3</v>
      </c>
      <c r="G237" s="67">
        <v>6.6497983711552144E-3</v>
      </c>
      <c r="H237" s="67">
        <v>9.7592713077423558E-3</v>
      </c>
      <c r="I237" s="67">
        <v>9.6438820153361242E-3</v>
      </c>
      <c r="J237" s="67">
        <v>3.4140691000618365E-3</v>
      </c>
      <c r="K237" s="67">
        <v>3.3525186451110194E-3</v>
      </c>
      <c r="L237" s="67">
        <v>2.9940102001575795E-2</v>
      </c>
      <c r="M237" s="67">
        <v>3.3380622921904739E-2</v>
      </c>
    </row>
    <row r="238" spans="3:17" ht="24" customHeight="1" thickBot="1" x14ac:dyDescent="0.25">
      <c r="C238" s="38" t="s">
        <v>43</v>
      </c>
      <c r="D238" s="67">
        <v>9.7921373103061329E-2</v>
      </c>
      <c r="E238" s="67">
        <v>0.10691826988407065</v>
      </c>
      <c r="F238" s="67">
        <v>2.3771622625490822E-2</v>
      </c>
      <c r="G238" s="67">
        <v>3.065549142089033E-2</v>
      </c>
      <c r="H238" s="67">
        <v>0.19339622641509435</v>
      </c>
      <c r="I238" s="67">
        <v>0.23422872465540764</v>
      </c>
      <c r="J238" s="67">
        <v>0.17649082468929359</v>
      </c>
      <c r="K238" s="67">
        <v>0.21780076086458314</v>
      </c>
      <c r="L238" s="67">
        <v>8.2267562846435133E-2</v>
      </c>
      <c r="M238" s="67">
        <v>8.5998347674477421E-2</v>
      </c>
    </row>
    <row r="239" spans="3:17" ht="24" customHeight="1" thickBot="1" x14ac:dyDescent="0.25">
      <c r="C239" s="38" t="s">
        <v>44</v>
      </c>
      <c r="D239" s="67">
        <v>3.0673189985299967E-2</v>
      </c>
      <c r="E239" s="67">
        <v>3.2068441052188673E-2</v>
      </c>
      <c r="F239" s="67">
        <v>3.4755385758251087E-2</v>
      </c>
      <c r="G239" s="67">
        <v>3.2126195935795049E-2</v>
      </c>
      <c r="H239" s="67">
        <v>6.4411190631099541E-2</v>
      </c>
      <c r="I239" s="67">
        <v>5.7675118784400431E-2</v>
      </c>
      <c r="J239" s="67">
        <v>2.9376671108440239E-2</v>
      </c>
      <c r="K239" s="67">
        <v>3.0241420629775865E-2</v>
      </c>
      <c r="L239" s="67">
        <v>3.0610358527926863E-2</v>
      </c>
      <c r="M239" s="67">
        <v>3.22626708971522E-2</v>
      </c>
    </row>
    <row r="240" spans="3:17" ht="24" customHeight="1" thickBot="1" x14ac:dyDescent="0.25">
      <c r="C240" s="38" t="s">
        <v>45</v>
      </c>
      <c r="D240" s="67">
        <v>0.32666371472750461</v>
      </c>
      <c r="E240" s="67">
        <v>0.32235570770499383</v>
      </c>
      <c r="F240" s="67">
        <v>5.6590257879656158E-2</v>
      </c>
      <c r="G240" s="67">
        <v>4.2753222108009803E-2</v>
      </c>
      <c r="H240" s="67">
        <v>1.4313597918022121E-2</v>
      </c>
      <c r="I240" s="67">
        <v>2.5967916451051419E-2</v>
      </c>
      <c r="J240" s="67">
        <v>6.4645224222471889E-2</v>
      </c>
      <c r="K240" s="67">
        <v>7.1625709627359702E-2</v>
      </c>
      <c r="L240" s="67">
        <v>0.3981076621788478</v>
      </c>
      <c r="M240" s="67">
        <v>0.38939449254647035</v>
      </c>
    </row>
    <row r="241" spans="3:13" ht="24" customHeight="1" thickBot="1" x14ac:dyDescent="0.25">
      <c r="C241" s="38" t="s">
        <v>46</v>
      </c>
      <c r="D241" s="67">
        <v>1.5322587548471593E-2</v>
      </c>
      <c r="E241" s="67">
        <v>1.5389304462049684E-2</v>
      </c>
      <c r="F241" s="67">
        <v>2.0959354770243022E-3</v>
      </c>
      <c r="G241" s="67">
        <v>4.7046730449909072E-3</v>
      </c>
      <c r="H241" s="67">
        <v>1.3012361743656475E-3</v>
      </c>
      <c r="I241" s="67">
        <v>2.8225996142447192E-3</v>
      </c>
      <c r="J241" s="67">
        <v>2.786995183723948E-3</v>
      </c>
      <c r="K241" s="67">
        <v>3.0725964340202068E-3</v>
      </c>
      <c r="L241" s="67">
        <v>1.8746422579934023E-2</v>
      </c>
      <c r="M241" s="67">
        <v>1.8535155961017229E-2</v>
      </c>
    </row>
    <row r="242" spans="3:13" ht="24" customHeight="1" thickBot="1" x14ac:dyDescent="0.25">
      <c r="C242" s="38" t="s">
        <v>47</v>
      </c>
      <c r="D242" s="67">
        <v>2.2599454799144922E-2</v>
      </c>
      <c r="E242" s="67">
        <v>1.9306825059252603E-2</v>
      </c>
      <c r="F242" s="67">
        <v>4.0990130531677813E-2</v>
      </c>
      <c r="G242" s="67">
        <v>2.710524234996442E-2</v>
      </c>
      <c r="H242" s="67">
        <v>5.7579700715679895E-2</v>
      </c>
      <c r="I242" s="67">
        <v>4.5443853789339982E-2</v>
      </c>
      <c r="J242" s="67">
        <v>1.1853438890775917E-2</v>
      </c>
      <c r="K242" s="67">
        <v>9.3307403696937553E-3</v>
      </c>
      <c r="L242" s="67">
        <v>2.4141097896007425E-2</v>
      </c>
      <c r="M242" s="67">
        <v>2.0873255070956748E-2</v>
      </c>
    </row>
    <row r="243" spans="3:13" ht="24" customHeight="1" thickBot="1" x14ac:dyDescent="0.25">
      <c r="C243" s="38" t="s">
        <v>48</v>
      </c>
      <c r="D243" s="67">
        <v>1.6798038335261951E-2</v>
      </c>
      <c r="E243" s="67">
        <v>7.82841057864265E-2</v>
      </c>
      <c r="F243" s="67">
        <v>1.1089886448052637E-2</v>
      </c>
      <c r="G243" s="67">
        <v>2.4076856171424053E-2</v>
      </c>
      <c r="H243" s="67">
        <v>4.554326610279766E-3</v>
      </c>
      <c r="I243" s="67">
        <v>1.0302488591993226E-2</v>
      </c>
      <c r="J243" s="67">
        <v>7.2723155575296775E-3</v>
      </c>
      <c r="K243" s="67">
        <v>5.2370008053902212E-2</v>
      </c>
      <c r="L243" s="67">
        <v>1.924763210627619E-2</v>
      </c>
      <c r="M243" s="67">
        <v>8.6587431659203906E-2</v>
      </c>
    </row>
    <row r="244" spans="3:13" ht="24" customHeight="1" thickBot="1" x14ac:dyDescent="0.25">
      <c r="C244" s="68" t="s">
        <v>49</v>
      </c>
      <c r="D244" s="67">
        <v>4.1329742239681376E-3</v>
      </c>
      <c r="E244" s="67">
        <v>2.723518603106621E-2</v>
      </c>
      <c r="F244" s="67">
        <v>2.4143054229014116E-3</v>
      </c>
      <c r="G244" s="67">
        <v>7.899106507472128E-3</v>
      </c>
      <c r="H244" s="67">
        <v>1.6265452179570592E-3</v>
      </c>
      <c r="I244" s="67">
        <v>2.5403396528202475E-3</v>
      </c>
      <c r="J244" s="67">
        <v>1.7375173098528988E-3</v>
      </c>
      <c r="K244" s="67">
        <v>1.4123794370125916E-2</v>
      </c>
      <c r="L244" s="67">
        <v>4.7560533160397921E-3</v>
      </c>
      <c r="M244" s="67">
        <v>3.1013276067396438E-2</v>
      </c>
    </row>
    <row r="245" spans="3:13" ht="24" customHeight="1" thickBot="1" x14ac:dyDescent="0.25">
      <c r="C245" s="68" t="s">
        <v>50</v>
      </c>
      <c r="D245" s="67">
        <v>5.7344920083640004E-3</v>
      </c>
      <c r="E245" s="67">
        <v>1.8701065100640742E-2</v>
      </c>
      <c r="F245" s="67">
        <v>1.7775655311471931E-3</v>
      </c>
      <c r="G245" s="67">
        <v>6.270261722147545E-3</v>
      </c>
      <c r="H245" s="67">
        <v>1.4638906961613532E-3</v>
      </c>
      <c r="I245" s="67">
        <v>2.1169497106835397E-3</v>
      </c>
      <c r="J245" s="67">
        <v>1.3543054720908561E-3</v>
      </c>
      <c r="K245" s="67">
        <v>9.5222660930716803E-3</v>
      </c>
      <c r="L245" s="67">
        <v>6.9022582108895928E-3</v>
      </c>
      <c r="M245" s="67">
        <v>2.1292702137184309E-2</v>
      </c>
    </row>
    <row r="246" spans="3:13" ht="24" customHeight="1" thickBot="1" x14ac:dyDescent="0.25">
      <c r="C246" s="68" t="s">
        <v>51</v>
      </c>
      <c r="D246" s="67">
        <v>6.2551020169941424E-3</v>
      </c>
      <c r="E246" s="67">
        <v>1.5095429022669065E-2</v>
      </c>
      <c r="F246" s="67">
        <v>5.4388199087339485E-3</v>
      </c>
      <c r="G246" s="67">
        <v>5.1079307345615558E-3</v>
      </c>
      <c r="H246" s="67">
        <v>8.1327260897852958E-4</v>
      </c>
      <c r="I246" s="67">
        <v>4.280942748271158E-3</v>
      </c>
      <c r="J246" s="67">
        <v>3.5360001393497592E-3</v>
      </c>
      <c r="K246" s="67">
        <v>6.8490908257541529E-3</v>
      </c>
      <c r="L246" s="67">
        <v>6.9358698951018875E-3</v>
      </c>
      <c r="M246" s="67">
        <v>1.7342536164836161E-2</v>
      </c>
    </row>
    <row r="247" spans="3:13" ht="24" customHeight="1" thickBot="1" x14ac:dyDescent="0.25">
      <c r="C247" s="68" t="s">
        <v>52</v>
      </c>
      <c r="D247" s="67">
        <v>6.7547008593566999E-4</v>
      </c>
      <c r="E247" s="67">
        <v>1.7252425632050487E-2</v>
      </c>
      <c r="F247" s="67">
        <v>1.4591955852700839E-3</v>
      </c>
      <c r="G247" s="67">
        <v>4.7995572072428248E-3</v>
      </c>
      <c r="H247" s="67">
        <v>6.5061808718282373E-4</v>
      </c>
      <c r="I247" s="67">
        <v>1.364256480218281E-3</v>
      </c>
      <c r="J247" s="67">
        <v>6.4449263623616302E-4</v>
      </c>
      <c r="K247" s="67">
        <v>2.1874856764950466E-2</v>
      </c>
      <c r="L247" s="67">
        <v>6.5345068424491851E-4</v>
      </c>
      <c r="M247" s="67">
        <v>1.6938917289786998E-2</v>
      </c>
    </row>
    <row r="248" spans="3:13" ht="24" customHeight="1" thickBot="1" x14ac:dyDescent="0.25">
      <c r="C248" s="38" t="s">
        <v>53</v>
      </c>
      <c r="D248" s="67">
        <v>9.4114461051912363E-3</v>
      </c>
      <c r="E248" s="67">
        <v>8.8099872899554624E-3</v>
      </c>
      <c r="F248" s="67">
        <v>3.7408468640560332E-3</v>
      </c>
      <c r="G248" s="67">
        <v>4.6097888827389896E-3</v>
      </c>
      <c r="H248" s="67">
        <v>1.512687052700065E-2</v>
      </c>
      <c r="I248" s="67">
        <v>1.6465164416427529E-2</v>
      </c>
      <c r="J248" s="67">
        <v>4.3111331748229825E-3</v>
      </c>
      <c r="K248" s="67">
        <v>5.5689787259119569E-3</v>
      </c>
      <c r="L248" s="67">
        <v>1.0745853158460309E-2</v>
      </c>
      <c r="M248" s="67">
        <v>9.6180347786651126E-3</v>
      </c>
    </row>
    <row r="249" spans="3:13" ht="24" customHeight="1" thickBot="1" x14ac:dyDescent="0.25">
      <c r="C249" s="38" t="s">
        <v>54</v>
      </c>
      <c r="D249" s="67">
        <v>7.1531348270975565E-3</v>
      </c>
      <c r="E249" s="67">
        <v>6.678639976118869E-3</v>
      </c>
      <c r="F249" s="67">
        <v>2.1224663058473947E-3</v>
      </c>
      <c r="G249" s="67">
        <v>3.4316438681110143E-3</v>
      </c>
      <c r="H249" s="67">
        <v>3.5783994795055302E-3</v>
      </c>
      <c r="I249" s="67">
        <v>7.8091922660770566E-3</v>
      </c>
      <c r="J249" s="67">
        <v>7.2374781177331274E-3</v>
      </c>
      <c r="K249" s="67">
        <v>6.8441799097701036E-3</v>
      </c>
      <c r="L249" s="67">
        <v>7.3431644214391138E-3</v>
      </c>
      <c r="M249" s="67">
        <v>6.7768744621425799E-3</v>
      </c>
    </row>
    <row r="250" spans="3:13" ht="24" customHeight="1" thickBot="1" x14ac:dyDescent="0.25">
      <c r="C250" s="38" t="s">
        <v>55</v>
      </c>
      <c r="D250" s="67">
        <v>4.4406710810867597E-2</v>
      </c>
      <c r="E250" s="67">
        <v>3.8060553075214103E-2</v>
      </c>
      <c r="F250" s="67">
        <v>1.7855247797941207E-2</v>
      </c>
      <c r="G250" s="67">
        <v>1.2880525025697793E-2</v>
      </c>
      <c r="H250" s="67">
        <v>9.108653220559532E-3</v>
      </c>
      <c r="I250" s="67">
        <v>7.668062285364821E-3</v>
      </c>
      <c r="J250" s="67">
        <v>1.3412414321671501E-2</v>
      </c>
      <c r="K250" s="67">
        <v>1.1329483175201839E-2</v>
      </c>
      <c r="L250" s="67">
        <v>5.2646771844876143E-2</v>
      </c>
      <c r="M250" s="67">
        <v>4.499748297351152E-2</v>
      </c>
    </row>
    <row r="251" spans="3:13" ht="24" customHeight="1" thickBot="1" x14ac:dyDescent="0.25">
      <c r="C251" s="38" t="s">
        <v>56</v>
      </c>
      <c r="D251" s="67">
        <v>2.4438320943230164E-2</v>
      </c>
      <c r="E251" s="67">
        <v>2.1423710536239454E-2</v>
      </c>
      <c r="F251" s="67">
        <v>8.1449644486893766E-3</v>
      </c>
      <c r="G251" s="67">
        <v>1.4114019134972721E-2</v>
      </c>
      <c r="H251" s="67">
        <v>5.8555627846454128E-3</v>
      </c>
      <c r="I251" s="67">
        <v>6.1626758244343041E-3</v>
      </c>
      <c r="J251" s="67">
        <v>1.2101655649326332E-2</v>
      </c>
      <c r="K251" s="67">
        <v>7.6397482991860978E-3</v>
      </c>
      <c r="L251" s="67">
        <v>2.7958989790945209E-2</v>
      </c>
      <c r="M251" s="67">
        <v>2.4750817818551811E-2</v>
      </c>
    </row>
    <row r="252" spans="3:13" ht="24" customHeight="1" thickBot="1" x14ac:dyDescent="0.25">
      <c r="C252" s="38" t="s">
        <v>57</v>
      </c>
      <c r="D252" s="67">
        <v>2.5649186673317607E-2</v>
      </c>
      <c r="E252" s="67">
        <v>2.1864114398041049E-2</v>
      </c>
      <c r="F252" s="67">
        <v>1.6396052212671125E-2</v>
      </c>
      <c r="G252" s="67">
        <v>1.5197279987348778E-2</v>
      </c>
      <c r="H252" s="67">
        <v>1.4313597918022121E-2</v>
      </c>
      <c r="I252" s="67">
        <v>1.2513524956484922E-2</v>
      </c>
      <c r="J252" s="67">
        <v>2.5239725132600005E-2</v>
      </c>
      <c r="K252" s="67">
        <v>1.7165288336247142E-2</v>
      </c>
      <c r="L252" s="67">
        <v>2.6155821790850308E-2</v>
      </c>
      <c r="M252" s="67">
        <v>2.3210321907558545E-2</v>
      </c>
    </row>
    <row r="253" spans="3:13" ht="24" customHeight="1" thickBot="1" x14ac:dyDescent="0.25">
      <c r="C253" s="38" t="s">
        <v>58</v>
      </c>
      <c r="D253" s="67">
        <v>2.5213399521101048E-3</v>
      </c>
      <c r="E253" s="67">
        <v>2.864808020480144E-3</v>
      </c>
      <c r="F253" s="67">
        <v>9.0204817998514267E-3</v>
      </c>
      <c r="G253" s="67">
        <v>7.0135209931208985E-3</v>
      </c>
      <c r="H253" s="67">
        <v>6.9941444372153549E-3</v>
      </c>
      <c r="I253" s="67">
        <v>6.7742390741873269E-3</v>
      </c>
      <c r="J253" s="67">
        <v>1.8594483491408216E-3</v>
      </c>
      <c r="K253" s="67">
        <v>1.9741882255878366E-3</v>
      </c>
      <c r="L253" s="67">
        <v>2.4022468422316974E-3</v>
      </c>
      <c r="M253" s="67">
        <v>2.842880772085402E-3</v>
      </c>
    </row>
    <row r="254" spans="3:13" ht="24" customHeight="1" thickBot="1" x14ac:dyDescent="0.25">
      <c r="C254" s="38" t="s">
        <v>59</v>
      </c>
      <c r="D254" s="67">
        <v>3.4209291449000061E-3</v>
      </c>
      <c r="E254" s="67">
        <v>3.0817355732262828E-3</v>
      </c>
      <c r="F254" s="67">
        <v>2.5575718985461106E-2</v>
      </c>
      <c r="G254" s="67">
        <v>2.0423815924725232E-2</v>
      </c>
      <c r="H254" s="67">
        <v>1.0897852960312296E-2</v>
      </c>
      <c r="I254" s="67">
        <v>1.3454391494566495E-2</v>
      </c>
      <c r="J254" s="67">
        <v>6.2054189637603535E-3</v>
      </c>
      <c r="K254" s="67">
        <v>4.9616621158845211E-3</v>
      </c>
      <c r="L254" s="67">
        <v>1.917843157995676E-3</v>
      </c>
      <c r="M254" s="67">
        <v>1.8560274612235124E-3</v>
      </c>
    </row>
    <row r="255" spans="3:13" ht="24" customHeight="1" thickBot="1" x14ac:dyDescent="0.25">
      <c r="C255" s="38" t="s">
        <v>60</v>
      </c>
      <c r="D255" s="67">
        <v>1.1303229260617059E-2</v>
      </c>
      <c r="E255" s="67">
        <v>1.1028105624890512E-2</v>
      </c>
      <c r="F255" s="67">
        <v>2.5761434787222752E-2</v>
      </c>
      <c r="G255" s="67">
        <v>2.1712659128647109E-2</v>
      </c>
      <c r="H255" s="67">
        <v>6.5061808718282366E-3</v>
      </c>
      <c r="I255" s="67">
        <v>7.5739756315566639E-3</v>
      </c>
      <c r="J255" s="67">
        <v>8.9009658680183588E-3</v>
      </c>
      <c r="K255" s="67">
        <v>8.7447043955971998E-3</v>
      </c>
      <c r="L255" s="67">
        <v>1.133900052691258E-2</v>
      </c>
      <c r="M255" s="67">
        <v>1.1068378818164019E-2</v>
      </c>
    </row>
    <row r="256" spans="3:13" ht="24" customHeight="1" thickBot="1" x14ac:dyDescent="0.25">
      <c r="C256" s="38" t="s">
        <v>9</v>
      </c>
      <c r="D256" s="67">
        <v>1</v>
      </c>
      <c r="E256" s="67">
        <v>1</v>
      </c>
      <c r="F256" s="67">
        <v>1</v>
      </c>
      <c r="G256" s="67">
        <v>1</v>
      </c>
      <c r="H256" s="67">
        <v>1</v>
      </c>
      <c r="I256" s="67">
        <v>1</v>
      </c>
      <c r="J256" s="67">
        <v>1</v>
      </c>
      <c r="K256" s="67">
        <v>1</v>
      </c>
      <c r="L256" s="67">
        <v>1</v>
      </c>
      <c r="M256" s="67">
        <v>1</v>
      </c>
    </row>
    <row r="257" spans="3:18" ht="18" customHeight="1" x14ac:dyDescent="0.2">
      <c r="C257" s="69"/>
      <c r="D257" s="70"/>
      <c r="E257" s="71"/>
      <c r="F257" s="70"/>
      <c r="G257" s="71"/>
      <c r="H257" s="70"/>
      <c r="I257" s="71"/>
      <c r="J257" s="70"/>
      <c r="K257" s="71"/>
      <c r="L257" s="70"/>
      <c r="M257" s="71"/>
      <c r="N257" s="72"/>
    </row>
    <row r="258" spans="3:18" ht="13.5" customHeight="1" thickBot="1" x14ac:dyDescent="0.25">
      <c r="C258" s="4"/>
      <c r="N258" s="72"/>
    </row>
    <row r="259" spans="3:18" ht="30" customHeight="1" thickBot="1" x14ac:dyDescent="0.25">
      <c r="C259" s="81" t="s">
        <v>68</v>
      </c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72"/>
      <c r="Q259" s="39"/>
      <c r="R259" s="39"/>
    </row>
    <row r="260" spans="3:18" ht="45.75" customHeight="1" thickBot="1" x14ac:dyDescent="0.25">
      <c r="C260" s="130" t="s">
        <v>8</v>
      </c>
      <c r="D260" s="131"/>
      <c r="E260" s="73">
        <v>5.0361680609091852E-2</v>
      </c>
      <c r="F260" s="21" t="s">
        <v>69</v>
      </c>
      <c r="G260" s="35">
        <v>1078.8509269908211</v>
      </c>
      <c r="H260" s="136" t="s">
        <v>92</v>
      </c>
      <c r="I260" s="137"/>
      <c r="J260" s="137"/>
      <c r="K260" s="137"/>
      <c r="L260" s="138"/>
      <c r="M260" s="130" t="s">
        <v>101</v>
      </c>
      <c r="N260" s="72"/>
      <c r="O260" s="39"/>
      <c r="P260"/>
      <c r="R260" s="39"/>
    </row>
    <row r="261" spans="3:18" ht="45.75" customHeight="1" thickBot="1" x14ac:dyDescent="0.25">
      <c r="C261" s="132"/>
      <c r="D261" s="133"/>
      <c r="E261" s="73">
        <v>3.7993402680310595E-2</v>
      </c>
      <c r="F261" s="21" t="s">
        <v>70</v>
      </c>
      <c r="G261" s="35">
        <v>708.70293683233444</v>
      </c>
      <c r="H261" s="136" t="s">
        <v>93</v>
      </c>
      <c r="I261" s="137"/>
      <c r="J261" s="137"/>
      <c r="K261" s="137"/>
      <c r="L261" s="138"/>
      <c r="M261" s="132"/>
      <c r="N261" s="72"/>
      <c r="O261" s="39"/>
      <c r="P261"/>
      <c r="R261" s="39"/>
    </row>
    <row r="262" spans="3:18" ht="45.75" customHeight="1" thickBot="1" x14ac:dyDescent="0.25">
      <c r="C262" s="132"/>
      <c r="D262" s="133"/>
      <c r="E262" s="73">
        <v>6.9939625565246022E-2</v>
      </c>
      <c r="F262" s="21" t="s">
        <v>71</v>
      </c>
      <c r="G262" s="35">
        <v>373.79744575083123</v>
      </c>
      <c r="H262" s="136" t="str">
        <f>CONCATENATE("El gasto medio por turista en destino ascendió a ",FIXED(G262,1),"€. Experimenta un ",IF(E262&gt;0,"incremento del ","descenso del "),FIXED(E262*100,1),"% respecto al miso periodo del año anterior.")</f>
        <v>El gasto medio por turista en destino ascendió a 373,8€. Experimenta un incremento del 7,0% respecto al miso periodo del año anterior.</v>
      </c>
      <c r="I262" s="137"/>
      <c r="J262" s="137"/>
      <c r="K262" s="137"/>
      <c r="L262" s="138"/>
      <c r="M262" s="132"/>
      <c r="N262" s="72"/>
      <c r="O262" s="39"/>
      <c r="R262" s="39"/>
    </row>
    <row r="263" spans="3:18" ht="45.75" customHeight="1" thickBot="1" x14ac:dyDescent="0.25">
      <c r="C263" s="132"/>
      <c r="D263" s="133"/>
      <c r="E263" s="73">
        <v>2.4339871442318639E-2</v>
      </c>
      <c r="F263" s="21" t="s">
        <v>72</v>
      </c>
      <c r="G263" s="35">
        <v>112.14965252265677</v>
      </c>
      <c r="H263" s="136" t="s">
        <v>94</v>
      </c>
      <c r="I263" s="137"/>
      <c r="J263" s="137"/>
      <c r="K263" s="137"/>
      <c r="L263" s="138"/>
      <c r="M263" s="132"/>
      <c r="N263" s="72"/>
      <c r="O263" s="39"/>
      <c r="R263" s="39"/>
    </row>
    <row r="264" spans="3:18" ht="45.75" customHeight="1" thickBot="1" x14ac:dyDescent="0.25">
      <c r="C264" s="132"/>
      <c r="D264" s="133"/>
      <c r="E264" s="73">
        <v>1.2990107506098081E-2</v>
      </c>
      <c r="F264" s="21" t="s">
        <v>73</v>
      </c>
      <c r="G264" s="35">
        <v>73.675908785594913</v>
      </c>
      <c r="H264" s="136" t="str">
        <f>CONCATENATE("La media del gasto diario por turista en origen fue de ",FIXED(G264,1),"€, ",IF(E264&gt;0,"aumentando un ","disminuyendo un "),FIXED(E264*100,1),"% respecto al mismo período del año anterior.")</f>
        <v>La media del gasto diario por turista en origen fue de 73,7€, aumentando un 1,3% respecto al mismo período del año anterior.</v>
      </c>
      <c r="I264" s="137"/>
      <c r="J264" s="137"/>
      <c r="K264" s="137"/>
      <c r="L264" s="138"/>
      <c r="M264" s="132"/>
      <c r="N264" s="72"/>
      <c r="O264" s="39"/>
      <c r="R264" s="39"/>
    </row>
    <row r="265" spans="3:18" ht="45.75" customHeight="1" thickBot="1" x14ac:dyDescent="0.25">
      <c r="C265" s="134"/>
      <c r="D265" s="135"/>
      <c r="E265" s="73">
        <v>4.2739419935906353E-2</v>
      </c>
      <c r="F265" s="21" t="s">
        <v>74</v>
      </c>
      <c r="G265" s="35">
        <v>38.919451878637673</v>
      </c>
      <c r="H265" s="136" t="s">
        <v>95</v>
      </c>
      <c r="I265" s="137"/>
      <c r="J265" s="137"/>
      <c r="K265" s="137"/>
      <c r="L265" s="138"/>
      <c r="M265" s="134"/>
      <c r="N265" s="72"/>
      <c r="O265" s="39"/>
      <c r="R265" s="39"/>
    </row>
    <row r="266" spans="3:18" ht="13.5" thickBot="1" x14ac:dyDescent="0.25"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72"/>
      <c r="O266" s="39"/>
      <c r="R266" s="39"/>
    </row>
    <row r="267" spans="3:18" ht="30" customHeight="1" thickBot="1" x14ac:dyDescent="0.25">
      <c r="C267" s="81" t="s">
        <v>75</v>
      </c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72"/>
      <c r="O267" s="39"/>
      <c r="P267" s="39"/>
      <c r="Q267" s="39"/>
    </row>
    <row r="268" spans="3:18" s="39" customFormat="1" ht="47.25" customHeight="1" thickBot="1" x14ac:dyDescent="0.25">
      <c r="C268" s="130" t="s">
        <v>8</v>
      </c>
      <c r="D268" s="131"/>
      <c r="E268" s="17">
        <v>-0.1079033487246156</v>
      </c>
      <c r="F268" s="21" t="s">
        <v>9</v>
      </c>
      <c r="G268" s="22">
        <v>119400</v>
      </c>
      <c r="H268" s="136" t="s">
        <v>96</v>
      </c>
      <c r="I268" s="137"/>
      <c r="J268" s="137"/>
      <c r="K268" s="137"/>
      <c r="L268" s="138"/>
      <c r="M268" s="130" t="s">
        <v>76</v>
      </c>
      <c r="P268" s="74"/>
      <c r="Q268" s="75"/>
    </row>
    <row r="269" spans="3:18" s="39" customFormat="1" ht="47.25" customHeight="1" thickBot="1" x14ac:dyDescent="0.25">
      <c r="C269" s="132"/>
      <c r="D269" s="133"/>
      <c r="E269" s="17">
        <v>-0.16566312690824603</v>
      </c>
      <c r="F269" s="21" t="s">
        <v>77</v>
      </c>
      <c r="G269" s="22">
        <v>68590</v>
      </c>
      <c r="H269" s="136" t="s">
        <v>97</v>
      </c>
      <c r="I269" s="137"/>
      <c r="J269" s="137"/>
      <c r="K269" s="137"/>
      <c r="L269" s="138"/>
      <c r="M269" s="132"/>
      <c r="N269" s="76"/>
      <c r="O269" s="76"/>
      <c r="P269" s="74"/>
      <c r="Q269" s="75"/>
    </row>
    <row r="270" spans="3:18" s="39" customFormat="1" ht="47.25" customHeight="1" thickBot="1" x14ac:dyDescent="0.25">
      <c r="C270" s="132"/>
      <c r="D270" s="133"/>
      <c r="E270" s="17">
        <v>-8.2473817047238329E-3</v>
      </c>
      <c r="F270" s="21" t="s">
        <v>78</v>
      </c>
      <c r="G270" s="22">
        <v>49904</v>
      </c>
      <c r="H270" s="136" t="s">
        <v>98</v>
      </c>
      <c r="I270" s="137"/>
      <c r="J270" s="137"/>
      <c r="K270" s="137"/>
      <c r="L270" s="138"/>
      <c r="M270" s="132"/>
      <c r="N270" s="76"/>
      <c r="O270" s="76"/>
      <c r="P270" s="74"/>
      <c r="Q270" s="75"/>
    </row>
    <row r="271" spans="3:18" s="39" customFormat="1" ht="47.25" customHeight="1" thickBot="1" x14ac:dyDescent="0.25">
      <c r="C271" s="132"/>
      <c r="D271" s="133"/>
      <c r="E271" s="17">
        <v>-3.7807183364839347E-2</v>
      </c>
      <c r="F271" s="21" t="s">
        <v>79</v>
      </c>
      <c r="G271" s="22">
        <v>509</v>
      </c>
      <c r="H271" s="136" t="s">
        <v>99</v>
      </c>
      <c r="I271" s="137"/>
      <c r="J271" s="137"/>
      <c r="K271" s="137"/>
      <c r="L271" s="138"/>
      <c r="M271" s="132"/>
      <c r="N271" s="76"/>
      <c r="O271" s="76"/>
      <c r="P271" s="74"/>
      <c r="Q271" s="75"/>
    </row>
    <row r="272" spans="3:18" s="39" customFormat="1" ht="47.25" customHeight="1" thickBot="1" x14ac:dyDescent="0.25">
      <c r="C272" s="134"/>
      <c r="D272" s="135"/>
      <c r="E272" s="17">
        <v>-0.49426751592356688</v>
      </c>
      <c r="F272" s="21" t="s">
        <v>80</v>
      </c>
      <c r="G272" s="22">
        <v>397</v>
      </c>
      <c r="H272" s="136" t="s">
        <v>100</v>
      </c>
      <c r="I272" s="137"/>
      <c r="J272" s="137"/>
      <c r="K272" s="137"/>
      <c r="L272" s="138"/>
      <c r="M272" s="134"/>
      <c r="N272" s="76"/>
      <c r="O272" s="76"/>
      <c r="P272" s="74"/>
      <c r="Q272" s="75"/>
    </row>
    <row r="273" spans="3:18" ht="13.5" thickBot="1" x14ac:dyDescent="0.25">
      <c r="C273" s="148" t="s">
        <v>81</v>
      </c>
      <c r="D273" s="102"/>
      <c r="E273" s="102"/>
      <c r="F273" s="102"/>
      <c r="G273" s="102"/>
      <c r="H273" s="102"/>
      <c r="I273" s="102"/>
      <c r="J273" s="102"/>
      <c r="K273" s="102"/>
      <c r="L273" s="102"/>
      <c r="M273" s="149"/>
      <c r="N273" s="77"/>
      <c r="P273" s="39"/>
      <c r="Q273" s="39"/>
      <c r="R273" s="39"/>
    </row>
    <row r="274" spans="3:18" ht="21.75" customHeight="1" thickBot="1" x14ac:dyDescent="0.25">
      <c r="C274" s="30"/>
      <c r="D274" s="31"/>
      <c r="E274" s="81" t="str">
        <f>$E$1</f>
        <v>INDICADORES TURÍSTICOS DE TENERIFE definitivo</v>
      </c>
      <c r="F274" s="82"/>
      <c r="G274" s="82"/>
      <c r="H274" s="82"/>
      <c r="I274" s="82"/>
      <c r="J274" s="82"/>
      <c r="K274" s="83"/>
      <c r="L274" s="31"/>
      <c r="M274" s="32"/>
      <c r="P274" s="39"/>
      <c r="Q274" s="39"/>
      <c r="R274" s="39"/>
    </row>
    <row r="275" spans="3:18" ht="13.5" thickBot="1" x14ac:dyDescent="0.25">
      <c r="C275" s="30"/>
      <c r="D275" s="31"/>
      <c r="E275" s="31"/>
      <c r="F275" s="31"/>
      <c r="G275" s="31"/>
      <c r="H275" s="31"/>
      <c r="I275" s="31"/>
      <c r="J275" s="31"/>
      <c r="K275" s="31"/>
      <c r="L275" s="31"/>
      <c r="M275" s="78"/>
      <c r="Q275" s="39"/>
      <c r="R275" s="39"/>
    </row>
    <row r="276" spans="3:18" ht="30" customHeight="1" thickBot="1" x14ac:dyDescent="0.25">
      <c r="C276" s="81" t="s">
        <v>82</v>
      </c>
      <c r="D276" s="82"/>
      <c r="E276" s="82"/>
      <c r="F276" s="82"/>
      <c r="G276" s="82"/>
      <c r="H276" s="82"/>
      <c r="I276" s="82"/>
      <c r="J276" s="82"/>
      <c r="K276" s="82"/>
      <c r="L276" s="82"/>
      <c r="M276" s="83"/>
      <c r="Q276" s="39"/>
      <c r="R276" s="39"/>
    </row>
    <row r="277" spans="3:18" ht="27.75" customHeight="1" thickBot="1" x14ac:dyDescent="0.25">
      <c r="C277" s="130" t="s">
        <v>8</v>
      </c>
      <c r="D277" s="131"/>
      <c r="E277" s="17">
        <v>-7.0084951456310662E-3</v>
      </c>
      <c r="F277" s="21" t="s">
        <v>9</v>
      </c>
      <c r="G277" s="22">
        <v>490935</v>
      </c>
      <c r="H277" s="136" t="s">
        <v>102</v>
      </c>
      <c r="I277" s="137"/>
      <c r="J277" s="137"/>
      <c r="K277" s="137"/>
      <c r="L277" s="138"/>
      <c r="M277" s="145" t="s">
        <v>10</v>
      </c>
      <c r="N277" s="79"/>
      <c r="Q277" s="39"/>
      <c r="R277" s="39"/>
    </row>
    <row r="278" spans="3:18" ht="34.5" customHeight="1" thickBot="1" x14ac:dyDescent="0.25">
      <c r="C278" s="132"/>
      <c r="D278" s="133"/>
      <c r="E278" s="17">
        <v>8.6310967698262075E-3</v>
      </c>
      <c r="F278" s="21" t="s">
        <v>83</v>
      </c>
      <c r="G278" s="22">
        <v>268194</v>
      </c>
      <c r="H278" s="136" t="str">
        <f>CONCATENATE("La oferta hotelera estimada por el STDE del Cabildo de Tenerife se sitúa en ",FIXED(G278,0)," plazas, un ",FIXED(G278/G277*100,1),"% del total de plazas. ",IF(E278&gt;0,"Aumentan un ","Disminuyen un"),FIXED(E278*100,1),"% respecto al mismo periodo del año anterior.")</f>
        <v>La oferta hotelera estimada por el STDE del Cabildo de Tenerife se sitúa en 268.194 plazas, un 54,6% del total de plazas. Aumentan un 0,9% respecto al mismo periodo del año anterior.</v>
      </c>
      <c r="I278" s="137"/>
      <c r="J278" s="137"/>
      <c r="K278" s="137"/>
      <c r="L278" s="138"/>
      <c r="M278" s="146"/>
      <c r="N278" s="79"/>
      <c r="O278"/>
      <c r="Q278" s="80"/>
    </row>
    <row r="279" spans="3:18" ht="41.25" customHeight="1" thickBot="1" x14ac:dyDescent="0.25">
      <c r="C279" s="134"/>
      <c r="D279" s="135"/>
      <c r="E279" s="17">
        <v>-2.5207767143251014E-2</v>
      </c>
      <c r="F279" s="21" t="s">
        <v>84</v>
      </c>
      <c r="G279" s="22">
        <v>222741</v>
      </c>
      <c r="H279" s="136" t="s">
        <v>103</v>
      </c>
      <c r="I279" s="137"/>
      <c r="J279" s="137"/>
      <c r="K279" s="137"/>
      <c r="L279" s="138"/>
      <c r="M279" s="147"/>
      <c r="N279" s="79"/>
      <c r="Q279" s="80"/>
    </row>
    <row r="280" spans="3:18" ht="34.5" customHeight="1" thickBot="1" x14ac:dyDescent="0.25">
      <c r="C280" s="132" t="s">
        <v>13</v>
      </c>
      <c r="D280" s="133"/>
      <c r="E280" s="17">
        <v>3.2549019607843066E-2</v>
      </c>
      <c r="F280" s="21" t="s">
        <v>9</v>
      </c>
      <c r="G280" s="22">
        <v>7899</v>
      </c>
      <c r="H280" s="139" t="str">
        <f>CONCATENATE("Las plazas estimadas por el STDE  del Cabildo de Tenerife en la zona de Santa Cruz, ascienden a ",FIXED(G280,0),", todas ellas pertenecientes a la tipología hotelera. Se registra un ",IF(E280&gt;0,"incremento ","descenso "),"con respecto al año anterior del ",FIXED(E280*100,1),"%.")</f>
        <v>Las plazas estimadas por el STDE  del Cabildo de Tenerife en la zona de Santa Cruz, ascienden a 7.899, todas ellas pertenecientes a la tipología hotelera. Se registra un incremento con respecto al año anterior del 3,3%.</v>
      </c>
      <c r="I280" s="140"/>
      <c r="J280" s="140"/>
      <c r="K280" s="140"/>
      <c r="L280" s="141"/>
      <c r="M280" s="145" t="s">
        <v>10</v>
      </c>
      <c r="Q280" s="80"/>
    </row>
    <row r="281" spans="3:18" ht="34.5" customHeight="1" thickBot="1" x14ac:dyDescent="0.25">
      <c r="C281" s="132"/>
      <c r="D281" s="133"/>
      <c r="E281" s="17">
        <v>3.2549019607843066E-2</v>
      </c>
      <c r="F281" s="21" t="s">
        <v>83</v>
      </c>
      <c r="G281" s="22">
        <v>7899</v>
      </c>
      <c r="H281" s="142"/>
      <c r="I281" s="143"/>
      <c r="J281" s="143"/>
      <c r="K281" s="143"/>
      <c r="L281" s="144"/>
      <c r="M281" s="146"/>
    </row>
    <row r="282" spans="3:18" ht="42" customHeight="1" thickBot="1" x14ac:dyDescent="0.25">
      <c r="C282" s="130" t="s">
        <v>14</v>
      </c>
      <c r="D282" s="131"/>
      <c r="E282" s="17">
        <v>1.9978969505783484E-2</v>
      </c>
      <c r="F282" s="21" t="s">
        <v>9</v>
      </c>
      <c r="G282" s="22">
        <v>2910</v>
      </c>
      <c r="H282" s="136" t="s">
        <v>104</v>
      </c>
      <c r="I282" s="137"/>
      <c r="J282" s="137"/>
      <c r="K282" s="137"/>
      <c r="L282" s="138"/>
      <c r="M282" s="145" t="s">
        <v>10</v>
      </c>
    </row>
    <row r="283" spans="3:18" ht="34.5" customHeight="1" thickBot="1" x14ac:dyDescent="0.25">
      <c r="C283" s="132"/>
      <c r="D283" s="133"/>
      <c r="E283" s="17">
        <v>0</v>
      </c>
      <c r="F283" s="21" t="s">
        <v>83</v>
      </c>
      <c r="G283" s="22">
        <v>1683</v>
      </c>
      <c r="H283" s="136" t="str">
        <f>CONCATENATE("Las plazas hoteleras estimadas se sitúan en ",FIXED(G283,0)," plazas, registrando un ",IF(E283&gt;0,"incremento del ","descenso del "),FIXED(E283*100,1),"%.")</f>
        <v>Las plazas hoteleras estimadas se sitúan en 1.683 plazas, registrando un descenso del 0,0%.</v>
      </c>
      <c r="I283" s="137"/>
      <c r="J283" s="137"/>
      <c r="K283" s="137"/>
      <c r="L283" s="138"/>
      <c r="M283" s="146"/>
    </row>
    <row r="284" spans="3:18" ht="34.5" customHeight="1" thickBot="1" x14ac:dyDescent="0.25">
      <c r="C284" s="134"/>
      <c r="D284" s="135"/>
      <c r="E284" s="17">
        <v>4.8717948717948767E-2</v>
      </c>
      <c r="F284" s="21" t="s">
        <v>84</v>
      </c>
      <c r="G284" s="22">
        <v>1227</v>
      </c>
      <c r="H284" s="136" t="s">
        <v>105</v>
      </c>
      <c r="I284" s="137"/>
      <c r="J284" s="137"/>
      <c r="K284" s="137"/>
      <c r="L284" s="138"/>
      <c r="M284" s="147"/>
    </row>
    <row r="285" spans="3:18" ht="39.75" customHeight="1" thickBot="1" x14ac:dyDescent="0.25">
      <c r="C285" s="130" t="s">
        <v>15</v>
      </c>
      <c r="D285" s="131"/>
      <c r="E285" s="17">
        <v>-3.8783134673545661E-3</v>
      </c>
      <c r="F285" s="21" t="s">
        <v>9</v>
      </c>
      <c r="G285" s="22">
        <v>83988</v>
      </c>
      <c r="H285" s="136" t="s">
        <v>106</v>
      </c>
      <c r="I285" s="137"/>
      <c r="J285" s="137"/>
      <c r="K285" s="137"/>
      <c r="L285" s="138"/>
      <c r="M285" s="145" t="s">
        <v>10</v>
      </c>
    </row>
    <row r="286" spans="3:18" ht="34.5" customHeight="1" thickBot="1" x14ac:dyDescent="0.25">
      <c r="C286" s="132"/>
      <c r="D286" s="133"/>
      <c r="E286" s="17">
        <v>1.3449577374940125E-2</v>
      </c>
      <c r="F286" s="21" t="s">
        <v>83</v>
      </c>
      <c r="G286" s="22">
        <v>57192</v>
      </c>
      <c r="H286" s="136" t="str">
        <f>CONCATENATE("La oferta hotelera asciende a ",FIXED(G286,0),", cifra que se ",IF(E286&gt;0,"incrementa un ","reduce un "),FIXED(E286*100,1),"% respecto al año anterior.")</f>
        <v>La oferta hotelera asciende a 57.192, cifra que se incrementa un 1,3% respecto al año anterior.</v>
      </c>
      <c r="I286" s="137"/>
      <c r="J286" s="137"/>
      <c r="K286" s="137"/>
      <c r="L286" s="138"/>
      <c r="M286" s="146"/>
    </row>
    <row r="287" spans="3:18" ht="34.5" customHeight="1" thickBot="1" x14ac:dyDescent="0.25">
      <c r="C287" s="134"/>
      <c r="D287" s="135"/>
      <c r="E287" s="17">
        <v>-3.8949860124811719E-2</v>
      </c>
      <c r="F287" s="21" t="s">
        <v>84</v>
      </c>
      <c r="G287" s="22">
        <v>26796</v>
      </c>
      <c r="H287" s="136" t="str">
        <f>CONCATENATE("Las plazas extrahoteras estimadas ascienden a ",FIXED(G287,0),", las cuales ",IF(E287&gt;0,"se incrementan un ","descienden un "),FIXED(E287*100,1),"%.")</f>
        <v>Las plazas extrahoteras estimadas ascienden a 26.796, las cuales descienden un -3,9%.</v>
      </c>
      <c r="I287" s="137"/>
      <c r="J287" s="137"/>
      <c r="K287" s="137"/>
      <c r="L287" s="138"/>
      <c r="M287" s="147"/>
    </row>
    <row r="288" spans="3:18" ht="34.5" customHeight="1" thickBot="1" x14ac:dyDescent="0.25">
      <c r="C288" s="130" t="s">
        <v>16</v>
      </c>
      <c r="D288" s="131"/>
      <c r="E288" s="17">
        <v>-8.6190068621709859E-3</v>
      </c>
      <c r="F288" s="21" t="s">
        <v>9</v>
      </c>
      <c r="G288" s="22">
        <v>396138</v>
      </c>
      <c r="H288" s="136" t="str">
        <f>CONCATENATE("Las plazas estimadas para la zona Sur por el STDE del Cabildo ascienden a ",FIXED(G288,0)," experimentando un ",IF(E288&gt;0,"incremento interanual del ","descenso interanual del "),FIXED(E288*100,1),"%.")</f>
        <v>Las plazas estimadas para la zona Sur por el STDE del Cabildo ascienden a 396.138 experimentando un descenso interanual del -0,9%.</v>
      </c>
      <c r="I288" s="137"/>
      <c r="J288" s="137"/>
      <c r="K288" s="137"/>
      <c r="L288" s="138"/>
      <c r="M288" s="145" t="s">
        <v>10</v>
      </c>
    </row>
    <row r="289" spans="3:13" ht="34.5" customHeight="1" thickBot="1" x14ac:dyDescent="0.25">
      <c r="C289" s="132"/>
      <c r="D289" s="133"/>
      <c r="E289" s="17">
        <v>6.4307235688267905E-3</v>
      </c>
      <c r="F289" s="21" t="s">
        <v>83</v>
      </c>
      <c r="G289" s="22">
        <v>201420</v>
      </c>
      <c r="H289" s="136" t="str">
        <f>CONCATENATE("Las plazas hoteleras, con un oferta de ",FIXED(G289,0)," plazas, se ",IF(E289&gt;0,"incrementan un ","reducen un "),FIXED(E289*100,1),"% respecto al mismo período del año anterior.")</f>
        <v>Las plazas hoteleras, con un oferta de 201.420 plazas, se incrementan un 0,6% respecto al mismo período del año anterior.</v>
      </c>
      <c r="I289" s="137"/>
      <c r="J289" s="137"/>
      <c r="K289" s="137"/>
      <c r="L289" s="138"/>
      <c r="M289" s="146"/>
    </row>
    <row r="290" spans="3:13" ht="34.5" customHeight="1" thickBot="1" x14ac:dyDescent="0.25">
      <c r="C290" s="134"/>
      <c r="D290" s="135"/>
      <c r="E290" s="17">
        <v>-2.3720349563046139E-2</v>
      </c>
      <c r="F290" s="21" t="s">
        <v>84</v>
      </c>
      <c r="G290" s="22">
        <v>194718</v>
      </c>
      <c r="H290" s="136" t="s">
        <v>107</v>
      </c>
      <c r="I290" s="137"/>
      <c r="J290" s="137"/>
      <c r="K290" s="137"/>
      <c r="L290" s="138"/>
      <c r="M290" s="147"/>
    </row>
    <row r="291" spans="3:13" ht="13.5" thickBot="1" x14ac:dyDescent="0.25"/>
    <row r="292" spans="3:13" ht="16.5" thickBot="1" x14ac:dyDescent="0.25">
      <c r="C292" s="81" t="s">
        <v>85</v>
      </c>
      <c r="D292" s="82"/>
      <c r="E292" s="82"/>
      <c r="F292" s="82"/>
      <c r="G292" s="82"/>
      <c r="H292" s="82"/>
      <c r="I292" s="82"/>
      <c r="J292" s="82"/>
      <c r="K292" s="82"/>
      <c r="L292" s="82"/>
      <c r="M292" s="82"/>
    </row>
    <row r="293" spans="3:13" ht="48" customHeight="1" thickBot="1" x14ac:dyDescent="0.25">
      <c r="C293" s="130" t="s">
        <v>86</v>
      </c>
      <c r="D293" s="131"/>
      <c r="E293" s="17">
        <v>-0.14086209426737994</v>
      </c>
      <c r="F293" s="21" t="s">
        <v>87</v>
      </c>
      <c r="G293" s="22">
        <v>321992</v>
      </c>
      <c r="H293" s="136" t="s">
        <v>108</v>
      </c>
      <c r="I293" s="137"/>
      <c r="J293" s="137"/>
      <c r="K293" s="137"/>
      <c r="L293" s="138"/>
      <c r="M293" s="130" t="s">
        <v>110</v>
      </c>
    </row>
    <row r="294" spans="3:13" ht="45.75" customHeight="1" thickBot="1" x14ac:dyDescent="0.25">
      <c r="C294" s="132"/>
      <c r="D294" s="133"/>
      <c r="E294" s="17">
        <v>-4.1176470588235259E-2</v>
      </c>
      <c r="F294" s="21" t="s">
        <v>88</v>
      </c>
      <c r="G294" s="22">
        <v>163</v>
      </c>
      <c r="H294" s="136" t="s">
        <v>109</v>
      </c>
      <c r="I294" s="137"/>
      <c r="J294" s="137"/>
      <c r="K294" s="137"/>
      <c r="L294" s="138"/>
      <c r="M294" s="134"/>
    </row>
    <row r="304" spans="3:13" x14ac:dyDescent="0.2">
      <c r="E304"/>
      <c r="F304"/>
    </row>
    <row r="305" spans="5:6" x14ac:dyDescent="0.2">
      <c r="E305"/>
      <c r="F305"/>
    </row>
  </sheetData>
  <mergeCells count="185">
    <mergeCell ref="C292:M292"/>
    <mergeCell ref="C293:D294"/>
    <mergeCell ref="H293:L293"/>
    <mergeCell ref="M293:M294"/>
    <mergeCell ref="H294:L294"/>
    <mergeCell ref="C285:D287"/>
    <mergeCell ref="H285:L285"/>
    <mergeCell ref="M285:M287"/>
    <mergeCell ref="H286:L286"/>
    <mergeCell ref="H287:L287"/>
    <mergeCell ref="C288:D290"/>
    <mergeCell ref="H288:L288"/>
    <mergeCell ref="M288:M290"/>
    <mergeCell ref="H289:L289"/>
    <mergeCell ref="H290:L290"/>
    <mergeCell ref="C280:D281"/>
    <mergeCell ref="H280:L281"/>
    <mergeCell ref="M280:M281"/>
    <mergeCell ref="C282:D284"/>
    <mergeCell ref="H282:L282"/>
    <mergeCell ref="M282:M284"/>
    <mergeCell ref="H283:L283"/>
    <mergeCell ref="H284:L284"/>
    <mergeCell ref="C273:M273"/>
    <mergeCell ref="E274:K274"/>
    <mergeCell ref="C276:M276"/>
    <mergeCell ref="C277:D279"/>
    <mergeCell ref="H277:L277"/>
    <mergeCell ref="M277:M279"/>
    <mergeCell ref="H278:L278"/>
    <mergeCell ref="H279:L279"/>
    <mergeCell ref="C267:M267"/>
    <mergeCell ref="C268:D272"/>
    <mergeCell ref="H268:L268"/>
    <mergeCell ref="M268:M272"/>
    <mergeCell ref="H269:L269"/>
    <mergeCell ref="H270:L270"/>
    <mergeCell ref="H271:L271"/>
    <mergeCell ref="H272:L272"/>
    <mergeCell ref="C259:M259"/>
    <mergeCell ref="C260:D265"/>
    <mergeCell ref="H260:L260"/>
    <mergeCell ref="M260:M265"/>
    <mergeCell ref="H261:L261"/>
    <mergeCell ref="H262:L262"/>
    <mergeCell ref="H263:L263"/>
    <mergeCell ref="H264:L264"/>
    <mergeCell ref="H265:L265"/>
    <mergeCell ref="E227:K227"/>
    <mergeCell ref="C229:M229"/>
    <mergeCell ref="D230:E230"/>
    <mergeCell ref="F230:G230"/>
    <mergeCell ref="H230:I230"/>
    <mergeCell ref="J230:K230"/>
    <mergeCell ref="L230:M230"/>
    <mergeCell ref="P173:Q173"/>
    <mergeCell ref="C199:Q199"/>
    <mergeCell ref="C200:Q200"/>
    <mergeCell ref="D201:E201"/>
    <mergeCell ref="F201:G201"/>
    <mergeCell ref="H201:I201"/>
    <mergeCell ref="J201:K201"/>
    <mergeCell ref="L201:M201"/>
    <mergeCell ref="N201:O201"/>
    <mergeCell ref="P201:Q201"/>
    <mergeCell ref="C168:M168"/>
    <mergeCell ref="E169:K169"/>
    <mergeCell ref="C171:Q171"/>
    <mergeCell ref="C172:Q172"/>
    <mergeCell ref="D173:E173"/>
    <mergeCell ref="F173:G173"/>
    <mergeCell ref="H173:I173"/>
    <mergeCell ref="J173:K173"/>
    <mergeCell ref="L173:M173"/>
    <mergeCell ref="N173:O173"/>
    <mergeCell ref="C137:M137"/>
    <mergeCell ref="G138:I138"/>
    <mergeCell ref="D139:E139"/>
    <mergeCell ref="F139:G139"/>
    <mergeCell ref="H139:I139"/>
    <mergeCell ref="J139:K139"/>
    <mergeCell ref="L139:M139"/>
    <mergeCell ref="C103:M103"/>
    <mergeCell ref="E104:K104"/>
    <mergeCell ref="C106:M106"/>
    <mergeCell ref="G107:I107"/>
    <mergeCell ref="D108:E108"/>
    <mergeCell ref="F108:G108"/>
    <mergeCell ref="H108:I108"/>
    <mergeCell ref="J108:K108"/>
    <mergeCell ref="L108:M108"/>
    <mergeCell ref="C91:D95"/>
    <mergeCell ref="L91:L95"/>
    <mergeCell ref="C96:M96"/>
    <mergeCell ref="C97:M97"/>
    <mergeCell ref="C98:D102"/>
    <mergeCell ref="L98:L102"/>
    <mergeCell ref="C82:M82"/>
    <mergeCell ref="C83:M83"/>
    <mergeCell ref="C84:D88"/>
    <mergeCell ref="L84:L88"/>
    <mergeCell ref="C89:M89"/>
    <mergeCell ref="C90:M90"/>
    <mergeCell ref="C72:D74"/>
    <mergeCell ref="L72:L74"/>
    <mergeCell ref="M72:M74"/>
    <mergeCell ref="C75:M75"/>
    <mergeCell ref="C76:M76"/>
    <mergeCell ref="C77:D81"/>
    <mergeCell ref="L77:L81"/>
    <mergeCell ref="C66:D68"/>
    <mergeCell ref="L66:L68"/>
    <mergeCell ref="M66:M68"/>
    <mergeCell ref="C69:D71"/>
    <mergeCell ref="L69:L71"/>
    <mergeCell ref="M69:M71"/>
    <mergeCell ref="C58:D58"/>
    <mergeCell ref="C60:M60"/>
    <mergeCell ref="C61:D63"/>
    <mergeCell ref="L61:L63"/>
    <mergeCell ref="M61:M63"/>
    <mergeCell ref="C64:D65"/>
    <mergeCell ref="L64:L65"/>
    <mergeCell ref="M64:M65"/>
    <mergeCell ref="C50:D52"/>
    <mergeCell ref="L50:L52"/>
    <mergeCell ref="M50:M52"/>
    <mergeCell ref="C53:M53"/>
    <mergeCell ref="E55:K55"/>
    <mergeCell ref="E56:G56"/>
    <mergeCell ref="I56:K57"/>
    <mergeCell ref="E57:G57"/>
    <mergeCell ref="C44:D46"/>
    <mergeCell ref="L44:L46"/>
    <mergeCell ref="M44:M46"/>
    <mergeCell ref="C47:D49"/>
    <mergeCell ref="L47:L49"/>
    <mergeCell ref="M47:M49"/>
    <mergeCell ref="C37:M37"/>
    <mergeCell ref="C38:M38"/>
    <mergeCell ref="C39:D41"/>
    <mergeCell ref="L39:L41"/>
    <mergeCell ref="M39:M41"/>
    <mergeCell ref="C42:D43"/>
    <mergeCell ref="L42:L43"/>
    <mergeCell ref="M42:M43"/>
    <mergeCell ref="C31:D33"/>
    <mergeCell ref="L31:L33"/>
    <mergeCell ref="M31:M33"/>
    <mergeCell ref="C34:D36"/>
    <mergeCell ref="L34:L36"/>
    <mergeCell ref="M34:M36"/>
    <mergeCell ref="C26:D27"/>
    <mergeCell ref="L26:L27"/>
    <mergeCell ref="M26:M27"/>
    <mergeCell ref="C28:D30"/>
    <mergeCell ref="L28:L30"/>
    <mergeCell ref="M28:M30"/>
    <mergeCell ref="C18:D20"/>
    <mergeCell ref="L18:L20"/>
    <mergeCell ref="M18:M20"/>
    <mergeCell ref="C21:M21"/>
    <mergeCell ref="C22:M22"/>
    <mergeCell ref="C23:D25"/>
    <mergeCell ref="L23:L25"/>
    <mergeCell ref="M23:M25"/>
    <mergeCell ref="C12:D14"/>
    <mergeCell ref="L12:L14"/>
    <mergeCell ref="M12:M14"/>
    <mergeCell ref="C15:D17"/>
    <mergeCell ref="L15:L17"/>
    <mergeCell ref="M15:M17"/>
    <mergeCell ref="C6:M6"/>
    <mergeCell ref="C7:D9"/>
    <mergeCell ref="L7:L9"/>
    <mergeCell ref="M7:M9"/>
    <mergeCell ref="C10:D11"/>
    <mergeCell ref="L10:L11"/>
    <mergeCell ref="M10:M11"/>
    <mergeCell ref="E1:K1"/>
    <mergeCell ref="E2:G2"/>
    <mergeCell ref="I2:K3"/>
    <mergeCell ref="E3:G3"/>
    <mergeCell ref="C4:D4"/>
    <mergeCell ref="C5:M5"/>
  </mergeCells>
  <conditionalFormatting sqref="E39:E52 E77:E81 E268:E272 D175:D197 F175:F197 H175:H197 J175:J197 L175:L197 N175:N197 D203:D225 F203:F225 H203:H225 J203:J225 L203:L225 N203:N225 P175:P197 P203:P225 E260:E265 E293:E294 E7:E20 K7:K20 E23:E36 K23:K36 K39:K52 E61:E74 K61:K74 K77:K81 E84:E88 K84:K88 E91:E95 K91:K95 E98:E102 K98:K102 D110:D135 F110:F135 E277:E290 H110:H135 J110:J135 L110:L135 D141:D166 F141:F166 H141:H166 J141:J166 L141:L166">
    <cfRule type="cellIs" dxfId="5" priority="4" stopIfTrue="1" operator="greaterThan">
      <formula>0</formula>
    </cfRule>
    <cfRule type="cellIs" dxfId="4" priority="5" stopIfTrue="1" operator="lessThan">
      <formula>0</formula>
    </cfRule>
    <cfRule type="cellIs" dxfId="3" priority="6" stopIfTrue="1" operator="equal">
      <formula>0</formula>
    </cfRule>
  </conditionalFormatting>
  <conditionalFormatting sqref="E293:E294">
    <cfRule type="cellIs" dxfId="2" priority="1" stopIfTrue="1" operator="greaterThan">
      <formula>0</formula>
    </cfRule>
    <cfRule type="cellIs" dxfId="1" priority="2" stopIfTrue="1" operator="lessThan">
      <formula>0</formula>
    </cfRule>
    <cfRule type="cellIs" dxfId="0" priority="3" stopIfTrue="1" operator="equal">
      <formula>0</formula>
    </cfRule>
  </conditionalFormatting>
  <pageMargins left="0.6" right="0.19685039370078741" top="0.39370078740157483" bottom="0" header="0.39370078740157483" footer="0"/>
  <pageSetup paperSize="9" scale="53" fitToHeight="5" orientation="portrait" r:id="rId1"/>
  <headerFooter alignWithMargins="0">
    <oddFooter>&amp;R&amp;P</oddFooter>
  </headerFooter>
  <rowBreaks count="4" manualBreakCount="4">
    <brk id="53" min="2" max="12" man="1"/>
    <brk id="102" min="2" max="12" man="1"/>
    <brk id="166" min="2" max="12" man="1"/>
    <brk id="272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septiembre</mes>
    <year xmlns="36c86fb7-c3ab-4219-b2b9-06651c03637a">2013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2013-11-05T10:32:24+00:00</PublishingStartDate>
    <_dlc_DocId xmlns="8b099203-c902-4a5b-992f-1f849b15ff82">Q5F7QW3RQ55V-2035-285</_dlc_DocId>
    <_dlc_DocIdUrl xmlns="8b099203-c902-4a5b-992f-1f849b15ff82">
      <Url>http://cd102671/es/investigacion/Situacion-turistica/indicadores-turisticos/_layouts/DocIdRedir.aspx?ID=Q5F7QW3RQ55V-2035-285</Url>
      <Description>Q5F7QW3RQ55V-2035-285</Description>
    </_dlc_DocIdUrl>
    <Pagina xmlns="36c86fb7-c3ab-4219-b2b9-06651c03637a" xsi:nil="true"/>
  </documentManagement>
</p:properties>
</file>

<file path=customXml/itemProps1.xml><?xml version="1.0" encoding="utf-8"?>
<ds:datastoreItem xmlns:ds="http://schemas.openxmlformats.org/officeDocument/2006/customXml" ds:itemID="{2DC9C752-06EA-4CB3-90F9-811F25877D55}"/>
</file>

<file path=customXml/itemProps2.xml><?xml version="1.0" encoding="utf-8"?>
<ds:datastoreItem xmlns:ds="http://schemas.openxmlformats.org/officeDocument/2006/customXml" ds:itemID="{E5A1F662-984F-479C-9604-08566261C2CA}"/>
</file>

<file path=customXml/itemProps3.xml><?xml version="1.0" encoding="utf-8"?>
<ds:datastoreItem xmlns:ds="http://schemas.openxmlformats.org/officeDocument/2006/customXml" ds:itemID="{B2F9CEFD-0423-4F7F-9D13-27561C071E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 turísticos (vinculo)</vt:lpstr>
      <vt:lpstr>'Ind turísticos (vinculo)'!Área_de_impresión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verano 2013 (julio-septiembre)</dc:title>
  <dc:creator>Manuela Rabaneda</dc:creator>
  <cp:lastModifiedBy>Manuela Rabaneda</cp:lastModifiedBy>
  <dcterms:created xsi:type="dcterms:W3CDTF">2013-11-04T12:52:53Z</dcterms:created>
  <dcterms:modified xsi:type="dcterms:W3CDTF">2013-11-04T14:50:06Z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3923720d-defe-42b3-9646-047198bceb7f</vt:lpwstr>
  </property>
</Properties>
</file>