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35" yWindow="75" windowWidth="15540" windowHeight="11820"/>
  </bookViews>
  <sheets>
    <sheet name="Ind turísticos (vinculo)" sheetId="1" r:id="rId1"/>
  </sheets>
  <definedNames>
    <definedName name="_xlnm.Print_Area" localSheetId="0">'Ind turísticos (vinculo)'!$C$1:$M$300</definedName>
    <definedName name="Z_B161D6A3_44F3_469D_B50D_76D907B3525C_.wvu.Cols" localSheetId="0" hidden="1">'Ind turísticos (vinculo)'!#REF!</definedName>
  </definedNames>
  <calcPr calcId="145621" calcMode="manual"/>
</workbook>
</file>

<file path=xl/calcChain.xml><?xml version="1.0" encoding="utf-8"?>
<calcChain xmlns="http://schemas.openxmlformats.org/spreadsheetml/2006/main">
  <c r="M225" i="1" l="1"/>
  <c r="L225" i="1"/>
  <c r="K225" i="1"/>
  <c r="J225" i="1"/>
  <c r="I225" i="1"/>
  <c r="H225" i="1"/>
  <c r="G225" i="1"/>
  <c r="F225" i="1"/>
  <c r="E225" i="1"/>
  <c r="D225" i="1"/>
  <c r="M224" i="1"/>
  <c r="L224" i="1"/>
  <c r="K224" i="1"/>
  <c r="J224" i="1"/>
  <c r="I224" i="1"/>
  <c r="H224" i="1"/>
  <c r="G224" i="1"/>
  <c r="F224" i="1"/>
  <c r="E224" i="1"/>
  <c r="D224" i="1"/>
  <c r="M223" i="1"/>
  <c r="L223" i="1"/>
  <c r="K223" i="1"/>
  <c r="J223" i="1"/>
  <c r="I223" i="1"/>
  <c r="H223" i="1"/>
  <c r="G223" i="1"/>
  <c r="F223" i="1"/>
  <c r="E223" i="1"/>
  <c r="D223" i="1"/>
  <c r="M222" i="1"/>
  <c r="L222" i="1"/>
  <c r="K222" i="1"/>
  <c r="J222" i="1"/>
  <c r="I222" i="1"/>
  <c r="H222" i="1"/>
  <c r="G222" i="1"/>
  <c r="F222" i="1"/>
  <c r="E222" i="1"/>
  <c r="D222" i="1"/>
  <c r="M221" i="1"/>
  <c r="L221" i="1"/>
  <c r="K221" i="1"/>
  <c r="J221" i="1"/>
  <c r="I221" i="1"/>
  <c r="H221" i="1"/>
  <c r="G221" i="1"/>
  <c r="F221" i="1"/>
  <c r="E221" i="1"/>
  <c r="D221" i="1"/>
  <c r="M220" i="1"/>
  <c r="L220" i="1"/>
  <c r="K220" i="1"/>
  <c r="J220" i="1"/>
  <c r="I220" i="1"/>
  <c r="H220" i="1"/>
  <c r="G220" i="1"/>
  <c r="F220" i="1"/>
  <c r="E220" i="1"/>
  <c r="D220" i="1"/>
  <c r="M219" i="1"/>
  <c r="L219" i="1"/>
  <c r="K219" i="1"/>
  <c r="J219" i="1"/>
  <c r="I219" i="1"/>
  <c r="H219" i="1"/>
  <c r="G219" i="1"/>
  <c r="F219" i="1"/>
  <c r="E219" i="1"/>
  <c r="D219" i="1"/>
  <c r="M218" i="1"/>
  <c r="L218" i="1"/>
  <c r="K218" i="1"/>
  <c r="J218" i="1"/>
  <c r="I218" i="1"/>
  <c r="H218" i="1"/>
  <c r="G218" i="1"/>
  <c r="F218" i="1"/>
  <c r="E218" i="1"/>
  <c r="D218" i="1"/>
  <c r="M217" i="1"/>
  <c r="L217" i="1"/>
  <c r="K217" i="1"/>
  <c r="J217" i="1"/>
  <c r="I217" i="1"/>
  <c r="H217" i="1"/>
  <c r="G217" i="1"/>
  <c r="F217" i="1"/>
  <c r="E217" i="1"/>
  <c r="D217" i="1"/>
  <c r="M216" i="1"/>
  <c r="L216" i="1"/>
  <c r="K216" i="1"/>
  <c r="J216" i="1"/>
  <c r="I216" i="1"/>
  <c r="H216" i="1"/>
  <c r="G216" i="1"/>
  <c r="F216" i="1"/>
  <c r="E216" i="1"/>
  <c r="D216" i="1"/>
  <c r="M215" i="1"/>
  <c r="K215" i="1"/>
  <c r="J215" i="1"/>
  <c r="I215" i="1"/>
  <c r="H215" i="1"/>
  <c r="G215" i="1"/>
  <c r="F215" i="1"/>
  <c r="E215" i="1"/>
  <c r="M214" i="1"/>
  <c r="L214" i="1"/>
  <c r="K214" i="1"/>
  <c r="J214" i="1"/>
  <c r="I214" i="1"/>
  <c r="H214" i="1"/>
  <c r="G214" i="1"/>
  <c r="F214" i="1"/>
  <c r="E214" i="1"/>
  <c r="D214" i="1"/>
  <c r="M213" i="1"/>
  <c r="L213" i="1"/>
  <c r="K213" i="1"/>
  <c r="J213" i="1"/>
  <c r="I213" i="1"/>
  <c r="H213" i="1"/>
  <c r="G213" i="1"/>
  <c r="F213" i="1"/>
  <c r="E213" i="1"/>
  <c r="D213" i="1"/>
  <c r="M212" i="1"/>
  <c r="L212" i="1"/>
  <c r="K212" i="1"/>
  <c r="J212" i="1"/>
  <c r="I212" i="1"/>
  <c r="H212" i="1"/>
  <c r="G212" i="1"/>
  <c r="F212" i="1"/>
  <c r="E212" i="1"/>
  <c r="D212" i="1"/>
  <c r="M211" i="1"/>
  <c r="L211" i="1"/>
  <c r="K211" i="1"/>
  <c r="J211" i="1"/>
  <c r="I211" i="1"/>
  <c r="H211" i="1"/>
  <c r="G211" i="1"/>
  <c r="F211" i="1"/>
  <c r="E211" i="1"/>
  <c r="D211" i="1"/>
  <c r="M210" i="1"/>
  <c r="L210" i="1"/>
  <c r="K210" i="1"/>
  <c r="J210" i="1"/>
  <c r="I210" i="1"/>
  <c r="H210" i="1"/>
  <c r="G210" i="1"/>
  <c r="F210" i="1"/>
  <c r="E210" i="1"/>
  <c r="D210" i="1"/>
  <c r="M209" i="1"/>
  <c r="L209" i="1"/>
  <c r="K209" i="1"/>
  <c r="J209" i="1"/>
  <c r="I209" i="1"/>
  <c r="H209" i="1"/>
  <c r="G209" i="1"/>
  <c r="F209" i="1"/>
  <c r="E209" i="1"/>
  <c r="D209" i="1"/>
  <c r="M208" i="1"/>
  <c r="L208" i="1"/>
  <c r="K208" i="1"/>
  <c r="J208" i="1"/>
  <c r="I208" i="1"/>
  <c r="H208" i="1"/>
  <c r="G208" i="1"/>
  <c r="F208" i="1"/>
  <c r="E208" i="1"/>
  <c r="D208" i="1"/>
  <c r="M207" i="1"/>
  <c r="L207" i="1"/>
  <c r="K207" i="1"/>
  <c r="J207" i="1"/>
  <c r="I207" i="1"/>
  <c r="H207" i="1"/>
  <c r="G207" i="1"/>
  <c r="F207" i="1"/>
  <c r="E207" i="1"/>
  <c r="D207" i="1"/>
  <c r="M206" i="1"/>
  <c r="L206" i="1"/>
  <c r="K206" i="1"/>
  <c r="J206" i="1"/>
  <c r="I206" i="1"/>
  <c r="H206" i="1"/>
  <c r="G206" i="1"/>
  <c r="F206" i="1"/>
  <c r="E206" i="1"/>
  <c r="D206" i="1"/>
  <c r="M205" i="1"/>
  <c r="L205" i="1"/>
  <c r="K205" i="1"/>
  <c r="J205" i="1"/>
  <c r="I205" i="1"/>
  <c r="H205" i="1"/>
  <c r="G205" i="1"/>
  <c r="F205" i="1"/>
  <c r="E205" i="1"/>
  <c r="D205" i="1"/>
  <c r="M204" i="1"/>
  <c r="L204" i="1"/>
  <c r="K204" i="1"/>
  <c r="J204" i="1"/>
  <c r="I204" i="1"/>
  <c r="H204" i="1"/>
  <c r="G204" i="1"/>
  <c r="F204" i="1"/>
  <c r="E204" i="1"/>
  <c r="D204" i="1"/>
  <c r="M203" i="1"/>
  <c r="L203" i="1"/>
  <c r="K203" i="1"/>
  <c r="J203" i="1"/>
  <c r="I203" i="1"/>
  <c r="H203" i="1"/>
  <c r="G203" i="1"/>
  <c r="F203" i="1"/>
  <c r="E203" i="1"/>
  <c r="D203" i="1"/>
  <c r="M197" i="1"/>
  <c r="L197" i="1"/>
  <c r="K197" i="1"/>
  <c r="J197" i="1"/>
  <c r="I197" i="1"/>
  <c r="H197" i="1"/>
  <c r="G197" i="1"/>
  <c r="F197" i="1"/>
  <c r="E197" i="1"/>
  <c r="D197" i="1"/>
  <c r="M196" i="1"/>
  <c r="L196" i="1"/>
  <c r="K196" i="1"/>
  <c r="J196" i="1"/>
  <c r="I196" i="1"/>
  <c r="H196" i="1"/>
  <c r="G196" i="1"/>
  <c r="F196" i="1"/>
  <c r="E196" i="1"/>
  <c r="D196" i="1"/>
  <c r="M195" i="1"/>
  <c r="L195" i="1"/>
  <c r="K195" i="1"/>
  <c r="J195" i="1"/>
  <c r="I195" i="1"/>
  <c r="H195" i="1"/>
  <c r="G195" i="1"/>
  <c r="F195" i="1"/>
  <c r="E195" i="1"/>
  <c r="D195" i="1"/>
  <c r="M194" i="1"/>
  <c r="L194" i="1"/>
  <c r="K194" i="1"/>
  <c r="J194" i="1"/>
  <c r="I194" i="1"/>
  <c r="H194" i="1"/>
  <c r="G194" i="1"/>
  <c r="F194" i="1"/>
  <c r="E194" i="1"/>
  <c r="D194" i="1"/>
  <c r="M193" i="1"/>
  <c r="L193" i="1"/>
  <c r="K193" i="1"/>
  <c r="J193" i="1"/>
  <c r="I193" i="1"/>
  <c r="H193" i="1"/>
  <c r="G193" i="1"/>
  <c r="F193" i="1"/>
  <c r="E193" i="1"/>
  <c r="D193" i="1"/>
  <c r="M192" i="1"/>
  <c r="L192" i="1"/>
  <c r="K192" i="1"/>
  <c r="J192" i="1"/>
  <c r="I192" i="1"/>
  <c r="H192" i="1"/>
  <c r="G192" i="1"/>
  <c r="F192" i="1"/>
  <c r="E192" i="1"/>
  <c r="D192" i="1"/>
  <c r="M191" i="1"/>
  <c r="L191" i="1"/>
  <c r="K191" i="1"/>
  <c r="J191" i="1"/>
  <c r="I191" i="1"/>
  <c r="H191" i="1"/>
  <c r="G191" i="1"/>
  <c r="F191" i="1"/>
  <c r="E191" i="1"/>
  <c r="D191" i="1"/>
  <c r="M190" i="1"/>
  <c r="L190" i="1"/>
  <c r="K190" i="1"/>
  <c r="J190" i="1"/>
  <c r="I190" i="1"/>
  <c r="H190" i="1"/>
  <c r="G190" i="1"/>
  <c r="F190" i="1"/>
  <c r="E190" i="1"/>
  <c r="D190" i="1"/>
  <c r="M189" i="1"/>
  <c r="L189" i="1"/>
  <c r="K189" i="1"/>
  <c r="J189" i="1"/>
  <c r="I189" i="1"/>
  <c r="H189" i="1"/>
  <c r="G189" i="1"/>
  <c r="F189" i="1"/>
  <c r="E189" i="1"/>
  <c r="D189" i="1"/>
  <c r="M188" i="1"/>
  <c r="L188" i="1"/>
  <c r="K188" i="1"/>
  <c r="J188" i="1"/>
  <c r="I188" i="1"/>
  <c r="H188" i="1"/>
  <c r="G188" i="1"/>
  <c r="F188" i="1"/>
  <c r="E188" i="1"/>
  <c r="D188" i="1"/>
  <c r="M187" i="1"/>
  <c r="K187" i="1"/>
  <c r="J187" i="1"/>
  <c r="I187" i="1"/>
  <c r="H187" i="1"/>
  <c r="G187" i="1"/>
  <c r="F187" i="1"/>
  <c r="E187" i="1"/>
  <c r="M186" i="1"/>
  <c r="L186" i="1"/>
  <c r="K186" i="1"/>
  <c r="J186" i="1"/>
  <c r="I186" i="1"/>
  <c r="H186" i="1"/>
  <c r="G186" i="1"/>
  <c r="F186" i="1"/>
  <c r="E186" i="1"/>
  <c r="D186" i="1"/>
  <c r="M185" i="1"/>
  <c r="L185" i="1"/>
  <c r="K185" i="1"/>
  <c r="J185" i="1"/>
  <c r="I185" i="1"/>
  <c r="H185" i="1"/>
  <c r="G185" i="1"/>
  <c r="F185" i="1"/>
  <c r="E185" i="1"/>
  <c r="D185" i="1"/>
  <c r="M184" i="1"/>
  <c r="L184" i="1"/>
  <c r="K184" i="1"/>
  <c r="J184" i="1"/>
  <c r="I184" i="1"/>
  <c r="H184" i="1"/>
  <c r="G184" i="1"/>
  <c r="F184" i="1"/>
  <c r="E184" i="1"/>
  <c r="D184" i="1"/>
  <c r="M183" i="1"/>
  <c r="L183" i="1"/>
  <c r="K183" i="1"/>
  <c r="J183" i="1"/>
  <c r="I183" i="1"/>
  <c r="H183" i="1"/>
  <c r="G183" i="1"/>
  <c r="F183" i="1"/>
  <c r="E183" i="1"/>
  <c r="D183" i="1"/>
  <c r="M182" i="1"/>
  <c r="L182" i="1"/>
  <c r="K182" i="1"/>
  <c r="J182" i="1"/>
  <c r="I182" i="1"/>
  <c r="H182" i="1"/>
  <c r="G182" i="1"/>
  <c r="F182" i="1"/>
  <c r="E182" i="1"/>
  <c r="D182" i="1"/>
  <c r="M181" i="1"/>
  <c r="L181" i="1"/>
  <c r="K181" i="1"/>
  <c r="J181" i="1"/>
  <c r="I181" i="1"/>
  <c r="H181" i="1"/>
  <c r="G181" i="1"/>
  <c r="F181" i="1"/>
  <c r="E181" i="1"/>
  <c r="D181" i="1"/>
  <c r="M180" i="1"/>
  <c r="L180" i="1"/>
  <c r="K180" i="1"/>
  <c r="J180" i="1"/>
  <c r="I180" i="1"/>
  <c r="H180" i="1"/>
  <c r="G180" i="1"/>
  <c r="F180" i="1"/>
  <c r="E180" i="1"/>
  <c r="D180" i="1"/>
  <c r="M179" i="1"/>
  <c r="L179" i="1"/>
  <c r="K179" i="1"/>
  <c r="J179" i="1"/>
  <c r="I179" i="1"/>
  <c r="H179" i="1"/>
  <c r="G179" i="1"/>
  <c r="F179" i="1"/>
  <c r="E179" i="1"/>
  <c r="D179" i="1"/>
  <c r="M178" i="1"/>
  <c r="L178" i="1"/>
  <c r="K178" i="1"/>
  <c r="J178" i="1"/>
  <c r="I178" i="1"/>
  <c r="H178" i="1"/>
  <c r="G178" i="1"/>
  <c r="F178" i="1"/>
  <c r="E178" i="1"/>
  <c r="D178" i="1"/>
  <c r="M177" i="1"/>
  <c r="L177" i="1"/>
  <c r="K177" i="1"/>
  <c r="J177" i="1"/>
  <c r="I177" i="1"/>
  <c r="H177" i="1"/>
  <c r="G177" i="1"/>
  <c r="F177" i="1"/>
  <c r="E177" i="1"/>
  <c r="D177" i="1"/>
  <c r="M176" i="1"/>
  <c r="L176" i="1"/>
  <c r="K176" i="1"/>
  <c r="J176" i="1"/>
  <c r="I176" i="1"/>
  <c r="H176" i="1"/>
  <c r="G176" i="1"/>
  <c r="F176" i="1"/>
  <c r="E176" i="1"/>
  <c r="D176" i="1"/>
  <c r="M175" i="1"/>
  <c r="L175" i="1"/>
  <c r="K175" i="1"/>
  <c r="J175" i="1"/>
  <c r="I175" i="1"/>
  <c r="H175" i="1"/>
  <c r="G175" i="1"/>
  <c r="F175" i="1"/>
  <c r="E175" i="1"/>
  <c r="D175" i="1"/>
  <c r="I56" i="1"/>
  <c r="G232" i="1" l="1"/>
  <c r="K232" i="1"/>
  <c r="G236" i="1"/>
  <c r="K236" i="1"/>
  <c r="E237" i="1"/>
  <c r="I237" i="1"/>
  <c r="M237" i="1"/>
  <c r="G238" i="1"/>
  <c r="K238" i="1"/>
  <c r="E239" i="1"/>
  <c r="I239" i="1"/>
  <c r="M239" i="1"/>
  <c r="G240" i="1"/>
  <c r="K240" i="1"/>
  <c r="E241" i="1"/>
  <c r="I241" i="1"/>
  <c r="M241" i="1"/>
  <c r="G242" i="1"/>
  <c r="K242" i="1"/>
  <c r="E243" i="1"/>
  <c r="I243" i="1"/>
  <c r="M243" i="1"/>
  <c r="G244" i="1"/>
  <c r="K244" i="1"/>
  <c r="E245" i="1"/>
  <c r="I245" i="1"/>
  <c r="M245" i="1"/>
  <c r="G246" i="1"/>
  <c r="K246" i="1"/>
  <c r="E247" i="1"/>
  <c r="I247" i="1"/>
  <c r="M247" i="1"/>
  <c r="G248" i="1"/>
  <c r="K248" i="1"/>
  <c r="E249" i="1"/>
  <c r="I249" i="1"/>
  <c r="M249" i="1"/>
  <c r="G250" i="1"/>
  <c r="K250" i="1"/>
  <c r="E251" i="1"/>
  <c r="I251" i="1"/>
  <c r="M251" i="1"/>
  <c r="G252" i="1"/>
  <c r="K252" i="1"/>
  <c r="E253" i="1"/>
  <c r="I253" i="1"/>
  <c r="M253" i="1"/>
  <c r="G254" i="1"/>
  <c r="G255" i="1"/>
  <c r="M254" i="1"/>
  <c r="E234" i="1"/>
  <c r="E235" i="1"/>
  <c r="E233" i="1"/>
  <c r="E232" i="1"/>
  <c r="I232" i="1"/>
  <c r="M232" i="1"/>
  <c r="E236" i="1"/>
  <c r="I236" i="1"/>
  <c r="M236" i="1"/>
  <c r="G237" i="1"/>
  <c r="K237" i="1"/>
  <c r="E238" i="1"/>
  <c r="I238" i="1"/>
  <c r="M238" i="1"/>
  <c r="G239" i="1"/>
  <c r="K239" i="1"/>
  <c r="E240" i="1"/>
  <c r="I240" i="1"/>
  <c r="M240" i="1"/>
  <c r="G241" i="1"/>
  <c r="K241" i="1"/>
  <c r="E242" i="1"/>
  <c r="I242" i="1"/>
  <c r="M242" i="1"/>
  <c r="G243" i="1"/>
  <c r="K243" i="1"/>
  <c r="E244" i="1"/>
  <c r="I244" i="1"/>
  <c r="M244" i="1"/>
  <c r="G245" i="1"/>
  <c r="K245" i="1"/>
  <c r="E246" i="1"/>
  <c r="I246" i="1"/>
  <c r="M246" i="1"/>
  <c r="G247" i="1"/>
  <c r="K247" i="1"/>
  <c r="E248" i="1"/>
  <c r="I248" i="1"/>
  <c r="M248" i="1"/>
  <c r="G249" i="1"/>
  <c r="K249" i="1"/>
  <c r="E250" i="1"/>
  <c r="I250" i="1"/>
  <c r="M250" i="1"/>
  <c r="G251" i="1"/>
  <c r="K251" i="1"/>
  <c r="E252" i="1"/>
  <c r="I252" i="1"/>
  <c r="M252" i="1"/>
  <c r="G253" i="1"/>
  <c r="K253" i="1"/>
  <c r="E254" i="1"/>
  <c r="I254" i="1"/>
  <c r="K256" i="1"/>
  <c r="K234" i="1"/>
  <c r="K235" i="1"/>
  <c r="K233" i="1"/>
  <c r="K255" i="1"/>
  <c r="G256" i="1"/>
  <c r="G234" i="1"/>
  <c r="G235" i="1"/>
  <c r="G233" i="1"/>
  <c r="H278" i="1"/>
  <c r="H289" i="1"/>
  <c r="H262" i="1"/>
  <c r="H288" i="1"/>
  <c r="K254" i="1"/>
  <c r="E255" i="1"/>
  <c r="I255" i="1"/>
  <c r="M255" i="1"/>
  <c r="E256" i="1"/>
  <c r="I235" i="1"/>
  <c r="I233" i="1"/>
  <c r="I256" i="1"/>
  <c r="I234" i="1"/>
  <c r="M235" i="1"/>
  <c r="M233" i="1"/>
  <c r="M256" i="1"/>
  <c r="M234" i="1"/>
  <c r="H280" i="1"/>
  <c r="H283" i="1"/>
  <c r="H287" i="1"/>
  <c r="H264" i="1"/>
  <c r="H286" i="1"/>
  <c r="E274" i="1"/>
  <c r="E227" i="1"/>
  <c r="E104" i="1"/>
  <c r="E169" i="1"/>
  <c r="E55" i="1"/>
  <c r="G107" i="1"/>
  <c r="C172" i="1"/>
  <c r="C200" i="1"/>
  <c r="G138" i="1"/>
  <c r="E57" i="1"/>
  <c r="I57" i="1"/>
</calcChain>
</file>

<file path=xl/sharedStrings.xml><?xml version="1.0" encoding="utf-8"?>
<sst xmlns="http://schemas.openxmlformats.org/spreadsheetml/2006/main" count="593" uniqueCount="113">
  <si>
    <t xml:space="preserve">Mes </t>
  </si>
  <si>
    <t>Invierno</t>
  </si>
  <si>
    <t>Ámbito</t>
  </si>
  <si>
    <t>Variación respecto al período anterior</t>
  </si>
  <si>
    <t>Variable</t>
  </si>
  <si>
    <t>Valor absoluto
mensual</t>
  </si>
  <si>
    <t>Valor absoluto
acumulado</t>
  </si>
  <si>
    <t xml:space="preserve">Variación respecto al período acumulado anterior </t>
  </si>
  <si>
    <t>Fuente</t>
  </si>
  <si>
    <t>TURISTAS ALOJADOS</t>
  </si>
  <si>
    <t>TENERIFE</t>
  </si>
  <si>
    <t>Total</t>
  </si>
  <si>
    <t>STDE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</si>
  <si>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</si>
  <si>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</si>
  <si>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</si>
  <si>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</si>
  <si>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</si>
  <si>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</si>
  <si>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</si>
  <si>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</si>
  <si>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</si>
  <si>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</si>
  <si>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</si>
  <si>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</si>
  <si>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</si>
  <si>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</si>
  <si>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</si>
  <si>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</si>
  <si>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</si>
  <si>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</si>
  <si>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</si>
  <si>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</si>
  <si>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</si>
  <si>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</si>
  <si>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</si>
  <si>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</si>
  <si>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</si>
  <si>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</si>
  <si>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Res. 
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</si>
  <si>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</si>
  <si>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</si>
  <si>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</si>
  <si>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</si>
  <si>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</si>
  <si>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</si>
  <si>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</si>
  <si>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</si>
  <si>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</si>
  <si>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</si>
  <si>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</si>
  <si>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</si>
  <si>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</si>
  <si>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</si>
  <si>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</si>
  <si>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</si>
  <si>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</si>
  <si>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</si>
  <si>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</si>
  <si>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</si>
  <si>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</si>
  <si>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</si>
  <si>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</si>
  <si>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</si>
  <si>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var
periodo acumulado</t>
  </si>
  <si>
    <t>Alojados
periodo acumulado</t>
  </si>
  <si>
    <t>CUOTAS DE NACIONALIDAD TOTAL Y POR ZONAS, PARA EL MES ACTUAL Y ACUMULADO ANUAL</t>
  </si>
  <si>
    <t>cuota
mes</t>
  </si>
  <si>
    <t>cuota
periodo acumulado</t>
  </si>
  <si>
    <t xml:space="preserve">GASTO TURÍSTICO </t>
  </si>
  <si>
    <t>Gasto total por turista</t>
  </si>
  <si>
    <t>Gasto en origen por turista</t>
  </si>
  <si>
    <t>Gasto en destino por turista</t>
  </si>
  <si>
    <t>Gasto total por turista y día</t>
  </si>
  <si>
    <t>Gasto en origen por turista y día</t>
  </si>
  <si>
    <t>Gasto en destino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</si>
  <si>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</si>
  <si>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</si>
  <si>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</si>
  <si>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</si>
  <si>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</si>
  <si>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</si>
  <si>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</si>
  <si>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</si>
  <si>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</si>
  <si>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</si>
  <si>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</si>
  <si>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</si>
  <si>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</si>
  <si>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</si>
  <si>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INDICADORES TURÍSTICOS DE TENERIFE definitivo</t>
  </si>
  <si>
    <t>abril 2014</t>
  </si>
  <si>
    <t>(noviembre-abril)</t>
  </si>
  <si>
    <t>Muestra hotelera= 93,0%;   Muestra extrahotelera= 65,2%;   Muestra total= 80,7%</t>
  </si>
  <si>
    <t>El gasto medio total por turista en el año 2013 ha ascendido a 1.079,1€ . Se incrementa  un 3,6% respecto al mismo periodo del año anterior.</t>
  </si>
  <si>
    <t>El gasto medio por turista en origen se situó en 711,8€, un 2,2% más que en el año 2012.</t>
  </si>
  <si>
    <t>El gasto total diario por turista se situó en 113,8€, un 3,0% más que en el año 2012.</t>
  </si>
  <si>
    <t>El gasto medio en Tenerife, por turista y día  fue de 39,1€, experimentando un incremento del 4,3% respecto a el año 2012.</t>
  </si>
  <si>
    <t>El número de plazas autorizadas por Policía Turística a fecha de abril 2014 asciendían a 132.511 plazas, registrando un incremento del 0,1% respecto al cierre del año 2013.</t>
  </si>
  <si>
    <t>Las plazas hoteleras autorizadas ascienden a 82.457 y representan el 62% del total. Con respecto al año 2013, las plazas hoteleras se incrementan un 0,7%.</t>
  </si>
  <si>
    <t>Las plazas extrahoteleras autorizadas, el 37% del total, ascienden a  48.618 (no incluye oferta rural). Disminuye un -0,9% respecto al cierre de 2013.</t>
  </si>
  <si>
    <t>Las plazas de hoteles rurales autorizadas por Policía Turística ascienden a 541, con un incremento del 0,0% respecto a 2013.</t>
  </si>
  <si>
    <t>Las plazas de casas rurales autorizadas por Policía Turística ascienden a 895, registrando un descenso del -0,4% respecto a 2013.</t>
  </si>
  <si>
    <t>año 2013 
Encuesta al Turismo Receptivo del Cabildo de Tenerife</t>
  </si>
  <si>
    <t>Las plazas estimadas por el STDE del Cabildo de Tenerife en el I semestre de 2014 ascienden a 162.089. Se reducen un -1,3% respecto al mismo período del año anterior.</t>
  </si>
  <si>
    <t>La oferta extrahotelera estimada por el STDE del Cabildo de Tenerife en el I semestre de 2014, asciende a 71.705 plazas, incluyendo oferta rural. Supone el 44,2% del total de las plazas turísticas, registrando un descenso del -6,0%.</t>
  </si>
  <si>
    <t>Las plazas estimadas para la zona de La Laguna, Bajamar, La Punta ascienden a 888 en el I semestre de 2014, registrando un descenso respecto al mismo periodo del año anterior del -6,3%.</t>
  </si>
  <si>
    <t>Las plazas extrahoteleras se estiman en 327, registrándose un descenso del -15,5% respecto al II semestre del año anterior.</t>
  </si>
  <si>
    <t>Las plazas totales estimadas para la zona Norte se sitúan en las 28.085 plazas,  registrándose un descenso del -0,2% con respecto al descenso del -15,5% respecto al I semestre del año anterior.</t>
  </si>
  <si>
    <t>Las plazas extrahoteleras estimadas se sitúan en las 62.402 en el II semestre del  2014, con un descenso del -6,5%  respecto al I semestre del año anterior.</t>
  </si>
  <si>
    <t>Por el Puerto de Santa Cruz de Tenerife han pasado en los primeros cuatro meses del año 2014, 262.816 cruceristas, un -2,5% menos en comparación al mismo período del año 2013</t>
  </si>
  <si>
    <t>El número de buques de crucero en el Puerto de Santa Cruz de Tenerife hasta abril 2014 ascienden a un total de 140 cruceros, cifra que se incrementa un +1,4% respecto al mismo período del año anterior.</t>
  </si>
  <si>
    <t>Acumulado abril 2014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</si>
</sst>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theme="3" tint="-0.249977111117893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164" fontId="6" fillId="0" borderId="15" xfId="1" applyNumberFormat="1" applyFont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3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6" fillId="4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2" fontId="6" fillId="0" borderId="12" xfId="1" applyNumberFormat="1" applyFont="1" applyBorder="1" applyAlignment="1" applyProtection="1">
      <alignment horizontal="center" vertical="center" wrapText="1"/>
      <protection hidden="1"/>
    </xf>
    <xf numFmtId="4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vertical="center" wrapText="1"/>
      <protection hidden="1"/>
    </xf>
    <xf numFmtId="2" fontId="6" fillId="0" borderId="15" xfId="1" applyNumberFormat="1" applyFont="1" applyBorder="1" applyAlignment="1" applyProtection="1">
      <alignment horizontal="center" vertical="center" wrapText="1"/>
      <protection hidden="1"/>
    </xf>
    <xf numFmtId="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165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2" xfId="1" applyNumberFormat="1" applyFont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vertical="center" wrapText="1"/>
      <protection hidden="1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9" fillId="3" borderId="15" xfId="0" applyFont="1" applyFill="1" applyBorder="1" applyAlignment="1" applyProtection="1">
      <alignment horizontal="left" vertical="center" wrapText="1"/>
      <protection hidden="1"/>
    </xf>
    <xf numFmtId="0" fontId="11" fillId="3" borderId="15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left" vertical="center" wrapText="1"/>
      <protection hidden="1"/>
    </xf>
    <xf numFmtId="0" fontId="11" fillId="3" borderId="15" xfId="0" applyFont="1" applyFill="1" applyBorder="1" applyAlignment="1" applyProtection="1">
      <alignment horizontal="left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12" fillId="0" borderId="11" xfId="0" applyFont="1" applyFill="1" applyBorder="1" applyAlignment="1" applyProtection="1">
      <alignment horizontal="center" vertical="center" wrapText="1"/>
      <protection hidden="1"/>
    </xf>
    <xf numFmtId="0" fontId="0" fillId="6" borderId="13" xfId="0" applyFill="1" applyBorder="1" applyAlignment="1" applyProtection="1">
      <alignment vertical="center" wrapText="1"/>
      <protection hidden="1"/>
    </xf>
    <xf numFmtId="0" fontId="5" fillId="6" borderId="15" xfId="0" applyFont="1" applyFill="1" applyBorder="1" applyAlignment="1" applyProtection="1">
      <alignment horizontal="center" vertical="center" wrapText="1"/>
      <protection hidden="1"/>
    </xf>
    <xf numFmtId="10" fontId="6" fillId="0" borderId="15" xfId="1" applyNumberFormat="1" applyFont="1" applyBorder="1" applyAlignment="1" applyProtection="1">
      <alignment horizontal="center" vertical="center" wrapText="1"/>
      <protection hidden="1"/>
    </xf>
    <xf numFmtId="3" fontId="6" fillId="6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6" borderId="15" xfId="0" applyFont="1" applyFill="1" applyBorder="1" applyAlignment="1" applyProtection="1">
      <alignment horizontal="right" vertical="center" wrapText="1"/>
      <protection hidden="1"/>
    </xf>
    <xf numFmtId="0" fontId="0" fillId="3" borderId="14" xfId="0" applyFill="1" applyBorder="1" applyAlignment="1" applyProtection="1">
      <alignment vertical="center" wrapText="1"/>
      <protection hidden="1"/>
    </xf>
    <xf numFmtId="0" fontId="0" fillId="3" borderId="12" xfId="0" applyFill="1" applyBorder="1" applyAlignment="1" applyProtection="1">
      <alignment vertical="center" wrapText="1"/>
      <protection hidden="1"/>
    </xf>
    <xf numFmtId="16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1" fillId="3" borderId="15" xfId="0" applyFont="1" applyFill="1" applyBorder="1" applyAlignment="1" applyProtection="1">
      <alignment horizontal="right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10" fontId="14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4" fillId="0" borderId="0" xfId="0" applyNumberFormat="1" applyFont="1" applyFill="1" applyBorder="1" applyAlignment="1" applyProtection="1">
      <alignment horizontal="center" vertical="center" wrapText="1"/>
      <protection hidden="1"/>
    </xf>
    <xf numFmtId="164" fontId="6" fillId="0" borderId="15" xfId="1" quotePrefix="1" applyNumberFormat="1" applyFont="1" applyBorder="1" applyAlignment="1" applyProtection="1">
      <alignment horizontal="center" vertical="center" wrapText="1"/>
      <protection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13" fillId="3" borderId="1" xfId="0" applyFont="1" applyFill="1" applyBorder="1" applyAlignment="1" applyProtection="1">
      <alignment horizontal="center" vertical="center" wrapText="1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3" fillId="3" borderId="7" xfId="0" applyFont="1" applyFill="1" applyBorder="1" applyAlignment="1" applyProtection="1">
      <alignment horizontal="center" vertical="center" wrapText="1"/>
      <protection hidden="1"/>
    </xf>
    <xf numFmtId="0" fontId="13" fillId="3" borderId="8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justify" vertical="center" wrapText="1"/>
      <protection hidden="1"/>
    </xf>
    <xf numFmtId="0" fontId="1" fillId="3" borderId="4" xfId="0" applyFont="1" applyFill="1" applyBorder="1" applyAlignment="1" applyProtection="1">
      <alignment horizontal="justify" vertical="center" wrapText="1"/>
      <protection hidden="1"/>
    </xf>
    <xf numFmtId="0" fontId="1" fillId="3" borderId="5" xfId="0" applyFont="1" applyFill="1" applyBorder="1" applyAlignment="1" applyProtection="1">
      <alignment horizontal="justify" vertical="center" wrapText="1"/>
      <protection hidden="1"/>
    </xf>
    <xf numFmtId="0" fontId="13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1" xfId="0" applyFont="1" applyFill="1" applyBorder="1" applyAlignment="1" applyProtection="1">
      <alignment horizontal="center" vertical="center" wrapText="1"/>
      <protection hidden="1"/>
    </xf>
    <xf numFmtId="0" fontId="13" fillId="3" borderId="14" xfId="0" applyFont="1" applyFill="1" applyBorder="1" applyAlignment="1" applyProtection="1">
      <alignment horizontal="center" vertical="center" wrapText="1"/>
      <protection hidden="1"/>
    </xf>
    <xf numFmtId="0" fontId="13" fillId="3" borderId="13" xfId="0" applyFont="1" applyFill="1" applyBorder="1" applyAlignment="1" applyProtection="1">
      <alignment horizontal="center" vertical="center" wrapText="1"/>
      <protection hidden="1"/>
    </xf>
    <xf numFmtId="0" fontId="13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justify" vertical="center" wrapText="1"/>
      <protection hidden="1"/>
    </xf>
    <xf numFmtId="0" fontId="1" fillId="3" borderId="2" xfId="0" applyFont="1" applyFill="1" applyBorder="1" applyAlignment="1" applyProtection="1">
      <alignment horizontal="justify" vertical="center" wrapText="1"/>
      <protection hidden="1"/>
    </xf>
    <xf numFmtId="0" fontId="1" fillId="3" borderId="6" xfId="0" applyFont="1" applyFill="1" applyBorder="1" applyAlignment="1" applyProtection="1">
      <alignment horizontal="justify" vertical="center" wrapText="1"/>
      <protection hidden="1"/>
    </xf>
    <xf numFmtId="0" fontId="1" fillId="3" borderId="9" xfId="0" applyFont="1" applyFill="1" applyBorder="1" applyAlignment="1" applyProtection="1">
      <alignment horizontal="justify" vertical="center" wrapText="1"/>
      <protection hidden="1"/>
    </xf>
    <xf numFmtId="0" fontId="1" fillId="3" borderId="10" xfId="0" applyFont="1" applyFill="1" applyBorder="1" applyAlignment="1" applyProtection="1">
      <alignment horizontal="justify" vertical="center" wrapText="1"/>
      <protection hidden="1"/>
    </xf>
    <xf numFmtId="0" fontId="1" fillId="3" borderId="11" xfId="0" applyFont="1" applyFill="1" applyBorder="1" applyAlignment="1" applyProtection="1">
      <alignment horizontal="justify" vertical="center" wrapText="1"/>
      <protection hidden="1"/>
    </xf>
    <xf numFmtId="0" fontId="1" fillId="0" borderId="3" xfId="0" applyFont="1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9" fillId="3" borderId="3" xfId="0" applyFont="1" applyFill="1" applyBorder="1" applyAlignment="1" applyProtection="1">
      <alignment horizontal="center" vertical="center"/>
      <protection hidden="1"/>
    </xf>
    <xf numFmtId="0" fontId="9" fillId="3" borderId="5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3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 applyProtection="1">
      <alignment horizontal="center" vertical="center"/>
      <protection hidden="1"/>
    </xf>
    <xf numFmtId="0" fontId="9" fillId="3" borderId="1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17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3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17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center" vertical="center" wrapText="1"/>
      <protection hidden="1"/>
    </xf>
    <xf numFmtId="0" fontId="8" fillId="5" borderId="4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</cellXfs>
  <cellStyles count="6">
    <cellStyle name="Normal" xfId="0" builtinId="0"/>
    <cellStyle name="Normal 2" xfId="2"/>
    <cellStyle name="Normal 7" xfId="3"/>
    <cellStyle name="Porcentaje" xfId="1" builtinId="5"/>
    <cellStyle name="Porcentual 2" xfId="4"/>
    <cellStyle name="Porcentual 4" xfId="5"/>
  </cellStyles>
  <dxfs count="72"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0</xdr:rowOff>
    </xdr:to>
    <xdr:sp macro="" textlink="">
      <xdr:nvSpPr>
        <xdr:cNvPr id="2" name="AutoShape 35"/>
        <xdr:cNvSpPr>
          <a:spLocks noRot="1" noChangeAspect="1" noMove="1" noResize="1" noChangeArrowheads="1"/>
        </xdr:cNvSpPr>
      </xdr:nvSpPr>
      <xdr:spPr bwMode="auto">
        <a:xfrm>
          <a:off x="86391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20</xdr:row>
      <xdr:rowOff>19050</xdr:rowOff>
    </xdr:to>
    <xdr:sp macro="" textlink="">
      <xdr:nvSpPr>
        <xdr:cNvPr id="3" name="AutoShape 60"/>
        <xdr:cNvSpPr>
          <a:spLocks noRot="1" noChangeAspect="1" noMove="1" noResize="1" noChangeArrowheads="1"/>
        </xdr:cNvSpPr>
      </xdr:nvSpPr>
      <xdr:spPr bwMode="auto">
        <a:xfrm>
          <a:off x="9715500" y="26574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114300</xdr:rowOff>
    </xdr:to>
    <xdr:sp macro="" textlink="">
      <xdr:nvSpPr>
        <xdr:cNvPr id="4" name="AutoShape 58"/>
        <xdr:cNvSpPr>
          <a:spLocks noRot="1" noChangeAspect="1" noMove="1" noResize="1" noChangeArrowheads="1"/>
        </xdr:cNvSpPr>
      </xdr:nvSpPr>
      <xdr:spPr bwMode="auto">
        <a:xfrm>
          <a:off x="9715500" y="6600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5" name="AutoShape 7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6" name="AutoShape 76"/>
        <xdr:cNvSpPr>
          <a:spLocks noRo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619125</xdr:colOff>
      <xdr:row>82</xdr:row>
      <xdr:rowOff>0</xdr:rowOff>
    </xdr:to>
    <xdr:sp macro="" textlink="">
      <xdr:nvSpPr>
        <xdr:cNvPr id="7" name="AutoShape 95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" name="AutoShape 91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271</xdr:row>
      <xdr:rowOff>0</xdr:rowOff>
    </xdr:from>
    <xdr:to>
      <xdr:col>10</xdr:col>
      <xdr:colOff>647700</xdr:colOff>
      <xdr:row>272</xdr:row>
      <xdr:rowOff>9525</xdr:rowOff>
    </xdr:to>
    <xdr:sp macro="" textlink="">
      <xdr:nvSpPr>
        <xdr:cNvPr id="9" name="AutoShape 144"/>
        <xdr:cNvSpPr>
          <a:spLocks noRot="1" noChangeAspect="1" noMove="1" noResize="1" noChangeArrowheads="1"/>
        </xdr:cNvSpPr>
      </xdr:nvSpPr>
      <xdr:spPr bwMode="auto">
        <a:xfrm>
          <a:off x="86391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277</xdr:row>
      <xdr:rowOff>0</xdr:rowOff>
    </xdr:from>
    <xdr:to>
      <xdr:col>10</xdr:col>
      <xdr:colOff>647700</xdr:colOff>
      <xdr:row>278</xdr:row>
      <xdr:rowOff>0</xdr:rowOff>
    </xdr:to>
    <xdr:sp macro="" textlink="">
      <xdr:nvSpPr>
        <xdr:cNvPr id="10" name="AutoShape 145"/>
        <xdr:cNvSpPr>
          <a:spLocks noRot="1" noChangeAspect="1" noMove="1" noResize="1" noChangeArrowheads="1"/>
        </xdr:cNvSpPr>
      </xdr:nvSpPr>
      <xdr:spPr bwMode="auto">
        <a:xfrm>
          <a:off x="8639175" y="68370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1" name="AutoShape 205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2" name="AutoShape 206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3" name="AutoShape 207"/>
        <xdr:cNvSpPr>
          <a:spLocks noRo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258</xdr:row>
      <xdr:rowOff>0</xdr:rowOff>
    </xdr:from>
    <xdr:to>
      <xdr:col>10</xdr:col>
      <xdr:colOff>647700</xdr:colOff>
      <xdr:row>258</xdr:row>
      <xdr:rowOff>9525</xdr:rowOff>
    </xdr:to>
    <xdr:sp macro="" textlink="">
      <xdr:nvSpPr>
        <xdr:cNvPr id="14" name="AutoShape 208"/>
        <xdr:cNvSpPr>
          <a:spLocks noRot="1" noChangeAspect="1" noMove="1" noResize="1" noChangeArrowheads="1"/>
        </xdr:cNvSpPr>
      </xdr:nvSpPr>
      <xdr:spPr bwMode="auto">
        <a:xfrm>
          <a:off x="8639175" y="5959792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5" name="AutoShape 209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6" name="AutoShape 210"/>
        <xdr:cNvSpPr>
          <a:spLocks noRot="1" noChangeAspect="1" noMove="1" noResize="1" noChangeArrowheads="1"/>
        </xdr:cNvSpPr>
      </xdr:nvSpPr>
      <xdr:spPr bwMode="auto">
        <a:xfrm>
          <a:off x="86391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9525</xdr:rowOff>
    </xdr:to>
    <xdr:sp macro="" textlink="">
      <xdr:nvSpPr>
        <xdr:cNvPr id="17" name="AutoShape 214"/>
        <xdr:cNvSpPr>
          <a:spLocks noRot="1" noChangeAspect="1" noMove="1" noResize="1" noChangeArrowheads="1"/>
        </xdr:cNvSpPr>
      </xdr:nvSpPr>
      <xdr:spPr bwMode="auto">
        <a:xfrm>
          <a:off x="9715500" y="11668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0</xdr:colOff>
      <xdr:row>61</xdr:row>
      <xdr:rowOff>9525</xdr:rowOff>
    </xdr:to>
    <xdr:sp macro="" textlink="">
      <xdr:nvSpPr>
        <xdr:cNvPr id="18" name="AutoShape 215"/>
        <xdr:cNvSpPr>
          <a:spLocks noRot="1" noChangeAspect="1" noMove="1" noResize="1" noChangeArrowheads="1"/>
        </xdr:cNvSpPr>
      </xdr:nvSpPr>
      <xdr:spPr bwMode="auto">
        <a:xfrm>
          <a:off x="9715500" y="184308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0</xdr:colOff>
      <xdr:row>62</xdr:row>
      <xdr:rowOff>9525</xdr:rowOff>
    </xdr:to>
    <xdr:sp macro="" textlink="">
      <xdr:nvSpPr>
        <xdr:cNvPr id="19" name="AutoShape 216"/>
        <xdr:cNvSpPr>
          <a:spLocks noRot="1" noChangeAspect="1" noMove="1" noResize="1" noChangeArrowheads="1"/>
        </xdr:cNvSpPr>
      </xdr:nvSpPr>
      <xdr:spPr bwMode="auto">
        <a:xfrm>
          <a:off x="9715500" y="187452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0</xdr:colOff>
      <xdr:row>74</xdr:row>
      <xdr:rowOff>9525</xdr:rowOff>
    </xdr:to>
    <xdr:sp macro="" textlink="">
      <xdr:nvSpPr>
        <xdr:cNvPr id="20" name="AutoShape 217"/>
        <xdr:cNvSpPr>
          <a:spLocks noRot="1" noChangeAspect="1" noMove="1" noResize="1" noChangeArrowheads="1"/>
        </xdr:cNvSpPr>
      </xdr:nvSpPr>
      <xdr:spPr bwMode="auto">
        <a:xfrm>
          <a:off x="9715500" y="190595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21" name="AutoShape 218"/>
        <xdr:cNvSpPr>
          <a:spLocks noRot="1" noChangeAspect="1" noMove="1" noResize="1" noChangeArrowheads="1"/>
        </xdr:cNvSpPr>
      </xdr:nvSpPr>
      <xdr:spPr bwMode="auto">
        <a:xfrm>
          <a:off x="9715500" y="64617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22" name="AutoShape 219"/>
        <xdr:cNvSpPr>
          <a:spLocks noRot="1" noChangeAspect="1" noMove="1" noResize="1" noChangeArrowheads="1"/>
        </xdr:cNvSpPr>
      </xdr:nvSpPr>
      <xdr:spPr bwMode="auto">
        <a:xfrm>
          <a:off x="9715500" y="664178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0</xdr:colOff>
      <xdr:row>78</xdr:row>
      <xdr:rowOff>9525</xdr:rowOff>
    </xdr:to>
    <xdr:sp macro="" textlink="">
      <xdr:nvSpPr>
        <xdr:cNvPr id="23" name="AutoShape 220"/>
        <xdr:cNvSpPr>
          <a:spLocks noRot="1" noChangeAspect="1" noMove="1" noResize="1" noChangeArrowheads="1"/>
        </xdr:cNvSpPr>
      </xdr:nvSpPr>
      <xdr:spPr bwMode="auto">
        <a:xfrm>
          <a:off x="9715500" y="23679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0</xdr:colOff>
      <xdr:row>79</xdr:row>
      <xdr:rowOff>9525</xdr:rowOff>
    </xdr:to>
    <xdr:sp macro="" textlink="">
      <xdr:nvSpPr>
        <xdr:cNvPr id="24" name="AutoShape 221"/>
        <xdr:cNvSpPr>
          <a:spLocks noRot="1" noChangeAspect="1" noMove="1" noResize="1" noChangeArrowheads="1"/>
        </xdr:cNvSpPr>
      </xdr:nvSpPr>
      <xdr:spPr bwMode="auto">
        <a:xfrm>
          <a:off x="9715500" y="24107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0</xdr:colOff>
      <xdr:row>80</xdr:row>
      <xdr:rowOff>9525</xdr:rowOff>
    </xdr:to>
    <xdr:sp macro="" textlink="">
      <xdr:nvSpPr>
        <xdr:cNvPr id="25" name="AutoShape 222"/>
        <xdr:cNvSpPr>
          <a:spLocks noRot="1" noMove="1" noResize="1" noChangeArrowheads="1"/>
        </xdr:cNvSpPr>
      </xdr:nvSpPr>
      <xdr:spPr bwMode="auto">
        <a:xfrm>
          <a:off x="9715500" y="24536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0</xdr:colOff>
      <xdr:row>81</xdr:row>
      <xdr:rowOff>9525</xdr:rowOff>
    </xdr:to>
    <xdr:sp macro="" textlink="">
      <xdr:nvSpPr>
        <xdr:cNvPr id="26" name="AutoShape 223"/>
        <xdr:cNvSpPr>
          <a:spLocks noRot="1" noChangeAspect="1" noMove="1" noResize="1" noChangeArrowheads="1"/>
        </xdr:cNvSpPr>
      </xdr:nvSpPr>
      <xdr:spPr bwMode="auto">
        <a:xfrm>
          <a:off x="9715500" y="24965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27" name="AutoShape 224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28" name="AutoShape 225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9525</xdr:rowOff>
    </xdr:to>
    <xdr:sp macro="" textlink="">
      <xdr:nvSpPr>
        <xdr:cNvPr id="29" name="AutoShape 227"/>
        <xdr:cNvSpPr>
          <a:spLocks noRot="1" noChangeAspect="1" noMove="1" noResize="1" noChangeArrowheads="1"/>
        </xdr:cNvSpPr>
      </xdr:nvSpPr>
      <xdr:spPr bwMode="auto">
        <a:xfrm>
          <a:off x="9715500" y="664178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0</xdr:colOff>
      <xdr:row>278</xdr:row>
      <xdr:rowOff>0</xdr:rowOff>
    </xdr:to>
    <xdr:sp macro="" textlink="">
      <xdr:nvSpPr>
        <xdr:cNvPr id="30" name="AutoShape 228"/>
        <xdr:cNvSpPr>
          <a:spLocks noRot="1" noChangeAspect="1" noMove="1" noResize="1" noChangeArrowheads="1"/>
        </xdr:cNvSpPr>
      </xdr:nvSpPr>
      <xdr:spPr bwMode="auto">
        <a:xfrm>
          <a:off x="9715500" y="68370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1" name="AutoShape 229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2" name="AutoShape 230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3" name="AutoShape 231"/>
        <xdr:cNvSpPr>
          <a:spLocks noRo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258</xdr:row>
      <xdr:rowOff>0</xdr:rowOff>
    </xdr:from>
    <xdr:to>
      <xdr:col>11</xdr:col>
      <xdr:colOff>0</xdr:colOff>
      <xdr:row>258</xdr:row>
      <xdr:rowOff>9525</xdr:rowOff>
    </xdr:to>
    <xdr:sp macro="" textlink="">
      <xdr:nvSpPr>
        <xdr:cNvPr id="34" name="AutoShape 232"/>
        <xdr:cNvSpPr>
          <a:spLocks noRot="1" noChangeAspect="1" noMove="1" noResize="1" noChangeArrowheads="1"/>
        </xdr:cNvSpPr>
      </xdr:nvSpPr>
      <xdr:spPr bwMode="auto">
        <a:xfrm>
          <a:off x="9715500" y="5959792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5" name="AutoShape 233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6" name="AutoShape 234"/>
        <xdr:cNvSpPr>
          <a:spLocks noRot="1" noChangeAspect="1" noMove="1" noResize="1" noChangeArrowheads="1"/>
        </xdr:cNvSpPr>
      </xdr:nvSpPr>
      <xdr:spPr bwMode="auto">
        <a:xfrm>
          <a:off x="971550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37" name="AutoShape 235"/>
        <xdr:cNvSpPr>
          <a:spLocks noRot="1" noChangeAspect="1" noMove="1" noResize="1" noChangeArrowheads="1"/>
        </xdr:cNvSpPr>
      </xdr:nvSpPr>
      <xdr:spPr bwMode="auto">
        <a:xfrm>
          <a:off x="9715500" y="646176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0</xdr:rowOff>
    </xdr:to>
    <xdr:sp macro="" textlink="">
      <xdr:nvSpPr>
        <xdr:cNvPr id="38" name="AutoShape 236"/>
        <xdr:cNvSpPr>
          <a:spLocks noRot="1" noChangeAspect="1" noMove="1" noResize="1" noChangeArrowheads="1"/>
        </xdr:cNvSpPr>
      </xdr:nvSpPr>
      <xdr:spPr bwMode="auto">
        <a:xfrm>
          <a:off x="9715500" y="664178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271</xdr:row>
      <xdr:rowOff>0</xdr:rowOff>
    </xdr:from>
    <xdr:to>
      <xdr:col>11</xdr:col>
      <xdr:colOff>0</xdr:colOff>
      <xdr:row>272</xdr:row>
      <xdr:rowOff>9525</xdr:rowOff>
    </xdr:to>
    <xdr:sp macro="" textlink="">
      <xdr:nvSpPr>
        <xdr:cNvPr id="39" name="AutoShape 237"/>
        <xdr:cNvSpPr>
          <a:spLocks noRot="1" noChangeAspect="1" noMove="1" noResize="1" noChangeArrowheads="1"/>
        </xdr:cNvSpPr>
      </xdr:nvSpPr>
      <xdr:spPr bwMode="auto">
        <a:xfrm>
          <a:off x="9715500" y="664178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647700</xdr:colOff>
      <xdr:row>62</xdr:row>
      <xdr:rowOff>9525</xdr:rowOff>
    </xdr:to>
    <xdr:sp macro="" textlink="">
      <xdr:nvSpPr>
        <xdr:cNvPr id="40" name="AutoShape 264"/>
        <xdr:cNvSpPr>
          <a:spLocks noRot="1" noChangeAspect="1" noMove="1" noResize="1" noChangeArrowheads="1"/>
        </xdr:cNvSpPr>
      </xdr:nvSpPr>
      <xdr:spPr bwMode="auto">
        <a:xfrm>
          <a:off x="223837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41" name="AutoShape 267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77</xdr:row>
      <xdr:rowOff>0</xdr:rowOff>
    </xdr:from>
    <xdr:to>
      <xdr:col>4</xdr:col>
      <xdr:colOff>647700</xdr:colOff>
      <xdr:row>78</xdr:row>
      <xdr:rowOff>9525</xdr:rowOff>
    </xdr:to>
    <xdr:sp macro="" textlink="">
      <xdr:nvSpPr>
        <xdr:cNvPr id="42" name="AutoShape 268"/>
        <xdr:cNvSpPr>
          <a:spLocks noRot="1" noChangeAspect="1" noMove="1" noResize="1" noChangeArrowheads="1"/>
        </xdr:cNvSpPr>
      </xdr:nvSpPr>
      <xdr:spPr bwMode="auto">
        <a:xfrm>
          <a:off x="22383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647700</xdr:colOff>
      <xdr:row>80</xdr:row>
      <xdr:rowOff>9525</xdr:rowOff>
    </xdr:to>
    <xdr:sp macro="" textlink="">
      <xdr:nvSpPr>
        <xdr:cNvPr id="43" name="AutoShape 270"/>
        <xdr:cNvSpPr>
          <a:spLocks noRot="1" noMove="1" noResize="1" noChangeArrowheads="1"/>
        </xdr:cNvSpPr>
      </xdr:nvSpPr>
      <xdr:spPr bwMode="auto">
        <a:xfrm>
          <a:off x="22383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647700</xdr:colOff>
      <xdr:row>81</xdr:row>
      <xdr:rowOff>9525</xdr:rowOff>
    </xdr:to>
    <xdr:sp macro="" textlink="">
      <xdr:nvSpPr>
        <xdr:cNvPr id="44" name="AutoShape 271"/>
        <xdr:cNvSpPr>
          <a:spLocks noRot="1" noChangeAspect="1" noMove="1" noResize="1" noChangeArrowheads="1"/>
        </xdr:cNvSpPr>
      </xdr:nvSpPr>
      <xdr:spPr bwMode="auto">
        <a:xfrm>
          <a:off x="22383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619125</xdr:colOff>
      <xdr:row>82</xdr:row>
      <xdr:rowOff>0</xdr:rowOff>
    </xdr:to>
    <xdr:sp macro="" textlink="">
      <xdr:nvSpPr>
        <xdr:cNvPr id="45" name="AutoShape 272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46" name="AutoShape 273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47625</xdr:rowOff>
    </xdr:from>
    <xdr:to>
      <xdr:col>3</xdr:col>
      <xdr:colOff>895350</xdr:colOff>
      <xdr:row>2</xdr:row>
      <xdr:rowOff>142875</xdr:rowOff>
    </xdr:to>
    <xdr:pic>
      <xdr:nvPicPr>
        <xdr:cNvPr id="47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7625"/>
          <a:ext cx="8191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48" name="AutoShape 275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49" name="AutoShape 277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0" name="AutoShape 278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1" name="AutoShape 279"/>
        <xdr:cNvSpPr>
          <a:spLocks noRo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258</xdr:row>
      <xdr:rowOff>0</xdr:rowOff>
    </xdr:from>
    <xdr:to>
      <xdr:col>2</xdr:col>
      <xdr:colOff>647700</xdr:colOff>
      <xdr:row>258</xdr:row>
      <xdr:rowOff>9525</xdr:rowOff>
    </xdr:to>
    <xdr:sp macro="" textlink="">
      <xdr:nvSpPr>
        <xdr:cNvPr id="52" name="AutoShape 280"/>
        <xdr:cNvSpPr>
          <a:spLocks noRot="1" noChangeAspect="1" noMove="1" noResize="1" noChangeArrowheads="1"/>
        </xdr:cNvSpPr>
      </xdr:nvSpPr>
      <xdr:spPr bwMode="auto">
        <a:xfrm>
          <a:off x="381000" y="5959792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3" name="AutoShape 281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4" name="AutoShape 282"/>
        <xdr:cNvSpPr>
          <a:spLocks noRot="1" noChangeAspect="1" noMove="1" noResize="1" noChangeArrowheads="1"/>
        </xdr:cNvSpPr>
      </xdr:nvSpPr>
      <xdr:spPr bwMode="auto">
        <a:xfrm>
          <a:off x="223837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55" name="AutoShape 283"/>
        <xdr:cNvSpPr>
          <a:spLocks noRot="1" noChangeAspect="1" noMove="1" noResize="1" noChangeArrowheads="1"/>
        </xdr:cNvSpPr>
      </xdr:nvSpPr>
      <xdr:spPr bwMode="auto">
        <a:xfrm>
          <a:off x="2238375" y="646176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56" name="AutoShape 284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57" name="AutoShape 285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58" name="AutoShape 287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59" name="AutoShape 288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0" name="AutoShape 289"/>
        <xdr:cNvSpPr>
          <a:spLocks noRo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1" name="AutoShape 290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62" name="AutoShape 291"/>
        <xdr:cNvSpPr>
          <a:spLocks noRot="1" noChangeAspec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63" name="AutoShape 292"/>
        <xdr:cNvSpPr>
          <a:spLocks noRot="1" noChangeAspec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64" name="AutoShape 293"/>
        <xdr:cNvSpPr>
          <a:spLocks noRot="1" noMove="1" noResize="1" noChangeArrowheads="1"/>
        </xdr:cNvSpPr>
      </xdr:nvSpPr>
      <xdr:spPr bwMode="auto">
        <a:xfrm>
          <a:off x="75628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65" name="AutoShape 294"/>
        <xdr:cNvSpPr>
          <a:spLocks noRot="1" noChangeAspect="1" noMove="1" noResize="1" noChangeArrowheads="1"/>
        </xdr:cNvSpPr>
      </xdr:nvSpPr>
      <xdr:spPr bwMode="auto">
        <a:xfrm>
          <a:off x="97155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66" name="AutoShape 295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67" name="AutoShape 296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68" name="AutoShape 297"/>
        <xdr:cNvSpPr>
          <a:spLocks noRo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69" name="AutoShape 298"/>
        <xdr:cNvSpPr>
          <a:spLocks noRot="1" noChangeAspect="1" noMove="1" noResize="1" noChangeArrowheads="1"/>
        </xdr:cNvSpPr>
      </xdr:nvSpPr>
      <xdr:spPr bwMode="auto">
        <a:xfrm>
          <a:off x="22383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0" name="AutoShape 299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1" name="AutoShape 300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2" name="AutoShape 301"/>
        <xdr:cNvSpPr>
          <a:spLocks noRo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3" name="AutoShape 302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74" name="AutoShape 305"/>
        <xdr:cNvSpPr>
          <a:spLocks noRot="1" noChangeAspect="1" noMove="1" noResize="1" noChangeArrowheads="1"/>
        </xdr:cNvSpPr>
      </xdr:nvSpPr>
      <xdr:spPr bwMode="auto">
        <a:xfrm>
          <a:off x="2238375" y="646176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75" name="AutoShape 306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76" name="AutoShape 307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77" name="AutoShape 309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78" name="AutoShape 310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79" name="AutoShape 311"/>
        <xdr:cNvSpPr>
          <a:spLocks noRot="1" noChangeAspect="1" noMove="1" noResize="1" noChangeArrowheads="1"/>
        </xdr:cNvSpPr>
      </xdr:nvSpPr>
      <xdr:spPr bwMode="auto">
        <a:xfrm>
          <a:off x="86391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80" name="AutoShape 312"/>
        <xdr:cNvSpPr>
          <a:spLocks noRot="1" noChangeAspect="1" noMove="1" noResize="1" noChangeArrowheads="1"/>
        </xdr:cNvSpPr>
      </xdr:nvSpPr>
      <xdr:spPr bwMode="auto">
        <a:xfrm>
          <a:off x="86391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81" name="AutoShape 313"/>
        <xdr:cNvSpPr>
          <a:spLocks noRot="1" noMove="1" noResize="1" noChangeArrowheads="1"/>
        </xdr:cNvSpPr>
      </xdr:nvSpPr>
      <xdr:spPr bwMode="auto">
        <a:xfrm>
          <a:off x="86391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82" name="AutoShape 314"/>
        <xdr:cNvSpPr>
          <a:spLocks noRot="1" noChangeAspect="1" noMove="1" noResize="1" noChangeArrowheads="1"/>
        </xdr:cNvSpPr>
      </xdr:nvSpPr>
      <xdr:spPr bwMode="auto">
        <a:xfrm>
          <a:off x="86391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0</xdr:colOff>
      <xdr:row>92</xdr:row>
      <xdr:rowOff>9525</xdr:rowOff>
    </xdr:to>
    <xdr:sp macro="" textlink="">
      <xdr:nvSpPr>
        <xdr:cNvPr id="83" name="AutoShape 315"/>
        <xdr:cNvSpPr>
          <a:spLocks noRot="1" noChangeAspect="1" noMove="1" noResize="1" noChangeArrowheads="1"/>
        </xdr:cNvSpPr>
      </xdr:nvSpPr>
      <xdr:spPr bwMode="auto">
        <a:xfrm>
          <a:off x="9715500" y="288036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93</xdr:row>
      <xdr:rowOff>9525</xdr:rowOff>
    </xdr:to>
    <xdr:sp macro="" textlink="">
      <xdr:nvSpPr>
        <xdr:cNvPr id="84" name="AutoShape 316"/>
        <xdr:cNvSpPr>
          <a:spLocks noRot="1" noChangeAspect="1" noMove="1" noResize="1" noChangeArrowheads="1"/>
        </xdr:cNvSpPr>
      </xdr:nvSpPr>
      <xdr:spPr bwMode="auto">
        <a:xfrm>
          <a:off x="9715500" y="292322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85" name="AutoShape 317"/>
        <xdr:cNvSpPr>
          <a:spLocks noRot="1" noMove="1" noResize="1" noChangeArrowheads="1"/>
        </xdr:cNvSpPr>
      </xdr:nvSpPr>
      <xdr:spPr bwMode="auto">
        <a:xfrm>
          <a:off x="9715500" y="296608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0</xdr:colOff>
      <xdr:row>95</xdr:row>
      <xdr:rowOff>9525</xdr:rowOff>
    </xdr:to>
    <xdr:sp macro="" textlink="">
      <xdr:nvSpPr>
        <xdr:cNvPr id="86" name="AutoShape 318"/>
        <xdr:cNvSpPr>
          <a:spLocks noRot="1" noChangeAspect="1" noMove="1" noResize="1" noChangeArrowheads="1"/>
        </xdr:cNvSpPr>
      </xdr:nvSpPr>
      <xdr:spPr bwMode="auto">
        <a:xfrm>
          <a:off x="9715500" y="300894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647700</xdr:colOff>
      <xdr:row>92</xdr:row>
      <xdr:rowOff>9525</xdr:rowOff>
    </xdr:to>
    <xdr:sp macro="" textlink="">
      <xdr:nvSpPr>
        <xdr:cNvPr id="87" name="AutoShape 319"/>
        <xdr:cNvSpPr>
          <a:spLocks noRot="1" noChangeAspect="1" noMove="1" noResize="1" noChangeArrowheads="1"/>
        </xdr:cNvSpPr>
      </xdr:nvSpPr>
      <xdr:spPr bwMode="auto">
        <a:xfrm>
          <a:off x="22383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92</xdr:row>
      <xdr:rowOff>0</xdr:rowOff>
    </xdr:from>
    <xdr:to>
      <xdr:col>4</xdr:col>
      <xdr:colOff>647700</xdr:colOff>
      <xdr:row>93</xdr:row>
      <xdr:rowOff>9525</xdr:rowOff>
    </xdr:to>
    <xdr:sp macro="" textlink="">
      <xdr:nvSpPr>
        <xdr:cNvPr id="88" name="AutoShape 320"/>
        <xdr:cNvSpPr>
          <a:spLocks noRot="1" noChangeAspect="1" noMove="1" noResize="1" noChangeArrowheads="1"/>
        </xdr:cNvSpPr>
      </xdr:nvSpPr>
      <xdr:spPr bwMode="auto">
        <a:xfrm>
          <a:off x="22383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647700</xdr:colOff>
      <xdr:row>94</xdr:row>
      <xdr:rowOff>9525</xdr:rowOff>
    </xdr:to>
    <xdr:sp macro="" textlink="">
      <xdr:nvSpPr>
        <xdr:cNvPr id="89" name="AutoShape 321"/>
        <xdr:cNvSpPr>
          <a:spLocks noRot="1" noMove="1" noResize="1" noChangeArrowheads="1"/>
        </xdr:cNvSpPr>
      </xdr:nvSpPr>
      <xdr:spPr bwMode="auto">
        <a:xfrm>
          <a:off x="22383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647700</xdr:colOff>
      <xdr:row>95</xdr:row>
      <xdr:rowOff>9525</xdr:rowOff>
    </xdr:to>
    <xdr:sp macro="" textlink="">
      <xdr:nvSpPr>
        <xdr:cNvPr id="90" name="AutoShape 322"/>
        <xdr:cNvSpPr>
          <a:spLocks noRot="1" noChangeAspect="1" noMove="1" noResize="1" noChangeArrowheads="1"/>
        </xdr:cNvSpPr>
      </xdr:nvSpPr>
      <xdr:spPr bwMode="auto">
        <a:xfrm>
          <a:off x="22383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91" name="AutoShape 324"/>
        <xdr:cNvSpPr>
          <a:spLocks noRot="1" noChangeAspect="1" noMove="1" noResize="1" noChangeArrowheads="1"/>
        </xdr:cNvSpPr>
      </xdr:nvSpPr>
      <xdr:spPr bwMode="auto">
        <a:xfrm>
          <a:off x="863917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92" name="AutoShape 325"/>
        <xdr:cNvSpPr>
          <a:spLocks noRot="1" noMove="1" noResize="1" noChangeArrowheads="1"/>
        </xdr:cNvSpPr>
      </xdr:nvSpPr>
      <xdr:spPr bwMode="auto">
        <a:xfrm>
          <a:off x="86391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93" name="AutoShape 326"/>
        <xdr:cNvSpPr>
          <a:spLocks noRot="1" noChangeAspect="1" noMove="1" noResize="1" noChangeArrowheads="1"/>
        </xdr:cNvSpPr>
      </xdr:nvSpPr>
      <xdr:spPr bwMode="auto">
        <a:xfrm>
          <a:off x="86391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0</xdr:colOff>
      <xdr:row>99</xdr:row>
      <xdr:rowOff>9525</xdr:rowOff>
    </xdr:to>
    <xdr:sp macro="" textlink="">
      <xdr:nvSpPr>
        <xdr:cNvPr id="94" name="AutoShape 327"/>
        <xdr:cNvSpPr>
          <a:spLocks noRot="1" noChangeAspect="1" noMove="1" noResize="1" noChangeArrowheads="1"/>
        </xdr:cNvSpPr>
      </xdr:nvSpPr>
      <xdr:spPr bwMode="auto">
        <a:xfrm>
          <a:off x="9715500" y="31365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100</xdr:row>
      <xdr:rowOff>9525</xdr:rowOff>
    </xdr:to>
    <xdr:sp macro="" textlink="">
      <xdr:nvSpPr>
        <xdr:cNvPr id="95" name="AutoShape 328"/>
        <xdr:cNvSpPr>
          <a:spLocks noRot="1" noChangeAspect="1" noMove="1" noResize="1" noChangeArrowheads="1"/>
        </xdr:cNvSpPr>
      </xdr:nvSpPr>
      <xdr:spPr bwMode="auto">
        <a:xfrm>
          <a:off x="9715500" y="31794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101</xdr:row>
      <xdr:rowOff>9525</xdr:rowOff>
    </xdr:to>
    <xdr:sp macro="" textlink="">
      <xdr:nvSpPr>
        <xdr:cNvPr id="96" name="AutoShape 329"/>
        <xdr:cNvSpPr>
          <a:spLocks noRot="1" noMove="1" noResize="1" noChangeArrowheads="1"/>
        </xdr:cNvSpPr>
      </xdr:nvSpPr>
      <xdr:spPr bwMode="auto">
        <a:xfrm>
          <a:off x="9715500" y="32223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0</xdr:colOff>
      <xdr:row>102</xdr:row>
      <xdr:rowOff>9525</xdr:rowOff>
    </xdr:to>
    <xdr:sp macro="" textlink="">
      <xdr:nvSpPr>
        <xdr:cNvPr id="97" name="AutoShape 330"/>
        <xdr:cNvSpPr>
          <a:spLocks noRot="1" noChangeAspect="1" noMove="1" noResize="1" noChangeArrowheads="1"/>
        </xdr:cNvSpPr>
      </xdr:nvSpPr>
      <xdr:spPr bwMode="auto">
        <a:xfrm>
          <a:off x="9715500" y="3265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0</xdr:rowOff>
    </xdr:from>
    <xdr:to>
      <xdr:col>4</xdr:col>
      <xdr:colOff>647700</xdr:colOff>
      <xdr:row>99</xdr:row>
      <xdr:rowOff>9525</xdr:rowOff>
    </xdr:to>
    <xdr:sp macro="" textlink="">
      <xdr:nvSpPr>
        <xdr:cNvPr id="98" name="AutoShape 331"/>
        <xdr:cNvSpPr>
          <a:spLocks noRot="1" noChangeAspect="1" noMove="1" noResize="1" noChangeArrowheads="1"/>
        </xdr:cNvSpPr>
      </xdr:nvSpPr>
      <xdr:spPr bwMode="auto">
        <a:xfrm>
          <a:off x="223837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647700</xdr:colOff>
      <xdr:row>101</xdr:row>
      <xdr:rowOff>9525</xdr:rowOff>
    </xdr:to>
    <xdr:sp macro="" textlink="">
      <xdr:nvSpPr>
        <xdr:cNvPr id="99" name="AutoShape 333"/>
        <xdr:cNvSpPr>
          <a:spLocks noRot="1" noMove="1" noResize="1" noChangeArrowheads="1"/>
        </xdr:cNvSpPr>
      </xdr:nvSpPr>
      <xdr:spPr bwMode="auto">
        <a:xfrm>
          <a:off x="22383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647700</xdr:colOff>
      <xdr:row>102</xdr:row>
      <xdr:rowOff>9525</xdr:rowOff>
    </xdr:to>
    <xdr:sp macro="" textlink="">
      <xdr:nvSpPr>
        <xdr:cNvPr id="100" name="AutoShape 334"/>
        <xdr:cNvSpPr>
          <a:spLocks noRot="1" noChangeAspect="1" noMove="1" noResize="1" noChangeArrowheads="1"/>
        </xdr:cNvSpPr>
      </xdr:nvSpPr>
      <xdr:spPr bwMode="auto">
        <a:xfrm>
          <a:off x="22383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101" name="AutoShape 335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102" name="AutoShape 336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103" name="AutoShape 337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104" name="AutoShape 33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0</xdr:colOff>
      <xdr:row>85</xdr:row>
      <xdr:rowOff>9525</xdr:rowOff>
    </xdr:to>
    <xdr:sp macro="" textlink="">
      <xdr:nvSpPr>
        <xdr:cNvPr id="105" name="AutoShape 339"/>
        <xdr:cNvSpPr>
          <a:spLocks noRot="1" noChangeAspect="1" noMove="1" noResize="1" noChangeArrowheads="1"/>
        </xdr:cNvSpPr>
      </xdr:nvSpPr>
      <xdr:spPr bwMode="auto">
        <a:xfrm>
          <a:off x="9715500" y="26241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0</xdr:colOff>
      <xdr:row>86</xdr:row>
      <xdr:rowOff>9525</xdr:rowOff>
    </xdr:to>
    <xdr:sp macro="" textlink="">
      <xdr:nvSpPr>
        <xdr:cNvPr id="106" name="AutoShape 340"/>
        <xdr:cNvSpPr>
          <a:spLocks noRot="1" noChangeAspect="1" noMove="1" noResize="1" noChangeArrowheads="1"/>
        </xdr:cNvSpPr>
      </xdr:nvSpPr>
      <xdr:spPr bwMode="auto">
        <a:xfrm>
          <a:off x="9715500" y="26670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0</xdr:colOff>
      <xdr:row>87</xdr:row>
      <xdr:rowOff>9525</xdr:rowOff>
    </xdr:to>
    <xdr:sp macro="" textlink="">
      <xdr:nvSpPr>
        <xdr:cNvPr id="107" name="AutoShape 341"/>
        <xdr:cNvSpPr>
          <a:spLocks noRot="1" noMove="1" noResize="1" noChangeArrowheads="1"/>
        </xdr:cNvSpPr>
      </xdr:nvSpPr>
      <xdr:spPr bwMode="auto">
        <a:xfrm>
          <a:off x="9715500" y="270986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0</xdr:colOff>
      <xdr:row>88</xdr:row>
      <xdr:rowOff>9525</xdr:rowOff>
    </xdr:to>
    <xdr:sp macro="" textlink="">
      <xdr:nvSpPr>
        <xdr:cNvPr id="108" name="AutoShape 342"/>
        <xdr:cNvSpPr>
          <a:spLocks noRot="1" noChangeAspect="1" noMove="1" noResize="1" noChangeArrowheads="1"/>
        </xdr:cNvSpPr>
      </xdr:nvSpPr>
      <xdr:spPr bwMode="auto">
        <a:xfrm>
          <a:off x="9715500" y="275272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109" name="AutoShape 343"/>
        <xdr:cNvSpPr>
          <a:spLocks noRot="1" noChangeAspect="1" noMove="1" noResize="1" noChangeArrowheads="1"/>
        </xdr:cNvSpPr>
      </xdr:nvSpPr>
      <xdr:spPr bwMode="auto">
        <a:xfrm>
          <a:off x="22383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0</xdr:rowOff>
    </xdr:from>
    <xdr:to>
      <xdr:col>4</xdr:col>
      <xdr:colOff>647700</xdr:colOff>
      <xdr:row>86</xdr:row>
      <xdr:rowOff>9525</xdr:rowOff>
    </xdr:to>
    <xdr:sp macro="" textlink="">
      <xdr:nvSpPr>
        <xdr:cNvPr id="110" name="AutoShape 344"/>
        <xdr:cNvSpPr>
          <a:spLocks noRot="1" noChangeAspect="1" noMove="1" noResize="1" noChangeArrowheads="1"/>
        </xdr:cNvSpPr>
      </xdr:nvSpPr>
      <xdr:spPr bwMode="auto">
        <a:xfrm>
          <a:off x="22383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111" name="AutoShape 345"/>
        <xdr:cNvSpPr>
          <a:spLocks noRot="1" noMove="1" noResize="1" noChangeArrowheads="1"/>
        </xdr:cNvSpPr>
      </xdr:nvSpPr>
      <xdr:spPr bwMode="auto">
        <a:xfrm>
          <a:off x="22383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112" name="AutoShape 346"/>
        <xdr:cNvSpPr>
          <a:spLocks noRot="1" noChangeAspect="1" noMove="1" noResize="1" noChangeArrowheads="1"/>
        </xdr:cNvSpPr>
      </xdr:nvSpPr>
      <xdr:spPr bwMode="auto">
        <a:xfrm>
          <a:off x="22383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647700</xdr:colOff>
      <xdr:row>273</xdr:row>
      <xdr:rowOff>0</xdr:rowOff>
    </xdr:to>
    <xdr:sp macro="" textlink="">
      <xdr:nvSpPr>
        <xdr:cNvPr id="113" name="AutoShape 390"/>
        <xdr:cNvSpPr>
          <a:spLocks noRot="1" noChangeAspect="1" noMove="1" noResize="1" noChangeArrowheads="1"/>
        </xdr:cNvSpPr>
      </xdr:nvSpPr>
      <xdr:spPr bwMode="auto">
        <a:xfrm>
          <a:off x="9715500" y="671893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273</xdr:row>
      <xdr:rowOff>0</xdr:rowOff>
    </xdr:from>
    <xdr:to>
      <xdr:col>11</xdr:col>
      <xdr:colOff>647700</xdr:colOff>
      <xdr:row>273</xdr:row>
      <xdr:rowOff>0</xdr:rowOff>
    </xdr:to>
    <xdr:sp macro="" textlink="">
      <xdr:nvSpPr>
        <xdr:cNvPr id="114" name="AutoShape 391"/>
        <xdr:cNvSpPr>
          <a:spLocks noRot="1" noChangeAspect="1" noMove="1" noResize="1" noChangeArrowheads="1"/>
        </xdr:cNvSpPr>
      </xdr:nvSpPr>
      <xdr:spPr bwMode="auto">
        <a:xfrm>
          <a:off x="9715500" y="671893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15" name="AutoShape 392"/>
        <xdr:cNvSpPr>
          <a:spLocks noRot="1" noChangeAspect="1" noMove="1" noResize="1" noChangeArrowheads="1"/>
        </xdr:cNvSpPr>
      </xdr:nvSpPr>
      <xdr:spPr bwMode="auto">
        <a:xfrm>
          <a:off x="2238375" y="671893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16" name="AutoShape 393"/>
        <xdr:cNvSpPr>
          <a:spLocks noRot="1" noChangeAspect="1" noMove="1" noResize="1" noChangeArrowheads="1"/>
        </xdr:cNvSpPr>
      </xdr:nvSpPr>
      <xdr:spPr bwMode="auto">
        <a:xfrm>
          <a:off x="2238375" y="671893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17" name="AutoShape 394"/>
        <xdr:cNvSpPr>
          <a:spLocks noRot="1" noChangeAspect="1" noMove="1" noResize="1" noChangeArrowheads="1"/>
        </xdr:cNvSpPr>
      </xdr:nvSpPr>
      <xdr:spPr bwMode="auto">
        <a:xfrm>
          <a:off x="2238375" y="671893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273</xdr:row>
      <xdr:rowOff>0</xdr:rowOff>
    </xdr:from>
    <xdr:to>
      <xdr:col>4</xdr:col>
      <xdr:colOff>647700</xdr:colOff>
      <xdr:row>273</xdr:row>
      <xdr:rowOff>0</xdr:rowOff>
    </xdr:to>
    <xdr:sp macro="" textlink="">
      <xdr:nvSpPr>
        <xdr:cNvPr id="118" name="AutoShape 395"/>
        <xdr:cNvSpPr>
          <a:spLocks noRot="1" noChangeAspect="1" noMove="1" noResize="1" noChangeArrowheads="1"/>
        </xdr:cNvSpPr>
      </xdr:nvSpPr>
      <xdr:spPr bwMode="auto">
        <a:xfrm>
          <a:off x="2238375" y="671893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962025</xdr:colOff>
      <xdr:row>56</xdr:row>
      <xdr:rowOff>104775</xdr:rowOff>
    </xdr:to>
    <xdr:pic>
      <xdr:nvPicPr>
        <xdr:cNvPr id="119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90650" y="1630680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0</xdr:colOff>
      <xdr:row>277</xdr:row>
      <xdr:rowOff>0</xdr:rowOff>
    </xdr:from>
    <xdr:to>
      <xdr:col>10</xdr:col>
      <xdr:colOff>647700</xdr:colOff>
      <xdr:row>278</xdr:row>
      <xdr:rowOff>0</xdr:rowOff>
    </xdr:to>
    <xdr:sp macro="" textlink="">
      <xdr:nvSpPr>
        <xdr:cNvPr id="120" name="AutoShape 431"/>
        <xdr:cNvSpPr>
          <a:spLocks noRot="1" noChangeAspect="1" noMove="1" noResize="1" noChangeArrowheads="1"/>
        </xdr:cNvSpPr>
      </xdr:nvSpPr>
      <xdr:spPr bwMode="auto">
        <a:xfrm>
          <a:off x="8639175" y="68370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277</xdr:row>
      <xdr:rowOff>0</xdr:rowOff>
    </xdr:from>
    <xdr:to>
      <xdr:col>11</xdr:col>
      <xdr:colOff>0</xdr:colOff>
      <xdr:row>278</xdr:row>
      <xdr:rowOff>0</xdr:rowOff>
    </xdr:to>
    <xdr:sp macro="" textlink="">
      <xdr:nvSpPr>
        <xdr:cNvPr id="121" name="AutoShape 432"/>
        <xdr:cNvSpPr>
          <a:spLocks noRot="1" noChangeAspect="1" noMove="1" noResize="1" noChangeArrowheads="1"/>
        </xdr:cNvSpPr>
      </xdr:nvSpPr>
      <xdr:spPr bwMode="auto">
        <a:xfrm>
          <a:off x="9715500" y="68370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22" name="AutoShape 433"/>
        <xdr:cNvSpPr>
          <a:spLocks noRot="1" noChangeAspect="1" noMove="1" noResize="1" noChangeArrowheads="1"/>
        </xdr:cNvSpPr>
      </xdr:nvSpPr>
      <xdr:spPr bwMode="auto">
        <a:xfrm>
          <a:off x="2238375" y="646176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23" name="AutoShape 434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24" name="AutoShape 435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25" name="AutoShape 436"/>
        <xdr:cNvSpPr>
          <a:spLocks noRot="1" noChangeAspect="1" noMove="1" noResize="1" noChangeArrowheads="1"/>
        </xdr:cNvSpPr>
      </xdr:nvSpPr>
      <xdr:spPr bwMode="auto">
        <a:xfrm>
          <a:off x="2238375" y="646176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26" name="AutoShape 437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27" name="AutoShape 438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28" name="AutoShape 439"/>
        <xdr:cNvSpPr>
          <a:spLocks noRot="1" noChangeAspect="1" noMove="1" noResize="1" noChangeArrowheads="1"/>
        </xdr:cNvSpPr>
      </xdr:nvSpPr>
      <xdr:spPr bwMode="auto">
        <a:xfrm>
          <a:off x="2238375" y="646176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29" name="AutoShape 440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0" name="AutoShape 441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131" name="AutoShape 442"/>
        <xdr:cNvSpPr>
          <a:spLocks noRot="1" noChangeAspect="1" noMove="1" noResize="1" noChangeArrowheads="1"/>
        </xdr:cNvSpPr>
      </xdr:nvSpPr>
      <xdr:spPr bwMode="auto">
        <a:xfrm>
          <a:off x="2238375" y="646176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0</xdr:rowOff>
    </xdr:to>
    <xdr:sp macro="" textlink="">
      <xdr:nvSpPr>
        <xdr:cNvPr id="132" name="AutoShape 443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271</xdr:row>
      <xdr:rowOff>0</xdr:rowOff>
    </xdr:from>
    <xdr:to>
      <xdr:col>4</xdr:col>
      <xdr:colOff>647700</xdr:colOff>
      <xdr:row>272</xdr:row>
      <xdr:rowOff>9525</xdr:rowOff>
    </xdr:to>
    <xdr:sp macro="" textlink="">
      <xdr:nvSpPr>
        <xdr:cNvPr id="133" name="AutoShape 444"/>
        <xdr:cNvSpPr>
          <a:spLocks noRot="1" noChangeAspect="1" noMove="1" noResize="1" noChangeArrowheads="1"/>
        </xdr:cNvSpPr>
      </xdr:nvSpPr>
      <xdr:spPr bwMode="auto">
        <a:xfrm>
          <a:off x="2238375" y="66417825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34" name="AutoShape 205"/>
        <xdr:cNvSpPr>
          <a:spLocks noRot="1" noChangeAspect="1" noMove="1" noResize="1" noChangeArrowheads="1"/>
        </xdr:cNvSpPr>
      </xdr:nvSpPr>
      <xdr:spPr bwMode="auto">
        <a:xfrm>
          <a:off x="86391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35" name="AutoShape 206"/>
        <xdr:cNvSpPr>
          <a:spLocks noRot="1" noChangeAspect="1" noMove="1" noResize="1" noChangeArrowheads="1"/>
        </xdr:cNvSpPr>
      </xdr:nvSpPr>
      <xdr:spPr bwMode="auto">
        <a:xfrm>
          <a:off x="86391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36" name="AutoShape 207"/>
        <xdr:cNvSpPr>
          <a:spLocks noRot="1" noMove="1" noResize="1" noChangeArrowheads="1"/>
        </xdr:cNvSpPr>
      </xdr:nvSpPr>
      <xdr:spPr bwMode="auto">
        <a:xfrm>
          <a:off x="86391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37" name="AutoShape 209"/>
        <xdr:cNvSpPr>
          <a:spLocks noRot="1" noChangeAspect="1" noMove="1" noResize="1" noChangeArrowheads="1"/>
        </xdr:cNvSpPr>
      </xdr:nvSpPr>
      <xdr:spPr bwMode="auto">
        <a:xfrm>
          <a:off x="86391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168</xdr:row>
      <xdr:rowOff>0</xdr:rowOff>
    </xdr:from>
    <xdr:to>
      <xdr:col>10</xdr:col>
      <xdr:colOff>647700</xdr:colOff>
      <xdr:row>168</xdr:row>
      <xdr:rowOff>0</xdr:rowOff>
    </xdr:to>
    <xdr:sp macro="" textlink="">
      <xdr:nvSpPr>
        <xdr:cNvPr id="138" name="AutoShape 210"/>
        <xdr:cNvSpPr>
          <a:spLocks noRot="1" noChangeAspect="1" noMove="1" noResize="1" noChangeArrowheads="1"/>
        </xdr:cNvSpPr>
      </xdr:nvSpPr>
      <xdr:spPr bwMode="auto">
        <a:xfrm>
          <a:off x="86391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39" name="AutoShape 229"/>
        <xdr:cNvSpPr>
          <a:spLocks noRot="1" noChangeAspect="1" noMove="1" noResize="1" noChangeArrowheads="1"/>
        </xdr:cNvSpPr>
      </xdr:nvSpPr>
      <xdr:spPr bwMode="auto">
        <a:xfrm>
          <a:off x="9715500" y="5074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0" name="AutoShape 230"/>
        <xdr:cNvSpPr>
          <a:spLocks noRot="1" noChangeAspect="1" noMove="1" noResize="1" noChangeArrowheads="1"/>
        </xdr:cNvSpPr>
      </xdr:nvSpPr>
      <xdr:spPr bwMode="auto">
        <a:xfrm>
          <a:off x="9715500" y="5074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1" name="AutoShape 231"/>
        <xdr:cNvSpPr>
          <a:spLocks noRot="1" noMove="1" noResize="1" noChangeArrowheads="1"/>
        </xdr:cNvSpPr>
      </xdr:nvSpPr>
      <xdr:spPr bwMode="auto">
        <a:xfrm>
          <a:off x="9715500" y="5074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2" name="AutoShape 233"/>
        <xdr:cNvSpPr>
          <a:spLocks noRot="1" noChangeAspect="1" noMove="1" noResize="1" noChangeArrowheads="1"/>
        </xdr:cNvSpPr>
      </xdr:nvSpPr>
      <xdr:spPr bwMode="auto">
        <a:xfrm>
          <a:off x="9715500" y="5074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168</xdr:row>
      <xdr:rowOff>0</xdr:rowOff>
    </xdr:from>
    <xdr:to>
      <xdr:col>11</xdr:col>
      <xdr:colOff>0</xdr:colOff>
      <xdr:row>168</xdr:row>
      <xdr:rowOff>0</xdr:rowOff>
    </xdr:to>
    <xdr:sp macro="" textlink="">
      <xdr:nvSpPr>
        <xdr:cNvPr id="143" name="AutoShape 234"/>
        <xdr:cNvSpPr>
          <a:spLocks noRot="1" noChangeAspect="1" noMove="1" noResize="1" noChangeArrowheads="1"/>
        </xdr:cNvSpPr>
      </xdr:nvSpPr>
      <xdr:spPr bwMode="auto">
        <a:xfrm>
          <a:off x="9715500" y="50749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44" name="AutoShape 277"/>
        <xdr:cNvSpPr>
          <a:spLocks noRot="1" noChangeAspect="1" noMove="1" noResize="1" noChangeArrowheads="1"/>
        </xdr:cNvSpPr>
      </xdr:nvSpPr>
      <xdr:spPr bwMode="auto">
        <a:xfrm>
          <a:off x="22383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45" name="AutoShape 278"/>
        <xdr:cNvSpPr>
          <a:spLocks noRot="1" noChangeAspect="1" noMove="1" noResize="1" noChangeArrowheads="1"/>
        </xdr:cNvSpPr>
      </xdr:nvSpPr>
      <xdr:spPr bwMode="auto">
        <a:xfrm>
          <a:off x="22383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46" name="AutoShape 279"/>
        <xdr:cNvSpPr>
          <a:spLocks noRot="1" noMove="1" noResize="1" noChangeArrowheads="1"/>
        </xdr:cNvSpPr>
      </xdr:nvSpPr>
      <xdr:spPr bwMode="auto">
        <a:xfrm>
          <a:off x="22383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47" name="AutoShape 281"/>
        <xdr:cNvSpPr>
          <a:spLocks noRot="1" noChangeAspect="1" noMove="1" noResize="1" noChangeArrowheads="1"/>
        </xdr:cNvSpPr>
      </xdr:nvSpPr>
      <xdr:spPr bwMode="auto">
        <a:xfrm>
          <a:off x="22383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647700</xdr:colOff>
      <xdr:row>168</xdr:row>
      <xdr:rowOff>0</xdr:rowOff>
    </xdr:to>
    <xdr:sp macro="" textlink="">
      <xdr:nvSpPr>
        <xdr:cNvPr id="148" name="AutoShape 282"/>
        <xdr:cNvSpPr>
          <a:spLocks noRot="1" noChangeAspect="1" noMove="1" noResize="1" noChangeArrowheads="1"/>
        </xdr:cNvSpPr>
      </xdr:nvSpPr>
      <xdr:spPr bwMode="auto">
        <a:xfrm>
          <a:off x="2238375" y="5074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166</xdr:row>
      <xdr:rowOff>0</xdr:rowOff>
    </xdr:from>
    <xdr:to>
      <xdr:col>10</xdr:col>
      <xdr:colOff>647700</xdr:colOff>
      <xdr:row>167</xdr:row>
      <xdr:rowOff>9525</xdr:rowOff>
    </xdr:to>
    <xdr:sp macro="" textlink="">
      <xdr:nvSpPr>
        <xdr:cNvPr id="149" name="AutoShape 326"/>
        <xdr:cNvSpPr>
          <a:spLocks noRot="1" noChangeAspect="1" noMove="1" noResize="1" noChangeArrowheads="1"/>
        </xdr:cNvSpPr>
      </xdr:nvSpPr>
      <xdr:spPr bwMode="auto">
        <a:xfrm>
          <a:off x="8639175" y="50520600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166</xdr:row>
      <xdr:rowOff>0</xdr:rowOff>
    </xdr:from>
    <xdr:to>
      <xdr:col>11</xdr:col>
      <xdr:colOff>0</xdr:colOff>
      <xdr:row>167</xdr:row>
      <xdr:rowOff>9525</xdr:rowOff>
    </xdr:to>
    <xdr:sp macro="" textlink="">
      <xdr:nvSpPr>
        <xdr:cNvPr id="150" name="AutoShape 330"/>
        <xdr:cNvSpPr>
          <a:spLocks noRot="1" noChangeAspect="1" noMove="1" noResize="1" noChangeArrowheads="1"/>
        </xdr:cNvSpPr>
      </xdr:nvSpPr>
      <xdr:spPr bwMode="auto">
        <a:xfrm>
          <a:off x="9715500" y="505206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166</xdr:row>
      <xdr:rowOff>0</xdr:rowOff>
    </xdr:from>
    <xdr:to>
      <xdr:col>4</xdr:col>
      <xdr:colOff>647700</xdr:colOff>
      <xdr:row>167</xdr:row>
      <xdr:rowOff>9525</xdr:rowOff>
    </xdr:to>
    <xdr:sp macro="" textlink="">
      <xdr:nvSpPr>
        <xdr:cNvPr id="151" name="AutoShape 334"/>
        <xdr:cNvSpPr>
          <a:spLocks noRot="1" noChangeAspect="1" noMove="1" noResize="1" noChangeArrowheads="1"/>
        </xdr:cNvSpPr>
      </xdr:nvSpPr>
      <xdr:spPr bwMode="auto">
        <a:xfrm>
          <a:off x="2238375" y="50520600"/>
          <a:ext cx="6477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152" name="AutoShape 4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62965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270</xdr:row>
      <xdr:rowOff>590550</xdr:rowOff>
    </xdr:from>
    <xdr:to>
      <xdr:col>10</xdr:col>
      <xdr:colOff>657225</xdr:colOff>
      <xdr:row>272</xdr:row>
      <xdr:rowOff>9525</xdr:rowOff>
    </xdr:to>
    <xdr:pic>
      <xdr:nvPicPr>
        <xdr:cNvPr id="153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96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19050</xdr:rowOff>
    </xdr:to>
    <xdr:sp macro="" textlink="">
      <xdr:nvSpPr>
        <xdr:cNvPr id="154" name="AutoShape 62"/>
        <xdr:cNvSpPr>
          <a:spLocks noRot="1" noChangeAspect="1" noMove="1" noResize="1" noChangeArrowheads="1"/>
        </xdr:cNvSpPr>
      </xdr:nvSpPr>
      <xdr:spPr bwMode="auto">
        <a:xfrm>
          <a:off x="9715500" y="11668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52</xdr:row>
      <xdr:rowOff>19050</xdr:rowOff>
    </xdr:to>
    <xdr:sp macro="" textlink="">
      <xdr:nvSpPr>
        <xdr:cNvPr id="155" name="AutoShape 60"/>
        <xdr:cNvSpPr>
          <a:spLocks noRot="1" noChangeAspect="1" noMove="1" noResize="1" noChangeArrowheads="1"/>
        </xdr:cNvSpPr>
      </xdr:nvSpPr>
      <xdr:spPr bwMode="auto">
        <a:xfrm>
          <a:off x="9715500" y="122967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156" name="AutoShape 58"/>
        <xdr:cNvSpPr>
          <a:spLocks noRot="1" noChangeAspect="1" noMove="1" noResize="1" noChangeArrowheads="1"/>
        </xdr:cNvSpPr>
      </xdr:nvSpPr>
      <xdr:spPr bwMode="auto">
        <a:xfrm>
          <a:off x="9715500" y="16240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77</xdr:row>
      <xdr:rowOff>419100</xdr:rowOff>
    </xdr:from>
    <xdr:to>
      <xdr:col>10</xdr:col>
      <xdr:colOff>657225</xdr:colOff>
      <xdr:row>79</xdr:row>
      <xdr:rowOff>9525</xdr:rowOff>
    </xdr:to>
    <xdr:pic>
      <xdr:nvPicPr>
        <xdr:cNvPr id="157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158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419100</xdr:rowOff>
    </xdr:from>
    <xdr:to>
      <xdr:col>10</xdr:col>
      <xdr:colOff>657225</xdr:colOff>
      <xdr:row>81</xdr:row>
      <xdr:rowOff>19050</xdr:rowOff>
    </xdr:to>
    <xdr:pic>
      <xdr:nvPicPr>
        <xdr:cNvPr id="159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160" name="AutoShape 95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161" name="AutoShape 91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276</xdr:row>
      <xdr:rowOff>342900</xdr:rowOff>
    </xdr:from>
    <xdr:to>
      <xdr:col>10</xdr:col>
      <xdr:colOff>657225</xdr:colOff>
      <xdr:row>278</xdr:row>
      <xdr:rowOff>0</xdr:rowOff>
    </xdr:to>
    <xdr:pic>
      <xdr:nvPicPr>
        <xdr:cNvPr id="162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68360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63" name="AutoShape 205"/>
        <xdr:cNvSpPr>
          <a:spLocks noRot="1" noChangeAspect="1" noMove="1" noResize="1" noChangeArrowheads="1"/>
        </xdr:cNvSpPr>
      </xdr:nvSpPr>
      <xdr:spPr bwMode="auto">
        <a:xfrm>
          <a:off x="86391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64" name="AutoShape 206"/>
        <xdr:cNvSpPr>
          <a:spLocks noRot="1" noChangeAspect="1" noMove="1" noResize="1" noChangeArrowheads="1"/>
        </xdr:cNvSpPr>
      </xdr:nvSpPr>
      <xdr:spPr bwMode="auto">
        <a:xfrm>
          <a:off x="86391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65" name="AutoShape 207"/>
        <xdr:cNvSpPr>
          <a:spLocks noRot="1" noMove="1" noResize="1" noChangeArrowheads="1"/>
        </xdr:cNvSpPr>
      </xdr:nvSpPr>
      <xdr:spPr bwMode="auto">
        <a:xfrm>
          <a:off x="86391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257</xdr:row>
      <xdr:rowOff>161925</xdr:rowOff>
    </xdr:from>
    <xdr:to>
      <xdr:col>10</xdr:col>
      <xdr:colOff>657225</xdr:colOff>
      <xdr:row>258</xdr:row>
      <xdr:rowOff>19050</xdr:rowOff>
    </xdr:to>
    <xdr:pic>
      <xdr:nvPicPr>
        <xdr:cNvPr id="166" name="AutoShape 20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629650" y="59588400"/>
          <a:ext cx="666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67" name="AutoShape 209"/>
        <xdr:cNvSpPr>
          <a:spLocks noRot="1" noChangeAspect="1" noMove="1" noResize="1" noChangeArrowheads="1"/>
        </xdr:cNvSpPr>
      </xdr:nvSpPr>
      <xdr:spPr bwMode="auto">
        <a:xfrm>
          <a:off x="86391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137</xdr:row>
      <xdr:rowOff>209550</xdr:rowOff>
    </xdr:from>
    <xdr:to>
      <xdr:col>10</xdr:col>
      <xdr:colOff>647700</xdr:colOff>
      <xdr:row>137</xdr:row>
      <xdr:rowOff>209550</xdr:rowOff>
    </xdr:to>
    <xdr:sp macro="" textlink="">
      <xdr:nvSpPr>
        <xdr:cNvPr id="168" name="AutoShape 210"/>
        <xdr:cNvSpPr>
          <a:spLocks noRot="1" noChangeAspect="1" noMove="1" noResize="1" noChangeArrowheads="1"/>
        </xdr:cNvSpPr>
      </xdr:nvSpPr>
      <xdr:spPr bwMode="auto">
        <a:xfrm>
          <a:off x="86391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47625</xdr:rowOff>
    </xdr:from>
    <xdr:to>
      <xdr:col>11</xdr:col>
      <xdr:colOff>0</xdr:colOff>
      <xdr:row>70</xdr:row>
      <xdr:rowOff>57150</xdr:rowOff>
    </xdr:to>
    <xdr:sp macro="" textlink="">
      <xdr:nvSpPr>
        <xdr:cNvPr id="169" name="AutoShape 214"/>
        <xdr:cNvSpPr>
          <a:spLocks noRot="1" noChangeAspect="1" noMove="1" noResize="1" noChangeArrowheads="1"/>
        </xdr:cNvSpPr>
      </xdr:nvSpPr>
      <xdr:spPr bwMode="auto">
        <a:xfrm>
          <a:off x="9715500" y="21307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88</xdr:row>
      <xdr:rowOff>114300</xdr:rowOff>
    </xdr:from>
    <xdr:to>
      <xdr:col>11</xdr:col>
      <xdr:colOff>0</xdr:colOff>
      <xdr:row>90</xdr:row>
      <xdr:rowOff>19050</xdr:rowOff>
    </xdr:to>
    <xdr:sp macro="" textlink="">
      <xdr:nvSpPr>
        <xdr:cNvPr id="170" name="AutoShape 215"/>
        <xdr:cNvSpPr>
          <a:spLocks noRot="1" noChangeAspect="1" noMove="1" noResize="1" noChangeArrowheads="1"/>
        </xdr:cNvSpPr>
      </xdr:nvSpPr>
      <xdr:spPr bwMode="auto">
        <a:xfrm>
          <a:off x="9715500" y="28070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9525</xdr:rowOff>
    </xdr:from>
    <xdr:to>
      <xdr:col>11</xdr:col>
      <xdr:colOff>0</xdr:colOff>
      <xdr:row>90</xdr:row>
      <xdr:rowOff>333375</xdr:rowOff>
    </xdr:to>
    <xdr:sp macro="" textlink="">
      <xdr:nvSpPr>
        <xdr:cNvPr id="171" name="AutoShape 216"/>
        <xdr:cNvSpPr>
          <a:spLocks noRot="1" noChangeAspect="1" noMove="1" noResize="1" noChangeArrowheads="1"/>
        </xdr:cNvSpPr>
      </xdr:nvSpPr>
      <xdr:spPr bwMode="auto">
        <a:xfrm>
          <a:off x="9715500" y="283845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323850</xdr:rowOff>
    </xdr:from>
    <xdr:to>
      <xdr:col>11</xdr:col>
      <xdr:colOff>0</xdr:colOff>
      <xdr:row>100</xdr:row>
      <xdr:rowOff>257175</xdr:rowOff>
    </xdr:to>
    <xdr:sp macro="" textlink="">
      <xdr:nvSpPr>
        <xdr:cNvPr id="172" name="AutoShape 217"/>
        <xdr:cNvSpPr>
          <a:spLocks noRot="1" noChangeAspect="1" noMove="1" noResize="1" noChangeArrowheads="1"/>
        </xdr:cNvSpPr>
      </xdr:nvSpPr>
      <xdr:spPr bwMode="auto">
        <a:xfrm>
          <a:off x="9715500" y="286988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290</xdr:row>
      <xdr:rowOff>104775</xdr:rowOff>
    </xdr:from>
    <xdr:to>
      <xdr:col>11</xdr:col>
      <xdr:colOff>0</xdr:colOff>
      <xdr:row>294</xdr:row>
      <xdr:rowOff>0</xdr:rowOff>
    </xdr:to>
    <xdr:sp macro="" textlink="">
      <xdr:nvSpPr>
        <xdr:cNvPr id="173" name="AutoShape 218"/>
        <xdr:cNvSpPr>
          <a:spLocks noRot="1" noChangeAspect="1" noMove="1" noResize="1" noChangeArrowheads="1"/>
        </xdr:cNvSpPr>
      </xdr:nvSpPr>
      <xdr:spPr bwMode="auto">
        <a:xfrm>
          <a:off x="9715500" y="74418825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76200</xdr:rowOff>
    </xdr:to>
    <xdr:sp macro="" textlink="">
      <xdr:nvSpPr>
        <xdr:cNvPr id="174" name="AutoShape 219"/>
        <xdr:cNvSpPr>
          <a:spLocks noRot="1" noChangeAspect="1" noMove="1" noResize="1" noChangeArrowheads="1"/>
        </xdr:cNvSpPr>
      </xdr:nvSpPr>
      <xdr:spPr bwMode="auto">
        <a:xfrm>
          <a:off x="9715500" y="766572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19050</xdr:rowOff>
    </xdr:from>
    <xdr:to>
      <xdr:col>11</xdr:col>
      <xdr:colOff>0</xdr:colOff>
      <xdr:row>104</xdr:row>
      <xdr:rowOff>180975</xdr:rowOff>
    </xdr:to>
    <xdr:sp macro="" textlink="">
      <xdr:nvSpPr>
        <xdr:cNvPr id="175" name="AutoShape 220"/>
        <xdr:cNvSpPr>
          <a:spLocks noRot="1" noChangeAspect="1" noMove="1" noResize="1" noChangeArrowheads="1"/>
        </xdr:cNvSpPr>
      </xdr:nvSpPr>
      <xdr:spPr bwMode="auto">
        <a:xfrm>
          <a:off x="9715500" y="33318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104</xdr:row>
      <xdr:rowOff>171450</xdr:rowOff>
    </xdr:from>
    <xdr:to>
      <xdr:col>11</xdr:col>
      <xdr:colOff>0</xdr:colOff>
      <xdr:row>105</xdr:row>
      <xdr:rowOff>333375</xdr:rowOff>
    </xdr:to>
    <xdr:sp macro="" textlink="">
      <xdr:nvSpPr>
        <xdr:cNvPr id="176" name="AutoShape 221"/>
        <xdr:cNvSpPr>
          <a:spLocks noRot="1" noChangeAspect="1" noMove="1" noResize="1" noChangeArrowheads="1"/>
        </xdr:cNvSpPr>
      </xdr:nvSpPr>
      <xdr:spPr bwMode="auto">
        <a:xfrm>
          <a:off x="9715500" y="33747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105</xdr:row>
      <xdr:rowOff>323850</xdr:rowOff>
    </xdr:from>
    <xdr:to>
      <xdr:col>11</xdr:col>
      <xdr:colOff>0</xdr:colOff>
      <xdr:row>107</xdr:row>
      <xdr:rowOff>95250</xdr:rowOff>
    </xdr:to>
    <xdr:sp macro="" textlink="">
      <xdr:nvSpPr>
        <xdr:cNvPr id="177" name="AutoShape 222"/>
        <xdr:cNvSpPr>
          <a:spLocks noRot="1" noMove="1" noResize="1" noChangeArrowheads="1"/>
        </xdr:cNvSpPr>
      </xdr:nvSpPr>
      <xdr:spPr bwMode="auto">
        <a:xfrm>
          <a:off x="9715500" y="34175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107</xdr:row>
      <xdr:rowOff>85725</xdr:rowOff>
    </xdr:from>
    <xdr:to>
      <xdr:col>11</xdr:col>
      <xdr:colOff>0</xdr:colOff>
      <xdr:row>108</xdr:row>
      <xdr:rowOff>304800</xdr:rowOff>
    </xdr:to>
    <xdr:sp macro="" textlink="">
      <xdr:nvSpPr>
        <xdr:cNvPr id="178" name="AutoShape 223"/>
        <xdr:cNvSpPr>
          <a:spLocks noRot="1" noChangeAspect="1" noMove="1" noResize="1" noChangeArrowheads="1"/>
        </xdr:cNvSpPr>
      </xdr:nvSpPr>
      <xdr:spPr bwMode="auto">
        <a:xfrm>
          <a:off x="9715500" y="346043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79" name="AutoShape 224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80" name="AutoShape 225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85725</xdr:rowOff>
    </xdr:to>
    <xdr:sp macro="" textlink="">
      <xdr:nvSpPr>
        <xdr:cNvPr id="181" name="AutoShape 227"/>
        <xdr:cNvSpPr>
          <a:spLocks noRot="1" noChangeAspect="1" noMove="1" noResize="1" noChangeArrowheads="1"/>
        </xdr:cNvSpPr>
      </xdr:nvSpPr>
      <xdr:spPr bwMode="auto">
        <a:xfrm>
          <a:off x="9715500" y="766572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310</xdr:row>
      <xdr:rowOff>133350</xdr:rowOff>
    </xdr:from>
    <xdr:to>
      <xdr:col>11</xdr:col>
      <xdr:colOff>0</xdr:colOff>
      <xdr:row>313</xdr:row>
      <xdr:rowOff>85725</xdr:rowOff>
    </xdr:to>
    <xdr:sp macro="" textlink="">
      <xdr:nvSpPr>
        <xdr:cNvPr id="182" name="AutoShape 228"/>
        <xdr:cNvSpPr>
          <a:spLocks noRot="1" noChangeAspect="1" noMove="1" noResize="1" noChangeArrowheads="1"/>
        </xdr:cNvSpPr>
      </xdr:nvSpPr>
      <xdr:spPr bwMode="auto">
        <a:xfrm>
          <a:off x="9715500" y="78609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83" name="AutoShape 229"/>
        <xdr:cNvSpPr>
          <a:spLocks noRot="1" noChangeAspect="1" noMove="1" noResize="1" noChangeArrowheads="1"/>
        </xdr:cNvSpPr>
      </xdr:nvSpPr>
      <xdr:spPr bwMode="auto">
        <a:xfrm>
          <a:off x="971550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84" name="AutoShape 230"/>
        <xdr:cNvSpPr>
          <a:spLocks noRot="1" noChangeAspect="1" noMove="1" noResize="1" noChangeArrowheads="1"/>
        </xdr:cNvSpPr>
      </xdr:nvSpPr>
      <xdr:spPr bwMode="auto">
        <a:xfrm>
          <a:off x="971550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85" name="AutoShape 231"/>
        <xdr:cNvSpPr>
          <a:spLocks noRot="1" noMove="1" noResize="1" noChangeArrowheads="1"/>
        </xdr:cNvSpPr>
      </xdr:nvSpPr>
      <xdr:spPr bwMode="auto">
        <a:xfrm>
          <a:off x="971550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278</xdr:row>
      <xdr:rowOff>428625</xdr:rowOff>
    </xdr:from>
    <xdr:to>
      <xdr:col>11</xdr:col>
      <xdr:colOff>0</xdr:colOff>
      <xdr:row>278</xdr:row>
      <xdr:rowOff>438150</xdr:rowOff>
    </xdr:to>
    <xdr:sp macro="" textlink="">
      <xdr:nvSpPr>
        <xdr:cNvPr id="186" name="AutoShape 232"/>
        <xdr:cNvSpPr>
          <a:spLocks noRot="1" noChangeAspect="1" noMove="1" noResize="1" noChangeArrowheads="1"/>
        </xdr:cNvSpPr>
      </xdr:nvSpPr>
      <xdr:spPr bwMode="auto">
        <a:xfrm>
          <a:off x="9715500" y="6923722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87" name="AutoShape 233"/>
        <xdr:cNvSpPr>
          <a:spLocks noRot="1" noChangeAspect="1" noMove="1" noResize="1" noChangeArrowheads="1"/>
        </xdr:cNvSpPr>
      </xdr:nvSpPr>
      <xdr:spPr bwMode="auto">
        <a:xfrm>
          <a:off x="971550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137</xdr:row>
      <xdr:rowOff>209550</xdr:rowOff>
    </xdr:from>
    <xdr:to>
      <xdr:col>11</xdr:col>
      <xdr:colOff>0</xdr:colOff>
      <xdr:row>137</xdr:row>
      <xdr:rowOff>209550</xdr:rowOff>
    </xdr:to>
    <xdr:sp macro="" textlink="">
      <xdr:nvSpPr>
        <xdr:cNvPr id="188" name="AutoShape 234"/>
        <xdr:cNvSpPr>
          <a:spLocks noRot="1" noChangeAspect="1" noMove="1" noResize="1" noChangeArrowheads="1"/>
        </xdr:cNvSpPr>
      </xdr:nvSpPr>
      <xdr:spPr bwMode="auto">
        <a:xfrm>
          <a:off x="971550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290</xdr:row>
      <xdr:rowOff>104775</xdr:rowOff>
    </xdr:from>
    <xdr:to>
      <xdr:col>11</xdr:col>
      <xdr:colOff>0</xdr:colOff>
      <xdr:row>294</xdr:row>
      <xdr:rowOff>0</xdr:rowOff>
    </xdr:to>
    <xdr:sp macro="" textlink="">
      <xdr:nvSpPr>
        <xdr:cNvPr id="189" name="AutoShape 235"/>
        <xdr:cNvSpPr>
          <a:spLocks noRot="1" noChangeAspect="1" noMove="1" noResize="1" noChangeArrowheads="1"/>
        </xdr:cNvSpPr>
      </xdr:nvSpPr>
      <xdr:spPr bwMode="auto">
        <a:xfrm>
          <a:off x="9715500" y="74418825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76200</xdr:rowOff>
    </xdr:to>
    <xdr:sp macro="" textlink="">
      <xdr:nvSpPr>
        <xdr:cNvPr id="190" name="AutoShape 236"/>
        <xdr:cNvSpPr>
          <a:spLocks noRot="1" noChangeAspect="1" noMove="1" noResize="1" noChangeArrowheads="1"/>
        </xdr:cNvSpPr>
      </xdr:nvSpPr>
      <xdr:spPr bwMode="auto">
        <a:xfrm>
          <a:off x="9715500" y="766572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298</xdr:row>
      <xdr:rowOff>123825</xdr:rowOff>
    </xdr:from>
    <xdr:to>
      <xdr:col>11</xdr:col>
      <xdr:colOff>0</xdr:colOff>
      <xdr:row>302</xdr:row>
      <xdr:rowOff>85725</xdr:rowOff>
    </xdr:to>
    <xdr:sp macro="" textlink="">
      <xdr:nvSpPr>
        <xdr:cNvPr id="191" name="AutoShape 237"/>
        <xdr:cNvSpPr>
          <a:spLocks noRot="1" noChangeAspect="1" noMove="1" noResize="1" noChangeArrowheads="1"/>
        </xdr:cNvSpPr>
      </xdr:nvSpPr>
      <xdr:spPr bwMode="auto">
        <a:xfrm>
          <a:off x="9715500" y="766572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61</xdr:row>
      <xdr:rowOff>0</xdr:rowOff>
    </xdr:from>
    <xdr:to>
      <xdr:col>4</xdr:col>
      <xdr:colOff>657225</xdr:colOff>
      <xdr:row>62</xdr:row>
      <xdr:rowOff>19050</xdr:rowOff>
    </xdr:to>
    <xdr:pic>
      <xdr:nvPicPr>
        <xdr:cNvPr id="192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22885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193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0</xdr:rowOff>
    </xdr:from>
    <xdr:to>
      <xdr:col>4</xdr:col>
      <xdr:colOff>657225</xdr:colOff>
      <xdr:row>80</xdr:row>
      <xdr:rowOff>19050</xdr:rowOff>
    </xdr:to>
    <xdr:pic>
      <xdr:nvPicPr>
        <xdr:cNvPr id="194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619125</xdr:colOff>
      <xdr:row>109</xdr:row>
      <xdr:rowOff>104775</xdr:rowOff>
    </xdr:to>
    <xdr:sp macro="" textlink="">
      <xdr:nvSpPr>
        <xdr:cNvPr id="195" name="AutoShape 272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196" name="AutoShape 273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66675</xdr:colOff>
      <xdr:row>0</xdr:row>
      <xdr:rowOff>38100</xdr:rowOff>
    </xdr:from>
    <xdr:to>
      <xdr:col>3</xdr:col>
      <xdr:colOff>904875</xdr:colOff>
      <xdr:row>2</xdr:row>
      <xdr:rowOff>152400</xdr:rowOff>
    </xdr:to>
    <xdr:pic>
      <xdr:nvPicPr>
        <xdr:cNvPr id="197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304925" y="38100"/>
          <a:ext cx="838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198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408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199" name="AutoShape 277"/>
        <xdr:cNvSpPr>
          <a:spLocks noRot="1" noChangeAspect="1" noMove="1" noResize="1" noChangeArrowheads="1"/>
        </xdr:cNvSpPr>
      </xdr:nvSpPr>
      <xdr:spPr bwMode="auto">
        <a:xfrm>
          <a:off x="22383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00" name="AutoShape 278"/>
        <xdr:cNvSpPr>
          <a:spLocks noRot="1" noChangeAspect="1" noMove="1" noResize="1" noChangeArrowheads="1"/>
        </xdr:cNvSpPr>
      </xdr:nvSpPr>
      <xdr:spPr bwMode="auto">
        <a:xfrm>
          <a:off x="22383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01" name="AutoShape 279"/>
        <xdr:cNvSpPr>
          <a:spLocks noRot="1" noMove="1" noResize="1" noChangeArrowheads="1"/>
        </xdr:cNvSpPr>
      </xdr:nvSpPr>
      <xdr:spPr bwMode="auto">
        <a:xfrm>
          <a:off x="22383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257</xdr:row>
      <xdr:rowOff>161925</xdr:rowOff>
    </xdr:from>
    <xdr:to>
      <xdr:col>2</xdr:col>
      <xdr:colOff>657225</xdr:colOff>
      <xdr:row>258</xdr:row>
      <xdr:rowOff>19050</xdr:rowOff>
    </xdr:to>
    <xdr:pic>
      <xdr:nvPicPr>
        <xdr:cNvPr id="202" name="AutoShape 2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81000" y="59588400"/>
          <a:ext cx="6572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03" name="AutoShape 281"/>
        <xdr:cNvSpPr>
          <a:spLocks noRot="1" noChangeAspect="1" noMove="1" noResize="1" noChangeArrowheads="1"/>
        </xdr:cNvSpPr>
      </xdr:nvSpPr>
      <xdr:spPr bwMode="auto">
        <a:xfrm>
          <a:off x="22383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137</xdr:row>
      <xdr:rowOff>209550</xdr:rowOff>
    </xdr:from>
    <xdr:to>
      <xdr:col>4</xdr:col>
      <xdr:colOff>647700</xdr:colOff>
      <xdr:row>137</xdr:row>
      <xdr:rowOff>209550</xdr:rowOff>
    </xdr:to>
    <xdr:sp macro="" textlink="">
      <xdr:nvSpPr>
        <xdr:cNvPr id="204" name="AutoShape 282"/>
        <xdr:cNvSpPr>
          <a:spLocks noRot="1" noChangeAspect="1" noMove="1" noResize="1" noChangeArrowheads="1"/>
        </xdr:cNvSpPr>
      </xdr:nvSpPr>
      <xdr:spPr bwMode="auto">
        <a:xfrm>
          <a:off x="223837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05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06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408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07" name="AutoShape 287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08" name="AutoShape 288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09" name="AutoShape 289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10" name="AutoShape 290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11" name="AutoShape 291"/>
        <xdr:cNvSpPr>
          <a:spLocks noRot="1" noChangeAspec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12" name="AutoShape 292"/>
        <xdr:cNvSpPr>
          <a:spLocks noRot="1" noChangeAspec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13" name="AutoShape 293"/>
        <xdr:cNvSpPr>
          <a:spLocks noRot="1" noMove="1" noResize="1" noChangeArrowheads="1"/>
        </xdr:cNvSpPr>
      </xdr:nvSpPr>
      <xdr:spPr bwMode="auto">
        <a:xfrm>
          <a:off x="75628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214" name="AutoShape 294"/>
        <xdr:cNvSpPr>
          <a:spLocks noRot="1" noChangeAspect="1" noMove="1" noResize="1" noChangeArrowheads="1"/>
        </xdr:cNvSpPr>
      </xdr:nvSpPr>
      <xdr:spPr bwMode="auto">
        <a:xfrm>
          <a:off x="97155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15" name="AutoShape 295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16" name="AutoShape 296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17" name="AutoShape 297"/>
        <xdr:cNvSpPr>
          <a:spLocks noRo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18" name="AutoShape 298"/>
        <xdr:cNvSpPr>
          <a:spLocks noRot="1" noChangeAspect="1" noMove="1" noResize="1" noChangeArrowheads="1"/>
        </xdr:cNvSpPr>
      </xdr:nvSpPr>
      <xdr:spPr bwMode="auto">
        <a:xfrm>
          <a:off x="22383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19" name="AutoShape 299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0" name="AutoShape 300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1" name="AutoShape 301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22" name="AutoShape 302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23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24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408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25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26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408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0</xdr:rowOff>
    </xdr:from>
    <xdr:to>
      <xdr:col>10</xdr:col>
      <xdr:colOff>657225</xdr:colOff>
      <xdr:row>92</xdr:row>
      <xdr:rowOff>19050</xdr:rowOff>
    </xdr:to>
    <xdr:pic>
      <xdr:nvPicPr>
        <xdr:cNvPr id="227" name="AutoShape 31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419100</xdr:rowOff>
    </xdr:from>
    <xdr:to>
      <xdr:col>10</xdr:col>
      <xdr:colOff>657225</xdr:colOff>
      <xdr:row>93</xdr:row>
      <xdr:rowOff>19050</xdr:rowOff>
    </xdr:to>
    <xdr:pic>
      <xdr:nvPicPr>
        <xdr:cNvPr id="228" name="AutoShape 31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92</xdr:row>
      <xdr:rowOff>419100</xdr:rowOff>
    </xdr:from>
    <xdr:to>
      <xdr:col>10</xdr:col>
      <xdr:colOff>657225</xdr:colOff>
      <xdr:row>94</xdr:row>
      <xdr:rowOff>9525</xdr:rowOff>
    </xdr:to>
    <xdr:pic>
      <xdr:nvPicPr>
        <xdr:cNvPr id="229" name="AutoShape 31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94</xdr:row>
      <xdr:rowOff>0</xdr:rowOff>
    </xdr:from>
    <xdr:to>
      <xdr:col>10</xdr:col>
      <xdr:colOff>657225</xdr:colOff>
      <xdr:row>95</xdr:row>
      <xdr:rowOff>19050</xdr:rowOff>
    </xdr:to>
    <xdr:pic>
      <xdr:nvPicPr>
        <xdr:cNvPr id="230" name="AutoShape 31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122</xdr:row>
      <xdr:rowOff>295275</xdr:rowOff>
    </xdr:from>
    <xdr:to>
      <xdr:col>11</xdr:col>
      <xdr:colOff>0</xdr:colOff>
      <xdr:row>124</xdr:row>
      <xdr:rowOff>123825</xdr:rowOff>
    </xdr:to>
    <xdr:sp macro="" textlink="">
      <xdr:nvSpPr>
        <xdr:cNvPr id="231" name="AutoShape 315"/>
        <xdr:cNvSpPr>
          <a:spLocks noRot="1" noChangeAspect="1" noMove="1" noResize="1" noChangeArrowheads="1"/>
        </xdr:cNvSpPr>
      </xdr:nvSpPr>
      <xdr:spPr bwMode="auto">
        <a:xfrm>
          <a:off x="9715500" y="384429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124</xdr:row>
      <xdr:rowOff>114300</xdr:rowOff>
    </xdr:from>
    <xdr:to>
      <xdr:col>11</xdr:col>
      <xdr:colOff>0</xdr:colOff>
      <xdr:row>125</xdr:row>
      <xdr:rowOff>247650</xdr:rowOff>
    </xdr:to>
    <xdr:sp macro="" textlink="">
      <xdr:nvSpPr>
        <xdr:cNvPr id="232" name="AutoShape 316"/>
        <xdr:cNvSpPr>
          <a:spLocks noRot="1" noChangeAspect="1" noMove="1" noResize="1" noChangeArrowheads="1"/>
        </xdr:cNvSpPr>
      </xdr:nvSpPr>
      <xdr:spPr bwMode="auto">
        <a:xfrm>
          <a:off x="9715500" y="388715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125</xdr:row>
      <xdr:rowOff>238125</xdr:rowOff>
    </xdr:from>
    <xdr:to>
      <xdr:col>11</xdr:col>
      <xdr:colOff>0</xdr:colOff>
      <xdr:row>127</xdr:row>
      <xdr:rowOff>66675</xdr:rowOff>
    </xdr:to>
    <xdr:sp macro="" textlink="">
      <xdr:nvSpPr>
        <xdr:cNvPr id="233" name="AutoShape 317"/>
        <xdr:cNvSpPr>
          <a:spLocks noRot="1" noMove="1" noResize="1" noChangeArrowheads="1"/>
        </xdr:cNvSpPr>
      </xdr:nvSpPr>
      <xdr:spPr bwMode="auto">
        <a:xfrm>
          <a:off x="9715500" y="39300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127</xdr:row>
      <xdr:rowOff>57150</xdr:rowOff>
    </xdr:from>
    <xdr:to>
      <xdr:col>11</xdr:col>
      <xdr:colOff>0</xdr:colOff>
      <xdr:row>128</xdr:row>
      <xdr:rowOff>190500</xdr:rowOff>
    </xdr:to>
    <xdr:sp macro="" textlink="">
      <xdr:nvSpPr>
        <xdr:cNvPr id="234" name="AutoShape 318"/>
        <xdr:cNvSpPr>
          <a:spLocks noRot="1" noChangeAspect="1" noMove="1" noResize="1" noChangeArrowheads="1"/>
        </xdr:cNvSpPr>
      </xdr:nvSpPr>
      <xdr:spPr bwMode="auto">
        <a:xfrm>
          <a:off x="9715500" y="39728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98</xdr:row>
      <xdr:rowOff>419100</xdr:rowOff>
    </xdr:from>
    <xdr:to>
      <xdr:col>10</xdr:col>
      <xdr:colOff>657225</xdr:colOff>
      <xdr:row>100</xdr:row>
      <xdr:rowOff>9525</xdr:rowOff>
    </xdr:to>
    <xdr:pic>
      <xdr:nvPicPr>
        <xdr:cNvPr id="235" name="AutoShape 32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0</xdr:rowOff>
    </xdr:from>
    <xdr:to>
      <xdr:col>10</xdr:col>
      <xdr:colOff>657225</xdr:colOff>
      <xdr:row>101</xdr:row>
      <xdr:rowOff>19050</xdr:rowOff>
    </xdr:to>
    <xdr:pic>
      <xdr:nvPicPr>
        <xdr:cNvPr id="236" name="AutoShape 32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419100</xdr:rowOff>
    </xdr:from>
    <xdr:to>
      <xdr:col>10</xdr:col>
      <xdr:colOff>657225</xdr:colOff>
      <xdr:row>102</xdr:row>
      <xdr:rowOff>19050</xdr:rowOff>
    </xdr:to>
    <xdr:pic>
      <xdr:nvPicPr>
        <xdr:cNvPr id="237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131</xdr:row>
      <xdr:rowOff>114300</xdr:rowOff>
    </xdr:from>
    <xdr:to>
      <xdr:col>11</xdr:col>
      <xdr:colOff>0</xdr:colOff>
      <xdr:row>132</xdr:row>
      <xdr:rowOff>247650</xdr:rowOff>
    </xdr:to>
    <xdr:sp macro="" textlink="">
      <xdr:nvSpPr>
        <xdr:cNvPr id="238" name="AutoShape 327"/>
        <xdr:cNvSpPr>
          <a:spLocks noRot="1" noChangeAspect="1" noMove="1" noResize="1" noChangeArrowheads="1"/>
        </xdr:cNvSpPr>
      </xdr:nvSpPr>
      <xdr:spPr bwMode="auto">
        <a:xfrm>
          <a:off x="9715500" y="41005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132</xdr:row>
      <xdr:rowOff>238125</xdr:rowOff>
    </xdr:from>
    <xdr:to>
      <xdr:col>11</xdr:col>
      <xdr:colOff>0</xdr:colOff>
      <xdr:row>134</xdr:row>
      <xdr:rowOff>66675</xdr:rowOff>
    </xdr:to>
    <xdr:sp macro="" textlink="">
      <xdr:nvSpPr>
        <xdr:cNvPr id="239" name="AutoShape 328"/>
        <xdr:cNvSpPr>
          <a:spLocks noRot="1" noChangeAspect="1" noMove="1" noResize="1" noChangeArrowheads="1"/>
        </xdr:cNvSpPr>
      </xdr:nvSpPr>
      <xdr:spPr bwMode="auto">
        <a:xfrm>
          <a:off x="9715500" y="414337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57150</xdr:rowOff>
    </xdr:from>
    <xdr:to>
      <xdr:col>11</xdr:col>
      <xdr:colOff>0</xdr:colOff>
      <xdr:row>136</xdr:row>
      <xdr:rowOff>19050</xdr:rowOff>
    </xdr:to>
    <xdr:sp macro="" textlink="">
      <xdr:nvSpPr>
        <xdr:cNvPr id="240" name="AutoShape 329"/>
        <xdr:cNvSpPr>
          <a:spLocks noRot="1" noMove="1" noResize="1" noChangeArrowheads="1"/>
        </xdr:cNvSpPr>
      </xdr:nvSpPr>
      <xdr:spPr bwMode="auto">
        <a:xfrm>
          <a:off x="9715500" y="41862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136</xdr:row>
      <xdr:rowOff>9525</xdr:rowOff>
    </xdr:from>
    <xdr:to>
      <xdr:col>11</xdr:col>
      <xdr:colOff>0</xdr:colOff>
      <xdr:row>137</xdr:row>
      <xdr:rowOff>0</xdr:rowOff>
    </xdr:to>
    <xdr:sp macro="" textlink="">
      <xdr:nvSpPr>
        <xdr:cNvPr id="241" name="AutoShape 330"/>
        <xdr:cNvSpPr>
          <a:spLocks noRot="1" noChangeAspect="1" noMove="1" noResize="1" noChangeArrowheads="1"/>
        </xdr:cNvSpPr>
      </xdr:nvSpPr>
      <xdr:spPr bwMode="auto">
        <a:xfrm>
          <a:off x="9715500" y="42291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85</xdr:row>
      <xdr:rowOff>0</xdr:rowOff>
    </xdr:from>
    <xdr:to>
      <xdr:col>10</xdr:col>
      <xdr:colOff>657225</xdr:colOff>
      <xdr:row>86</xdr:row>
      <xdr:rowOff>19050</xdr:rowOff>
    </xdr:to>
    <xdr:pic>
      <xdr:nvPicPr>
        <xdr:cNvPr id="242" name="AutoShape 3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419100</xdr:rowOff>
    </xdr:from>
    <xdr:to>
      <xdr:col>10</xdr:col>
      <xdr:colOff>657225</xdr:colOff>
      <xdr:row>87</xdr:row>
      <xdr:rowOff>19050</xdr:rowOff>
    </xdr:to>
    <xdr:pic>
      <xdr:nvPicPr>
        <xdr:cNvPr id="243" name="AutoShape 337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9525</xdr:rowOff>
    </xdr:to>
    <xdr:pic>
      <xdr:nvPicPr>
        <xdr:cNvPr id="244" name="AutoShape 3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114</xdr:row>
      <xdr:rowOff>171450</xdr:rowOff>
    </xdr:from>
    <xdr:to>
      <xdr:col>11</xdr:col>
      <xdr:colOff>0</xdr:colOff>
      <xdr:row>116</xdr:row>
      <xdr:rowOff>0</xdr:rowOff>
    </xdr:to>
    <xdr:sp macro="" textlink="">
      <xdr:nvSpPr>
        <xdr:cNvPr id="245" name="AutoShape 339"/>
        <xdr:cNvSpPr>
          <a:spLocks noRot="1" noChangeAspect="1" noMove="1" noResize="1" noChangeArrowheads="1"/>
        </xdr:cNvSpPr>
      </xdr:nvSpPr>
      <xdr:spPr bwMode="auto">
        <a:xfrm>
          <a:off x="9715500" y="358806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115</xdr:row>
      <xdr:rowOff>295275</xdr:rowOff>
    </xdr:from>
    <xdr:to>
      <xdr:col>11</xdr:col>
      <xdr:colOff>0</xdr:colOff>
      <xdr:row>117</xdr:row>
      <xdr:rowOff>123825</xdr:rowOff>
    </xdr:to>
    <xdr:sp macro="" textlink="">
      <xdr:nvSpPr>
        <xdr:cNvPr id="246" name="AutoShape 340"/>
        <xdr:cNvSpPr>
          <a:spLocks noRot="1" noChangeAspect="1" noMove="1" noResize="1" noChangeArrowheads="1"/>
        </xdr:cNvSpPr>
      </xdr:nvSpPr>
      <xdr:spPr bwMode="auto">
        <a:xfrm>
          <a:off x="9715500" y="363093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117</xdr:row>
      <xdr:rowOff>114300</xdr:rowOff>
    </xdr:from>
    <xdr:to>
      <xdr:col>11</xdr:col>
      <xdr:colOff>0</xdr:colOff>
      <xdr:row>118</xdr:row>
      <xdr:rowOff>247650</xdr:rowOff>
    </xdr:to>
    <xdr:sp macro="" textlink="">
      <xdr:nvSpPr>
        <xdr:cNvPr id="247" name="AutoShape 341"/>
        <xdr:cNvSpPr>
          <a:spLocks noRot="1" noMove="1" noResize="1" noChangeArrowheads="1"/>
        </xdr:cNvSpPr>
      </xdr:nvSpPr>
      <xdr:spPr bwMode="auto">
        <a:xfrm>
          <a:off x="9715500" y="367379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118</xdr:row>
      <xdr:rowOff>238125</xdr:rowOff>
    </xdr:from>
    <xdr:to>
      <xdr:col>11</xdr:col>
      <xdr:colOff>0</xdr:colOff>
      <xdr:row>120</xdr:row>
      <xdr:rowOff>66675</xdr:rowOff>
    </xdr:to>
    <xdr:sp macro="" textlink="">
      <xdr:nvSpPr>
        <xdr:cNvPr id="248" name="AutoShape 342"/>
        <xdr:cNvSpPr>
          <a:spLocks noRot="1" noChangeAspect="1" noMove="1" noResize="1" noChangeArrowheads="1"/>
        </xdr:cNvSpPr>
      </xdr:nvSpPr>
      <xdr:spPr bwMode="auto">
        <a:xfrm>
          <a:off x="9715500" y="371665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83</xdr:row>
      <xdr:rowOff>419100</xdr:rowOff>
    </xdr:from>
    <xdr:to>
      <xdr:col>4</xdr:col>
      <xdr:colOff>657225</xdr:colOff>
      <xdr:row>85</xdr:row>
      <xdr:rowOff>9525</xdr:rowOff>
    </xdr:to>
    <xdr:pic>
      <xdr:nvPicPr>
        <xdr:cNvPr id="249" name="AutoShape 3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0</xdr:rowOff>
    </xdr:from>
    <xdr:to>
      <xdr:col>4</xdr:col>
      <xdr:colOff>657225</xdr:colOff>
      <xdr:row>86</xdr:row>
      <xdr:rowOff>19050</xdr:rowOff>
    </xdr:to>
    <xdr:pic>
      <xdr:nvPicPr>
        <xdr:cNvPr id="250" name="AutoShape 3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419100</xdr:rowOff>
    </xdr:from>
    <xdr:to>
      <xdr:col>4</xdr:col>
      <xdr:colOff>657225</xdr:colOff>
      <xdr:row>87</xdr:row>
      <xdr:rowOff>19050</xdr:rowOff>
    </xdr:to>
    <xdr:pic>
      <xdr:nvPicPr>
        <xdr:cNvPr id="251" name="AutoShape 34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86</xdr:row>
      <xdr:rowOff>419100</xdr:rowOff>
    </xdr:from>
    <xdr:to>
      <xdr:col>4</xdr:col>
      <xdr:colOff>657225</xdr:colOff>
      <xdr:row>88</xdr:row>
      <xdr:rowOff>9525</xdr:rowOff>
    </xdr:to>
    <xdr:pic>
      <xdr:nvPicPr>
        <xdr:cNvPr id="252" name="AutoShape 34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303</xdr:row>
      <xdr:rowOff>85725</xdr:rowOff>
    </xdr:from>
    <xdr:to>
      <xdr:col>11</xdr:col>
      <xdr:colOff>647700</xdr:colOff>
      <xdr:row>303</xdr:row>
      <xdr:rowOff>85725</xdr:rowOff>
    </xdr:to>
    <xdr:sp macro="" textlink="">
      <xdr:nvSpPr>
        <xdr:cNvPr id="253" name="AutoShape 390"/>
        <xdr:cNvSpPr>
          <a:spLocks noRot="1" noChangeAspect="1" noMove="1" noResize="1" noChangeArrowheads="1"/>
        </xdr:cNvSpPr>
      </xdr:nvSpPr>
      <xdr:spPr bwMode="auto">
        <a:xfrm>
          <a:off x="9715500" y="77428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303</xdr:row>
      <xdr:rowOff>85725</xdr:rowOff>
    </xdr:from>
    <xdr:to>
      <xdr:col>11</xdr:col>
      <xdr:colOff>647700</xdr:colOff>
      <xdr:row>303</xdr:row>
      <xdr:rowOff>85725</xdr:rowOff>
    </xdr:to>
    <xdr:sp macro="" textlink="">
      <xdr:nvSpPr>
        <xdr:cNvPr id="254" name="AutoShape 391"/>
        <xdr:cNvSpPr>
          <a:spLocks noRot="1" noChangeAspect="1" noMove="1" noResize="1" noChangeArrowheads="1"/>
        </xdr:cNvSpPr>
      </xdr:nvSpPr>
      <xdr:spPr bwMode="auto">
        <a:xfrm>
          <a:off x="9715500" y="77428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55" name="AutoShape 392"/>
        <xdr:cNvSpPr>
          <a:spLocks noRot="1" noChangeAspect="1" noMove="1" noResize="1" noChangeArrowheads="1"/>
        </xdr:cNvSpPr>
      </xdr:nvSpPr>
      <xdr:spPr bwMode="auto">
        <a:xfrm>
          <a:off x="2238375" y="77428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56" name="AutoShape 393"/>
        <xdr:cNvSpPr>
          <a:spLocks noRot="1" noChangeAspect="1" noMove="1" noResize="1" noChangeArrowheads="1"/>
        </xdr:cNvSpPr>
      </xdr:nvSpPr>
      <xdr:spPr bwMode="auto">
        <a:xfrm>
          <a:off x="2238375" y="77428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57" name="AutoShape 394"/>
        <xdr:cNvSpPr>
          <a:spLocks noRot="1" noChangeAspect="1" noMove="1" noResize="1" noChangeArrowheads="1"/>
        </xdr:cNvSpPr>
      </xdr:nvSpPr>
      <xdr:spPr bwMode="auto">
        <a:xfrm>
          <a:off x="2238375" y="77428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303</xdr:row>
      <xdr:rowOff>85725</xdr:rowOff>
    </xdr:from>
    <xdr:to>
      <xdr:col>4</xdr:col>
      <xdr:colOff>647700</xdr:colOff>
      <xdr:row>303</xdr:row>
      <xdr:rowOff>85725</xdr:rowOff>
    </xdr:to>
    <xdr:sp macro="" textlink="">
      <xdr:nvSpPr>
        <xdr:cNvPr id="258" name="AutoShape 395"/>
        <xdr:cNvSpPr>
          <a:spLocks noRot="1" noChangeAspect="1" noMove="1" noResize="1" noChangeArrowheads="1"/>
        </xdr:cNvSpPr>
      </xdr:nvSpPr>
      <xdr:spPr bwMode="auto">
        <a:xfrm>
          <a:off x="2238375" y="774287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971550</xdr:colOff>
      <xdr:row>56</xdr:row>
      <xdr:rowOff>114300</xdr:rowOff>
    </xdr:to>
    <xdr:pic>
      <xdr:nvPicPr>
        <xdr:cNvPr id="259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1390650" y="16306800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294</xdr:row>
      <xdr:rowOff>38100</xdr:rowOff>
    </xdr:from>
    <xdr:to>
      <xdr:col>12</xdr:col>
      <xdr:colOff>1190625</xdr:colOff>
      <xdr:row>298</xdr:row>
      <xdr:rowOff>133350</xdr:rowOff>
    </xdr:to>
    <xdr:pic>
      <xdr:nvPicPr>
        <xdr:cNvPr id="260" name="Picture 429" descr="Leyenda indicador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42900" y="75923775"/>
          <a:ext cx="1161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276</xdr:row>
      <xdr:rowOff>342900</xdr:rowOff>
    </xdr:from>
    <xdr:to>
      <xdr:col>10</xdr:col>
      <xdr:colOff>657225</xdr:colOff>
      <xdr:row>278</xdr:row>
      <xdr:rowOff>0</xdr:rowOff>
    </xdr:to>
    <xdr:pic>
      <xdr:nvPicPr>
        <xdr:cNvPr id="261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68360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310</xdr:row>
      <xdr:rowOff>133350</xdr:rowOff>
    </xdr:from>
    <xdr:to>
      <xdr:col>11</xdr:col>
      <xdr:colOff>0</xdr:colOff>
      <xdr:row>313</xdr:row>
      <xdr:rowOff>85725</xdr:rowOff>
    </xdr:to>
    <xdr:sp macro="" textlink="">
      <xdr:nvSpPr>
        <xdr:cNvPr id="262" name="AutoShape 432"/>
        <xdr:cNvSpPr>
          <a:spLocks noRot="1" noChangeAspect="1" noMove="1" noResize="1" noChangeArrowheads="1"/>
        </xdr:cNvSpPr>
      </xdr:nvSpPr>
      <xdr:spPr bwMode="auto">
        <a:xfrm>
          <a:off x="9715500" y="78609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63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64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408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65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66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408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67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19050</xdr:rowOff>
    </xdr:to>
    <xdr:pic>
      <xdr:nvPicPr>
        <xdr:cNvPr id="268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66408300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270</xdr:row>
      <xdr:rowOff>590550</xdr:rowOff>
    </xdr:from>
    <xdr:to>
      <xdr:col>4</xdr:col>
      <xdr:colOff>657225</xdr:colOff>
      <xdr:row>272</xdr:row>
      <xdr:rowOff>9525</xdr:rowOff>
    </xdr:to>
    <xdr:pic>
      <xdr:nvPicPr>
        <xdr:cNvPr id="269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66408300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70" name="AutoShape 205"/>
        <xdr:cNvSpPr>
          <a:spLocks noRot="1" noChangeAspec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71" name="AutoShape 206"/>
        <xdr:cNvSpPr>
          <a:spLocks noRot="1" noChangeAspec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72" name="AutoShape 207"/>
        <xdr:cNvSpPr>
          <a:spLocks noRo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73" name="AutoShape 209"/>
        <xdr:cNvSpPr>
          <a:spLocks noRot="1" noChangeAspec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74" name="AutoShape 210"/>
        <xdr:cNvSpPr>
          <a:spLocks noRot="1" noChangeAspec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75" name="AutoShape 229"/>
        <xdr:cNvSpPr>
          <a:spLocks noRot="1" noChangeAspec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76" name="AutoShape 230"/>
        <xdr:cNvSpPr>
          <a:spLocks noRot="1" noChangeAspec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77" name="AutoShape 231"/>
        <xdr:cNvSpPr>
          <a:spLocks noRo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78" name="AutoShape 233"/>
        <xdr:cNvSpPr>
          <a:spLocks noRot="1" noChangeAspec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79" name="AutoShape 234"/>
        <xdr:cNvSpPr>
          <a:spLocks noRot="1" noChangeAspec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80" name="AutoShape 277"/>
        <xdr:cNvSpPr>
          <a:spLocks noRot="1" noChangeAspec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81" name="AutoShape 278"/>
        <xdr:cNvSpPr>
          <a:spLocks noRot="1" noChangeAspec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82" name="AutoShape 279"/>
        <xdr:cNvSpPr>
          <a:spLocks noRo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83" name="AutoShape 281"/>
        <xdr:cNvSpPr>
          <a:spLocks noRot="1" noChangeAspec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84" name="AutoShape 282"/>
        <xdr:cNvSpPr>
          <a:spLocks noRot="1" noChangeAspec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165</xdr:row>
      <xdr:rowOff>295275</xdr:rowOff>
    </xdr:from>
    <xdr:to>
      <xdr:col>10</xdr:col>
      <xdr:colOff>657225</xdr:colOff>
      <xdr:row>167</xdr:row>
      <xdr:rowOff>0</xdr:rowOff>
    </xdr:to>
    <xdr:pic>
      <xdr:nvPicPr>
        <xdr:cNvPr id="285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629650" y="50511075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286" name="AutoShape 330"/>
        <xdr:cNvSpPr>
          <a:spLocks noRot="1" noChangeAspect="1" noMove="1" noResize="1" noChangeArrowheads="1"/>
        </xdr:cNvSpPr>
      </xdr:nvSpPr>
      <xdr:spPr bwMode="auto">
        <a:xfrm>
          <a:off x="9715500" y="601599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165</xdr:row>
      <xdr:rowOff>295275</xdr:rowOff>
    </xdr:from>
    <xdr:to>
      <xdr:col>4</xdr:col>
      <xdr:colOff>657225</xdr:colOff>
      <xdr:row>167</xdr:row>
      <xdr:rowOff>0</xdr:rowOff>
    </xdr:to>
    <xdr:pic>
      <xdr:nvPicPr>
        <xdr:cNvPr id="287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2228850" y="50511075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8" name="AutoShape 205"/>
        <xdr:cNvSpPr>
          <a:spLocks noRot="1" noChangeAspec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89" name="AutoShape 206"/>
        <xdr:cNvSpPr>
          <a:spLocks noRot="1" noChangeAspec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0" name="AutoShape 207"/>
        <xdr:cNvSpPr>
          <a:spLocks noRo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1" name="AutoShape 209"/>
        <xdr:cNvSpPr>
          <a:spLocks noRot="1" noChangeAspec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259</xdr:row>
      <xdr:rowOff>409575</xdr:rowOff>
    </xdr:from>
    <xdr:to>
      <xdr:col>10</xdr:col>
      <xdr:colOff>647700</xdr:colOff>
      <xdr:row>259</xdr:row>
      <xdr:rowOff>409575</xdr:rowOff>
    </xdr:to>
    <xdr:sp macro="" textlink="">
      <xdr:nvSpPr>
        <xdr:cNvPr id="292" name="AutoShape 210"/>
        <xdr:cNvSpPr>
          <a:spLocks noRot="1" noChangeAspect="1" noMove="1" noResize="1" noChangeArrowheads="1"/>
        </xdr:cNvSpPr>
      </xdr:nvSpPr>
      <xdr:spPr bwMode="auto">
        <a:xfrm>
          <a:off x="86391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3" name="AutoShape 229"/>
        <xdr:cNvSpPr>
          <a:spLocks noRot="1" noChangeAspec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4" name="AutoShape 230"/>
        <xdr:cNvSpPr>
          <a:spLocks noRot="1" noChangeAspec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5" name="AutoShape 231"/>
        <xdr:cNvSpPr>
          <a:spLocks noRo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6" name="AutoShape 233"/>
        <xdr:cNvSpPr>
          <a:spLocks noRot="1" noChangeAspec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409575</xdr:rowOff>
    </xdr:from>
    <xdr:to>
      <xdr:col>11</xdr:col>
      <xdr:colOff>0</xdr:colOff>
      <xdr:row>259</xdr:row>
      <xdr:rowOff>409575</xdr:rowOff>
    </xdr:to>
    <xdr:sp macro="" textlink="">
      <xdr:nvSpPr>
        <xdr:cNvPr id="297" name="AutoShape 234"/>
        <xdr:cNvSpPr>
          <a:spLocks noRot="1" noChangeAspect="1" noMove="1" noResize="1" noChangeArrowheads="1"/>
        </xdr:cNvSpPr>
      </xdr:nvSpPr>
      <xdr:spPr bwMode="auto">
        <a:xfrm>
          <a:off x="9715500" y="603885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8" name="AutoShape 277"/>
        <xdr:cNvSpPr>
          <a:spLocks noRot="1" noChangeAspec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299" name="AutoShape 278"/>
        <xdr:cNvSpPr>
          <a:spLocks noRot="1" noChangeAspec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0" name="AutoShape 279"/>
        <xdr:cNvSpPr>
          <a:spLocks noRo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1" name="AutoShape 281"/>
        <xdr:cNvSpPr>
          <a:spLocks noRot="1" noChangeAspec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409575</xdr:rowOff>
    </xdr:from>
    <xdr:to>
      <xdr:col>4</xdr:col>
      <xdr:colOff>647700</xdr:colOff>
      <xdr:row>259</xdr:row>
      <xdr:rowOff>409575</xdr:rowOff>
    </xdr:to>
    <xdr:sp macro="" textlink="">
      <xdr:nvSpPr>
        <xdr:cNvPr id="302" name="AutoShape 282"/>
        <xdr:cNvSpPr>
          <a:spLocks noRot="1" noChangeAspect="1" noMove="1" noResize="1" noChangeArrowheads="1"/>
        </xdr:cNvSpPr>
      </xdr:nvSpPr>
      <xdr:spPr bwMode="auto">
        <a:xfrm>
          <a:off x="2238375" y="603885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180975</xdr:rowOff>
    </xdr:from>
    <xdr:to>
      <xdr:col>11</xdr:col>
      <xdr:colOff>0</xdr:colOff>
      <xdr:row>259</xdr:row>
      <xdr:rowOff>409575</xdr:rowOff>
    </xdr:to>
    <xdr:sp macro="" textlink="">
      <xdr:nvSpPr>
        <xdr:cNvPr id="303" name="AutoShape 330"/>
        <xdr:cNvSpPr>
          <a:spLocks noRot="1" noChangeAspect="1" noMove="1" noResize="1" noChangeArrowheads="1"/>
        </xdr:cNvSpPr>
      </xdr:nvSpPr>
      <xdr:spPr bwMode="auto">
        <a:xfrm>
          <a:off x="9715500" y="601599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293</xdr:row>
      <xdr:rowOff>0</xdr:rowOff>
    </xdr:from>
    <xdr:to>
      <xdr:col>10</xdr:col>
      <xdr:colOff>647700</xdr:colOff>
      <xdr:row>294</xdr:row>
      <xdr:rowOff>0</xdr:rowOff>
    </xdr:to>
    <xdr:sp macro="" textlink="">
      <xdr:nvSpPr>
        <xdr:cNvPr id="304" name="AutoShape 41"/>
        <xdr:cNvSpPr>
          <a:spLocks noRot="1" noChangeAspect="1" noMove="1" noResize="1" noChangeArrowheads="1"/>
        </xdr:cNvSpPr>
      </xdr:nvSpPr>
      <xdr:spPr bwMode="auto">
        <a:xfrm>
          <a:off x="8639175" y="75304650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294</xdr:row>
      <xdr:rowOff>0</xdr:rowOff>
    </xdr:from>
    <xdr:to>
      <xdr:col>10</xdr:col>
      <xdr:colOff>647700</xdr:colOff>
      <xdr:row>294</xdr:row>
      <xdr:rowOff>9525</xdr:rowOff>
    </xdr:to>
    <xdr:sp macro="" textlink="">
      <xdr:nvSpPr>
        <xdr:cNvPr id="305" name="AutoShape 144"/>
        <xdr:cNvSpPr>
          <a:spLocks noRot="1" noChangeAspect="1" noMove="1" noResize="1" noChangeArrowheads="1"/>
        </xdr:cNvSpPr>
      </xdr:nvSpPr>
      <xdr:spPr bwMode="auto">
        <a:xfrm>
          <a:off x="86391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06" name="AutoShape 218"/>
        <xdr:cNvSpPr>
          <a:spLocks noRot="1" noChangeAspect="1" noMove="1" noResize="1" noChangeArrowheads="1"/>
        </xdr:cNvSpPr>
      </xdr:nvSpPr>
      <xdr:spPr bwMode="auto">
        <a:xfrm>
          <a:off x="9715500" y="7530465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0</xdr:rowOff>
    </xdr:from>
    <xdr:to>
      <xdr:col>11</xdr:col>
      <xdr:colOff>0</xdr:colOff>
      <xdr:row>294</xdr:row>
      <xdr:rowOff>9525</xdr:rowOff>
    </xdr:to>
    <xdr:sp macro="" textlink="">
      <xdr:nvSpPr>
        <xdr:cNvPr id="307" name="AutoShape 227"/>
        <xdr:cNvSpPr>
          <a:spLocks noRot="1" noChangeAspect="1" noMove="1" noResize="1" noChangeArrowheads="1"/>
        </xdr:cNvSpPr>
      </xdr:nvSpPr>
      <xdr:spPr bwMode="auto">
        <a:xfrm>
          <a:off x="9715500" y="7588567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08" name="AutoShape 235"/>
        <xdr:cNvSpPr>
          <a:spLocks noRot="1" noChangeAspect="1" noMove="1" noResize="1" noChangeArrowheads="1"/>
        </xdr:cNvSpPr>
      </xdr:nvSpPr>
      <xdr:spPr bwMode="auto">
        <a:xfrm>
          <a:off x="9715500" y="7530465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0</xdr:rowOff>
    </xdr:from>
    <xdr:to>
      <xdr:col>11</xdr:col>
      <xdr:colOff>0</xdr:colOff>
      <xdr:row>294</xdr:row>
      <xdr:rowOff>9525</xdr:rowOff>
    </xdr:to>
    <xdr:sp macro="" textlink="">
      <xdr:nvSpPr>
        <xdr:cNvPr id="309" name="AutoShape 237"/>
        <xdr:cNvSpPr>
          <a:spLocks noRot="1" noChangeAspect="1" noMove="1" noResize="1" noChangeArrowheads="1"/>
        </xdr:cNvSpPr>
      </xdr:nvSpPr>
      <xdr:spPr bwMode="auto">
        <a:xfrm>
          <a:off x="9715500" y="75885675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10" name="AutoShape 275"/>
        <xdr:cNvSpPr>
          <a:spLocks noRot="1" noChangeAspect="1" noMove="1" noResize="1" noChangeArrowheads="1"/>
        </xdr:cNvSpPr>
      </xdr:nvSpPr>
      <xdr:spPr bwMode="auto">
        <a:xfrm>
          <a:off x="22383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11" name="AutoShape 285"/>
        <xdr:cNvSpPr>
          <a:spLocks noRot="1" noChangeAspect="1" noMove="1" noResize="1" noChangeArrowheads="1"/>
        </xdr:cNvSpPr>
      </xdr:nvSpPr>
      <xdr:spPr bwMode="auto">
        <a:xfrm>
          <a:off x="22383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12" name="AutoShape 307"/>
        <xdr:cNvSpPr>
          <a:spLocks noRot="1" noChangeAspect="1" noMove="1" noResize="1" noChangeArrowheads="1"/>
        </xdr:cNvSpPr>
      </xdr:nvSpPr>
      <xdr:spPr bwMode="auto">
        <a:xfrm>
          <a:off x="22383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13" name="AutoShape 310"/>
        <xdr:cNvSpPr>
          <a:spLocks noRot="1" noChangeAspect="1" noMove="1" noResize="1" noChangeArrowheads="1"/>
        </xdr:cNvSpPr>
      </xdr:nvSpPr>
      <xdr:spPr bwMode="auto">
        <a:xfrm>
          <a:off x="22383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14" name="AutoShape 435"/>
        <xdr:cNvSpPr>
          <a:spLocks noRot="1" noChangeAspect="1" noMove="1" noResize="1" noChangeArrowheads="1"/>
        </xdr:cNvSpPr>
      </xdr:nvSpPr>
      <xdr:spPr bwMode="auto">
        <a:xfrm>
          <a:off x="22383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15" name="AutoShape 438"/>
        <xdr:cNvSpPr>
          <a:spLocks noRot="1" noChangeAspect="1" noMove="1" noResize="1" noChangeArrowheads="1"/>
        </xdr:cNvSpPr>
      </xdr:nvSpPr>
      <xdr:spPr bwMode="auto">
        <a:xfrm>
          <a:off x="22383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16" name="AutoShape 441"/>
        <xdr:cNvSpPr>
          <a:spLocks noRot="1" noChangeAspect="1" noMove="1" noResize="1" noChangeArrowheads="1"/>
        </xdr:cNvSpPr>
      </xdr:nvSpPr>
      <xdr:spPr bwMode="auto">
        <a:xfrm>
          <a:off x="22383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0</xdr:rowOff>
    </xdr:from>
    <xdr:to>
      <xdr:col>4</xdr:col>
      <xdr:colOff>647700</xdr:colOff>
      <xdr:row>294</xdr:row>
      <xdr:rowOff>9525</xdr:rowOff>
    </xdr:to>
    <xdr:sp macro="" textlink="">
      <xdr:nvSpPr>
        <xdr:cNvPr id="317" name="AutoShape 444"/>
        <xdr:cNvSpPr>
          <a:spLocks noRot="1" noChangeAspect="1" noMove="1" noResize="1" noChangeArrowheads="1"/>
        </xdr:cNvSpPr>
      </xdr:nvSpPr>
      <xdr:spPr bwMode="auto">
        <a:xfrm>
          <a:off x="2238375" y="75885675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293</xdr:row>
      <xdr:rowOff>0</xdr:rowOff>
    </xdr:from>
    <xdr:to>
      <xdr:col>10</xdr:col>
      <xdr:colOff>657225</xdr:colOff>
      <xdr:row>293</xdr:row>
      <xdr:rowOff>171450</xdr:rowOff>
    </xdr:to>
    <xdr:pic>
      <xdr:nvPicPr>
        <xdr:cNvPr id="318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6296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294</xdr:row>
      <xdr:rowOff>0</xdr:rowOff>
    </xdr:from>
    <xdr:to>
      <xdr:col>10</xdr:col>
      <xdr:colOff>657225</xdr:colOff>
      <xdr:row>295</xdr:row>
      <xdr:rowOff>9525</xdr:rowOff>
    </xdr:to>
    <xdr:pic>
      <xdr:nvPicPr>
        <xdr:cNvPr id="319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6296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294</xdr:row>
      <xdr:rowOff>0</xdr:rowOff>
    </xdr:from>
    <xdr:to>
      <xdr:col>10</xdr:col>
      <xdr:colOff>657225</xdr:colOff>
      <xdr:row>295</xdr:row>
      <xdr:rowOff>19050</xdr:rowOff>
    </xdr:to>
    <xdr:pic>
      <xdr:nvPicPr>
        <xdr:cNvPr id="320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6296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21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22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23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24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25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26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27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28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29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30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31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32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33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34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35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36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37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38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39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0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1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9525</xdr:rowOff>
    </xdr:to>
    <xdr:pic>
      <xdr:nvPicPr>
        <xdr:cNvPr id="342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228850" y="758856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294</xdr:row>
      <xdr:rowOff>0</xdr:rowOff>
    </xdr:from>
    <xdr:to>
      <xdr:col>4</xdr:col>
      <xdr:colOff>657225</xdr:colOff>
      <xdr:row>295</xdr:row>
      <xdr:rowOff>19050</xdr:rowOff>
    </xdr:to>
    <xdr:pic>
      <xdr:nvPicPr>
        <xdr:cNvPr id="343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2228850" y="75885675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293</xdr:row>
      <xdr:rowOff>0</xdr:rowOff>
    </xdr:from>
    <xdr:to>
      <xdr:col>10</xdr:col>
      <xdr:colOff>647700</xdr:colOff>
      <xdr:row>294</xdr:row>
      <xdr:rowOff>0</xdr:rowOff>
    </xdr:to>
    <xdr:sp macro="" textlink="">
      <xdr:nvSpPr>
        <xdr:cNvPr id="344" name="AutoShape 41"/>
        <xdr:cNvSpPr>
          <a:spLocks noRot="1" noChangeAspect="1" noMove="1" noResize="1" noChangeArrowheads="1"/>
        </xdr:cNvSpPr>
      </xdr:nvSpPr>
      <xdr:spPr bwMode="auto">
        <a:xfrm>
          <a:off x="8639175" y="75304650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45" name="AutoShape 218"/>
        <xdr:cNvSpPr>
          <a:spLocks noRot="1" noChangeAspect="1" noMove="1" noResize="1" noChangeArrowheads="1"/>
        </xdr:cNvSpPr>
      </xdr:nvSpPr>
      <xdr:spPr bwMode="auto">
        <a:xfrm>
          <a:off x="9715500" y="7530465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293</xdr:row>
      <xdr:rowOff>0</xdr:rowOff>
    </xdr:from>
    <xdr:to>
      <xdr:col>11</xdr:col>
      <xdr:colOff>0</xdr:colOff>
      <xdr:row>294</xdr:row>
      <xdr:rowOff>0</xdr:rowOff>
    </xdr:to>
    <xdr:sp macro="" textlink="">
      <xdr:nvSpPr>
        <xdr:cNvPr id="346" name="AutoShape 235"/>
        <xdr:cNvSpPr>
          <a:spLocks noRot="1" noChangeAspect="1" noMove="1" noResize="1" noChangeArrowheads="1"/>
        </xdr:cNvSpPr>
      </xdr:nvSpPr>
      <xdr:spPr bwMode="auto">
        <a:xfrm>
          <a:off x="9715500" y="75304650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293</xdr:row>
      <xdr:rowOff>0</xdr:rowOff>
    </xdr:from>
    <xdr:to>
      <xdr:col>10</xdr:col>
      <xdr:colOff>657225</xdr:colOff>
      <xdr:row>293</xdr:row>
      <xdr:rowOff>171450</xdr:rowOff>
    </xdr:to>
    <xdr:pic>
      <xdr:nvPicPr>
        <xdr:cNvPr id="347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6296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8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49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0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1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2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3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293</xdr:row>
      <xdr:rowOff>0</xdr:rowOff>
    </xdr:from>
    <xdr:to>
      <xdr:col>4</xdr:col>
      <xdr:colOff>657225</xdr:colOff>
      <xdr:row>293</xdr:row>
      <xdr:rowOff>171450</xdr:rowOff>
    </xdr:to>
    <xdr:pic>
      <xdr:nvPicPr>
        <xdr:cNvPr id="354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228850" y="7530465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355" name="AutoShape 264"/>
        <xdr:cNvSpPr>
          <a:spLocks noRot="1" noChangeAspect="1" noMove="1" noResize="1" noChangeArrowheads="1"/>
        </xdr:cNvSpPr>
      </xdr:nvSpPr>
      <xdr:spPr bwMode="auto">
        <a:xfrm>
          <a:off x="863917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356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53450" y="18745200"/>
          <a:ext cx="7429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357" name="AutoShape 268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358" name="AutoShape 270"/>
        <xdr:cNvSpPr>
          <a:spLocks noRo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359" name="AutoShape 271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360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53450" y="24536400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361" name="AutoShape 268"/>
        <xdr:cNvSpPr>
          <a:spLocks noRot="1" noChangeAspect="1" noMove="1" noResize="1" noChangeArrowheads="1"/>
        </xdr:cNvSpPr>
      </xdr:nvSpPr>
      <xdr:spPr bwMode="auto">
        <a:xfrm>
          <a:off x="22383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362" name="AutoShape 270"/>
        <xdr:cNvSpPr>
          <a:spLocks noRot="1" noMove="1" noResize="1" noChangeArrowheads="1"/>
        </xdr:cNvSpPr>
      </xdr:nvSpPr>
      <xdr:spPr bwMode="auto">
        <a:xfrm>
          <a:off x="22383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363" name="AutoShape 271"/>
        <xdr:cNvSpPr>
          <a:spLocks noRot="1" noChangeAspect="1" noMove="1" noResize="1" noChangeArrowheads="1"/>
        </xdr:cNvSpPr>
      </xdr:nvSpPr>
      <xdr:spPr bwMode="auto">
        <a:xfrm>
          <a:off x="22383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86</xdr:row>
      <xdr:rowOff>0</xdr:rowOff>
    </xdr:from>
    <xdr:to>
      <xdr:col>4</xdr:col>
      <xdr:colOff>657225</xdr:colOff>
      <xdr:row>87</xdr:row>
      <xdr:rowOff>19050</xdr:rowOff>
    </xdr:to>
    <xdr:pic>
      <xdr:nvPicPr>
        <xdr:cNvPr id="364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22885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65" name="AutoShape 80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366" name="AutoShape 7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67" name="AutoShape 76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68" name="AutoShape 74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84</xdr:row>
      <xdr:rowOff>419100</xdr:rowOff>
    </xdr:from>
    <xdr:to>
      <xdr:col>10</xdr:col>
      <xdr:colOff>657225</xdr:colOff>
      <xdr:row>86</xdr:row>
      <xdr:rowOff>9525</xdr:rowOff>
    </xdr:to>
    <xdr:pic>
      <xdr:nvPicPr>
        <xdr:cNvPr id="369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6660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70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19050</xdr:rowOff>
    </xdr:to>
    <xdr:pic>
      <xdr:nvPicPr>
        <xdr:cNvPr id="371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75177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372" name="AutoShape 268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373" name="AutoShape 270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374" name="AutoShape 271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990600</xdr:colOff>
      <xdr:row>86</xdr:row>
      <xdr:rowOff>0</xdr:rowOff>
    </xdr:from>
    <xdr:to>
      <xdr:col>10</xdr:col>
      <xdr:colOff>657225</xdr:colOff>
      <xdr:row>87</xdr:row>
      <xdr:rowOff>19050</xdr:rowOff>
    </xdr:to>
    <xdr:pic>
      <xdr:nvPicPr>
        <xdr:cNvPr id="375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53450" y="2709862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90</xdr:row>
      <xdr:rowOff>0</xdr:rowOff>
    </xdr:from>
    <xdr:to>
      <xdr:col>10</xdr:col>
      <xdr:colOff>647700</xdr:colOff>
      <xdr:row>91</xdr:row>
      <xdr:rowOff>9525</xdr:rowOff>
    </xdr:to>
    <xdr:sp macro="" textlink="">
      <xdr:nvSpPr>
        <xdr:cNvPr id="376" name="AutoShape 55"/>
        <xdr:cNvSpPr>
          <a:spLocks noRot="1" noChangeAspect="1" noMove="1" noResize="1" noChangeArrowheads="1"/>
        </xdr:cNvSpPr>
      </xdr:nvSpPr>
      <xdr:spPr bwMode="auto">
        <a:xfrm>
          <a:off x="8639175" y="283749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377" name="AutoShape 55"/>
        <xdr:cNvSpPr>
          <a:spLocks noRot="1" noChangeAspect="1" noMove="1" noResize="1" noChangeArrowheads="1"/>
        </xdr:cNvSpPr>
      </xdr:nvSpPr>
      <xdr:spPr bwMode="auto">
        <a:xfrm>
          <a:off x="863917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378" name="AutoShape 55"/>
        <xdr:cNvSpPr>
          <a:spLocks noRot="1" noChangeAspect="1" noMove="1" noResize="1" noChangeArrowheads="1"/>
        </xdr:cNvSpPr>
      </xdr:nvSpPr>
      <xdr:spPr bwMode="auto">
        <a:xfrm>
          <a:off x="863917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379" name="AutoShape 55"/>
        <xdr:cNvSpPr>
          <a:spLocks noRot="1" noChangeAspect="1" noMove="1" noResize="1" noChangeArrowheads="1"/>
        </xdr:cNvSpPr>
      </xdr:nvSpPr>
      <xdr:spPr bwMode="auto">
        <a:xfrm>
          <a:off x="863917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380" name="AutoShape 55"/>
        <xdr:cNvSpPr>
          <a:spLocks noRot="1" noChangeAspect="1" noMove="1" noResize="1" noChangeArrowheads="1"/>
        </xdr:cNvSpPr>
      </xdr:nvSpPr>
      <xdr:spPr bwMode="auto">
        <a:xfrm>
          <a:off x="863917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381" name="AutoShape 49"/>
        <xdr:cNvSpPr>
          <a:spLocks noRot="1" noChangeAspect="1" noMove="1" noResize="1" noChangeArrowheads="1"/>
        </xdr:cNvSpPr>
      </xdr:nvSpPr>
      <xdr:spPr bwMode="auto">
        <a:xfrm>
          <a:off x="863917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382" name="AutoShape 49"/>
        <xdr:cNvSpPr>
          <a:spLocks noRot="1" noChangeAspect="1" noMove="1" noResize="1" noChangeArrowheads="1"/>
        </xdr:cNvSpPr>
      </xdr:nvSpPr>
      <xdr:spPr bwMode="auto">
        <a:xfrm>
          <a:off x="863917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383" name="AutoShape 49"/>
        <xdr:cNvSpPr>
          <a:spLocks noRot="1" noChangeAspect="1" noMove="1" noResize="1" noChangeArrowheads="1"/>
        </xdr:cNvSpPr>
      </xdr:nvSpPr>
      <xdr:spPr bwMode="auto">
        <a:xfrm>
          <a:off x="863917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384" name="AutoShape 49"/>
        <xdr:cNvSpPr>
          <a:spLocks noRot="1" noChangeAspect="1" noMove="1" noResize="1" noChangeArrowheads="1"/>
        </xdr:cNvSpPr>
      </xdr:nvSpPr>
      <xdr:spPr bwMode="auto">
        <a:xfrm>
          <a:off x="863917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385" name="AutoShape 273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386" name="AutoShape 295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387" name="AutoShape 296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388" name="AutoShape 297"/>
        <xdr:cNvSpPr>
          <a:spLocks noRo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110</xdr:row>
      <xdr:rowOff>104775</xdr:rowOff>
    </xdr:from>
    <xdr:to>
      <xdr:col>4</xdr:col>
      <xdr:colOff>647700</xdr:colOff>
      <xdr:row>110</xdr:row>
      <xdr:rowOff>104775</xdr:rowOff>
    </xdr:to>
    <xdr:sp macro="" textlink="">
      <xdr:nvSpPr>
        <xdr:cNvPr id="389" name="AutoShape 298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619125</xdr:colOff>
      <xdr:row>111</xdr:row>
      <xdr:rowOff>104775</xdr:rowOff>
    </xdr:to>
    <xdr:sp macro="" textlink="">
      <xdr:nvSpPr>
        <xdr:cNvPr id="390" name="AutoShape 272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391" name="AutoShape 273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392" name="AutoShape 295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393" name="AutoShape 296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394" name="AutoShape 297"/>
        <xdr:cNvSpPr>
          <a:spLocks noRo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111</xdr:row>
      <xdr:rowOff>104775</xdr:rowOff>
    </xdr:from>
    <xdr:to>
      <xdr:col>4</xdr:col>
      <xdr:colOff>647700</xdr:colOff>
      <xdr:row>111</xdr:row>
      <xdr:rowOff>104775</xdr:rowOff>
    </xdr:to>
    <xdr:sp macro="" textlink="">
      <xdr:nvSpPr>
        <xdr:cNvPr id="395" name="AutoShape 298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619125</xdr:colOff>
      <xdr:row>112</xdr:row>
      <xdr:rowOff>104775</xdr:rowOff>
    </xdr:to>
    <xdr:sp macro="" textlink="">
      <xdr:nvSpPr>
        <xdr:cNvPr id="396" name="AutoShape 272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397" name="AutoShape 273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398" name="AutoShape 295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399" name="AutoShape 296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00" name="AutoShape 297"/>
        <xdr:cNvSpPr>
          <a:spLocks noRo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112</xdr:row>
      <xdr:rowOff>104775</xdr:rowOff>
    </xdr:from>
    <xdr:to>
      <xdr:col>4</xdr:col>
      <xdr:colOff>647700</xdr:colOff>
      <xdr:row>112</xdr:row>
      <xdr:rowOff>104775</xdr:rowOff>
    </xdr:to>
    <xdr:sp macro="" textlink="">
      <xdr:nvSpPr>
        <xdr:cNvPr id="401" name="AutoShape 298"/>
        <xdr:cNvSpPr>
          <a:spLocks noRot="1" noChangeAspect="1" noMove="1" noResize="1" noChangeArrowheads="1"/>
        </xdr:cNvSpPr>
      </xdr:nvSpPr>
      <xdr:spPr bwMode="auto">
        <a:xfrm>
          <a:off x="22383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619125</xdr:colOff>
      <xdr:row>113</xdr:row>
      <xdr:rowOff>104775</xdr:rowOff>
    </xdr:to>
    <xdr:sp macro="" textlink="">
      <xdr:nvSpPr>
        <xdr:cNvPr id="402" name="AutoShape 272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03" name="AutoShape 273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04" name="AutoShape 295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05" name="AutoShape 296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06" name="AutoShape 297"/>
        <xdr:cNvSpPr>
          <a:spLocks noRo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113</xdr:row>
      <xdr:rowOff>104775</xdr:rowOff>
    </xdr:from>
    <xdr:to>
      <xdr:col>4</xdr:col>
      <xdr:colOff>647700</xdr:colOff>
      <xdr:row>113</xdr:row>
      <xdr:rowOff>104775</xdr:rowOff>
    </xdr:to>
    <xdr:sp macro="" textlink="">
      <xdr:nvSpPr>
        <xdr:cNvPr id="407" name="AutoShape 298"/>
        <xdr:cNvSpPr>
          <a:spLocks noRot="1" noChangeAspect="1" noMove="1" noResize="1" noChangeArrowheads="1"/>
        </xdr:cNvSpPr>
      </xdr:nvSpPr>
      <xdr:spPr bwMode="auto">
        <a:xfrm>
          <a:off x="22383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619125</xdr:colOff>
      <xdr:row>114</xdr:row>
      <xdr:rowOff>104775</xdr:rowOff>
    </xdr:to>
    <xdr:sp macro="" textlink="">
      <xdr:nvSpPr>
        <xdr:cNvPr id="408" name="AutoShape 272"/>
        <xdr:cNvSpPr>
          <a:spLocks noRot="1" noChangeAspect="1" noMove="1" noResize="1" noChangeArrowheads="1"/>
        </xdr:cNvSpPr>
      </xdr:nvSpPr>
      <xdr:spPr bwMode="auto">
        <a:xfrm>
          <a:off x="2238375" y="35814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09" name="AutoShape 273"/>
        <xdr:cNvSpPr>
          <a:spLocks noRot="1" noChangeAspect="1" noMove="1" noResize="1" noChangeArrowheads="1"/>
        </xdr:cNvSpPr>
      </xdr:nvSpPr>
      <xdr:spPr bwMode="auto">
        <a:xfrm>
          <a:off x="22383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10" name="AutoShape 295"/>
        <xdr:cNvSpPr>
          <a:spLocks noRot="1" noChangeAspect="1" noMove="1" noResize="1" noChangeArrowheads="1"/>
        </xdr:cNvSpPr>
      </xdr:nvSpPr>
      <xdr:spPr bwMode="auto">
        <a:xfrm>
          <a:off x="22383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11" name="AutoShape 296"/>
        <xdr:cNvSpPr>
          <a:spLocks noRot="1" noChangeAspect="1" noMove="1" noResize="1" noChangeArrowheads="1"/>
        </xdr:cNvSpPr>
      </xdr:nvSpPr>
      <xdr:spPr bwMode="auto">
        <a:xfrm>
          <a:off x="22383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12" name="AutoShape 297"/>
        <xdr:cNvSpPr>
          <a:spLocks noRot="1" noMove="1" noResize="1" noChangeArrowheads="1"/>
        </xdr:cNvSpPr>
      </xdr:nvSpPr>
      <xdr:spPr bwMode="auto">
        <a:xfrm>
          <a:off x="22383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114</xdr:row>
      <xdr:rowOff>104775</xdr:rowOff>
    </xdr:from>
    <xdr:to>
      <xdr:col>4</xdr:col>
      <xdr:colOff>647700</xdr:colOff>
      <xdr:row>114</xdr:row>
      <xdr:rowOff>104775</xdr:rowOff>
    </xdr:to>
    <xdr:sp macro="" textlink="">
      <xdr:nvSpPr>
        <xdr:cNvPr id="413" name="AutoShape 298"/>
        <xdr:cNvSpPr>
          <a:spLocks noRot="1" noChangeAspect="1" noMove="1" noResize="1" noChangeArrowheads="1"/>
        </xdr:cNvSpPr>
      </xdr:nvSpPr>
      <xdr:spPr bwMode="auto">
        <a:xfrm>
          <a:off x="22383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619125</xdr:colOff>
      <xdr:row>115</xdr:row>
      <xdr:rowOff>104775</xdr:rowOff>
    </xdr:to>
    <xdr:sp macro="" textlink="">
      <xdr:nvSpPr>
        <xdr:cNvPr id="414" name="AutoShape 272"/>
        <xdr:cNvSpPr>
          <a:spLocks noRot="1" noChangeAspect="1" noMove="1" noResize="1" noChangeArrowheads="1"/>
        </xdr:cNvSpPr>
      </xdr:nvSpPr>
      <xdr:spPr bwMode="auto">
        <a:xfrm>
          <a:off x="2238375" y="36118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15" name="AutoShape 273"/>
        <xdr:cNvSpPr>
          <a:spLocks noRot="1" noChangeAspect="1" noMove="1" noResize="1" noChangeArrowheads="1"/>
        </xdr:cNvSpPr>
      </xdr:nvSpPr>
      <xdr:spPr bwMode="auto">
        <a:xfrm>
          <a:off x="22383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16" name="AutoShape 295"/>
        <xdr:cNvSpPr>
          <a:spLocks noRot="1" noChangeAspect="1" noMove="1" noResize="1" noChangeArrowheads="1"/>
        </xdr:cNvSpPr>
      </xdr:nvSpPr>
      <xdr:spPr bwMode="auto">
        <a:xfrm>
          <a:off x="22383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17" name="AutoShape 296"/>
        <xdr:cNvSpPr>
          <a:spLocks noRot="1" noChangeAspect="1" noMove="1" noResize="1" noChangeArrowheads="1"/>
        </xdr:cNvSpPr>
      </xdr:nvSpPr>
      <xdr:spPr bwMode="auto">
        <a:xfrm>
          <a:off x="22383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18" name="AutoShape 297"/>
        <xdr:cNvSpPr>
          <a:spLocks noRot="1" noMove="1" noResize="1" noChangeArrowheads="1"/>
        </xdr:cNvSpPr>
      </xdr:nvSpPr>
      <xdr:spPr bwMode="auto">
        <a:xfrm>
          <a:off x="22383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115</xdr:row>
      <xdr:rowOff>104775</xdr:rowOff>
    </xdr:from>
    <xdr:to>
      <xdr:col>4</xdr:col>
      <xdr:colOff>647700</xdr:colOff>
      <xdr:row>115</xdr:row>
      <xdr:rowOff>104775</xdr:rowOff>
    </xdr:to>
    <xdr:sp macro="" textlink="">
      <xdr:nvSpPr>
        <xdr:cNvPr id="419" name="AutoShape 298"/>
        <xdr:cNvSpPr>
          <a:spLocks noRot="1" noChangeAspect="1" noMove="1" noResize="1" noChangeArrowheads="1"/>
        </xdr:cNvSpPr>
      </xdr:nvSpPr>
      <xdr:spPr bwMode="auto">
        <a:xfrm>
          <a:off x="22383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619125</xdr:colOff>
      <xdr:row>116</xdr:row>
      <xdr:rowOff>104775</xdr:rowOff>
    </xdr:to>
    <xdr:sp macro="" textlink="">
      <xdr:nvSpPr>
        <xdr:cNvPr id="420" name="AutoShape 272"/>
        <xdr:cNvSpPr>
          <a:spLocks noRot="1" noChangeAspect="1" noMove="1" noResize="1" noChangeArrowheads="1"/>
        </xdr:cNvSpPr>
      </xdr:nvSpPr>
      <xdr:spPr bwMode="auto">
        <a:xfrm>
          <a:off x="2238375" y="36423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21" name="AutoShape 273"/>
        <xdr:cNvSpPr>
          <a:spLocks noRot="1" noChangeAspect="1" noMove="1" noResize="1" noChangeArrowheads="1"/>
        </xdr:cNvSpPr>
      </xdr:nvSpPr>
      <xdr:spPr bwMode="auto">
        <a:xfrm>
          <a:off x="22383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22" name="AutoShape 295"/>
        <xdr:cNvSpPr>
          <a:spLocks noRot="1" noChangeAspect="1" noMove="1" noResize="1" noChangeArrowheads="1"/>
        </xdr:cNvSpPr>
      </xdr:nvSpPr>
      <xdr:spPr bwMode="auto">
        <a:xfrm>
          <a:off x="22383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23" name="AutoShape 296"/>
        <xdr:cNvSpPr>
          <a:spLocks noRot="1" noChangeAspect="1" noMove="1" noResize="1" noChangeArrowheads="1"/>
        </xdr:cNvSpPr>
      </xdr:nvSpPr>
      <xdr:spPr bwMode="auto">
        <a:xfrm>
          <a:off x="22383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24" name="AutoShape 297"/>
        <xdr:cNvSpPr>
          <a:spLocks noRot="1" noMove="1" noResize="1" noChangeArrowheads="1"/>
        </xdr:cNvSpPr>
      </xdr:nvSpPr>
      <xdr:spPr bwMode="auto">
        <a:xfrm>
          <a:off x="22383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116</xdr:row>
      <xdr:rowOff>104775</xdr:rowOff>
    </xdr:from>
    <xdr:to>
      <xdr:col>4</xdr:col>
      <xdr:colOff>647700</xdr:colOff>
      <xdr:row>116</xdr:row>
      <xdr:rowOff>104775</xdr:rowOff>
    </xdr:to>
    <xdr:sp macro="" textlink="">
      <xdr:nvSpPr>
        <xdr:cNvPr id="425" name="AutoShape 298"/>
        <xdr:cNvSpPr>
          <a:spLocks noRot="1" noChangeAspect="1" noMove="1" noResize="1" noChangeArrowheads="1"/>
        </xdr:cNvSpPr>
      </xdr:nvSpPr>
      <xdr:spPr bwMode="auto">
        <a:xfrm>
          <a:off x="22383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619125</xdr:colOff>
      <xdr:row>117</xdr:row>
      <xdr:rowOff>104775</xdr:rowOff>
    </xdr:to>
    <xdr:sp macro="" textlink="">
      <xdr:nvSpPr>
        <xdr:cNvPr id="426" name="AutoShape 272"/>
        <xdr:cNvSpPr>
          <a:spLocks noRot="1" noChangeAspect="1" noMove="1" noResize="1" noChangeArrowheads="1"/>
        </xdr:cNvSpPr>
      </xdr:nvSpPr>
      <xdr:spPr bwMode="auto">
        <a:xfrm>
          <a:off x="2238375" y="36728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27" name="AutoShape 273"/>
        <xdr:cNvSpPr>
          <a:spLocks noRot="1" noChangeAspect="1" noMove="1" noResize="1" noChangeArrowheads="1"/>
        </xdr:cNvSpPr>
      </xdr:nvSpPr>
      <xdr:spPr bwMode="auto">
        <a:xfrm>
          <a:off x="22383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28" name="AutoShape 295"/>
        <xdr:cNvSpPr>
          <a:spLocks noRot="1" noChangeAspect="1" noMove="1" noResize="1" noChangeArrowheads="1"/>
        </xdr:cNvSpPr>
      </xdr:nvSpPr>
      <xdr:spPr bwMode="auto">
        <a:xfrm>
          <a:off x="22383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29" name="AutoShape 296"/>
        <xdr:cNvSpPr>
          <a:spLocks noRot="1" noChangeAspect="1" noMove="1" noResize="1" noChangeArrowheads="1"/>
        </xdr:cNvSpPr>
      </xdr:nvSpPr>
      <xdr:spPr bwMode="auto">
        <a:xfrm>
          <a:off x="22383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30" name="AutoShape 297"/>
        <xdr:cNvSpPr>
          <a:spLocks noRot="1" noMove="1" noResize="1" noChangeArrowheads="1"/>
        </xdr:cNvSpPr>
      </xdr:nvSpPr>
      <xdr:spPr bwMode="auto">
        <a:xfrm>
          <a:off x="22383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117</xdr:row>
      <xdr:rowOff>104775</xdr:rowOff>
    </xdr:from>
    <xdr:to>
      <xdr:col>4</xdr:col>
      <xdr:colOff>647700</xdr:colOff>
      <xdr:row>117</xdr:row>
      <xdr:rowOff>104775</xdr:rowOff>
    </xdr:to>
    <xdr:sp macro="" textlink="">
      <xdr:nvSpPr>
        <xdr:cNvPr id="431" name="AutoShape 298"/>
        <xdr:cNvSpPr>
          <a:spLocks noRot="1" noChangeAspect="1" noMove="1" noResize="1" noChangeArrowheads="1"/>
        </xdr:cNvSpPr>
      </xdr:nvSpPr>
      <xdr:spPr bwMode="auto">
        <a:xfrm>
          <a:off x="22383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619125</xdr:colOff>
      <xdr:row>118</xdr:row>
      <xdr:rowOff>104775</xdr:rowOff>
    </xdr:to>
    <xdr:sp macro="" textlink="">
      <xdr:nvSpPr>
        <xdr:cNvPr id="432" name="AutoShape 272"/>
        <xdr:cNvSpPr>
          <a:spLocks noRot="1" noChangeAspect="1" noMove="1" noResize="1" noChangeArrowheads="1"/>
        </xdr:cNvSpPr>
      </xdr:nvSpPr>
      <xdr:spPr bwMode="auto">
        <a:xfrm>
          <a:off x="2238375" y="37033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33" name="AutoShape 273"/>
        <xdr:cNvSpPr>
          <a:spLocks noRot="1" noChangeAspect="1" noMove="1" noResize="1" noChangeArrowheads="1"/>
        </xdr:cNvSpPr>
      </xdr:nvSpPr>
      <xdr:spPr bwMode="auto">
        <a:xfrm>
          <a:off x="22383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34" name="AutoShape 295"/>
        <xdr:cNvSpPr>
          <a:spLocks noRot="1" noChangeAspect="1" noMove="1" noResize="1" noChangeArrowheads="1"/>
        </xdr:cNvSpPr>
      </xdr:nvSpPr>
      <xdr:spPr bwMode="auto">
        <a:xfrm>
          <a:off x="22383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35" name="AutoShape 296"/>
        <xdr:cNvSpPr>
          <a:spLocks noRot="1" noChangeAspect="1" noMove="1" noResize="1" noChangeArrowheads="1"/>
        </xdr:cNvSpPr>
      </xdr:nvSpPr>
      <xdr:spPr bwMode="auto">
        <a:xfrm>
          <a:off x="22383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36" name="AutoShape 297"/>
        <xdr:cNvSpPr>
          <a:spLocks noRot="1" noMove="1" noResize="1" noChangeArrowheads="1"/>
        </xdr:cNvSpPr>
      </xdr:nvSpPr>
      <xdr:spPr bwMode="auto">
        <a:xfrm>
          <a:off x="22383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118</xdr:row>
      <xdr:rowOff>104775</xdr:rowOff>
    </xdr:from>
    <xdr:to>
      <xdr:col>4</xdr:col>
      <xdr:colOff>647700</xdr:colOff>
      <xdr:row>118</xdr:row>
      <xdr:rowOff>104775</xdr:rowOff>
    </xdr:to>
    <xdr:sp macro="" textlink="">
      <xdr:nvSpPr>
        <xdr:cNvPr id="437" name="AutoShape 298"/>
        <xdr:cNvSpPr>
          <a:spLocks noRot="1" noChangeAspect="1" noMove="1" noResize="1" noChangeArrowheads="1"/>
        </xdr:cNvSpPr>
      </xdr:nvSpPr>
      <xdr:spPr bwMode="auto">
        <a:xfrm>
          <a:off x="22383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619125</xdr:colOff>
      <xdr:row>119</xdr:row>
      <xdr:rowOff>104775</xdr:rowOff>
    </xdr:to>
    <xdr:sp macro="" textlink="">
      <xdr:nvSpPr>
        <xdr:cNvPr id="438" name="AutoShape 272"/>
        <xdr:cNvSpPr>
          <a:spLocks noRot="1" noChangeAspect="1" noMove="1" noResize="1" noChangeArrowheads="1"/>
        </xdr:cNvSpPr>
      </xdr:nvSpPr>
      <xdr:spPr bwMode="auto">
        <a:xfrm>
          <a:off x="2238375" y="37338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39" name="AutoShape 273"/>
        <xdr:cNvSpPr>
          <a:spLocks noRot="1" noChangeAspect="1" noMove="1" noResize="1" noChangeArrowheads="1"/>
        </xdr:cNvSpPr>
      </xdr:nvSpPr>
      <xdr:spPr bwMode="auto">
        <a:xfrm>
          <a:off x="22383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40" name="AutoShape 295"/>
        <xdr:cNvSpPr>
          <a:spLocks noRot="1" noChangeAspect="1" noMove="1" noResize="1" noChangeArrowheads="1"/>
        </xdr:cNvSpPr>
      </xdr:nvSpPr>
      <xdr:spPr bwMode="auto">
        <a:xfrm>
          <a:off x="22383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41" name="AutoShape 296"/>
        <xdr:cNvSpPr>
          <a:spLocks noRot="1" noChangeAspect="1" noMove="1" noResize="1" noChangeArrowheads="1"/>
        </xdr:cNvSpPr>
      </xdr:nvSpPr>
      <xdr:spPr bwMode="auto">
        <a:xfrm>
          <a:off x="22383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42" name="AutoShape 297"/>
        <xdr:cNvSpPr>
          <a:spLocks noRot="1" noMove="1" noResize="1" noChangeArrowheads="1"/>
        </xdr:cNvSpPr>
      </xdr:nvSpPr>
      <xdr:spPr bwMode="auto">
        <a:xfrm>
          <a:off x="22383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119</xdr:row>
      <xdr:rowOff>104775</xdr:rowOff>
    </xdr:from>
    <xdr:to>
      <xdr:col>4</xdr:col>
      <xdr:colOff>647700</xdr:colOff>
      <xdr:row>119</xdr:row>
      <xdr:rowOff>104775</xdr:rowOff>
    </xdr:to>
    <xdr:sp macro="" textlink="">
      <xdr:nvSpPr>
        <xdr:cNvPr id="443" name="AutoShape 298"/>
        <xdr:cNvSpPr>
          <a:spLocks noRot="1" noChangeAspect="1" noMove="1" noResize="1" noChangeArrowheads="1"/>
        </xdr:cNvSpPr>
      </xdr:nvSpPr>
      <xdr:spPr bwMode="auto">
        <a:xfrm>
          <a:off x="22383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619125</xdr:colOff>
      <xdr:row>120</xdr:row>
      <xdr:rowOff>104775</xdr:rowOff>
    </xdr:to>
    <xdr:sp macro="" textlink="">
      <xdr:nvSpPr>
        <xdr:cNvPr id="444" name="AutoShape 272"/>
        <xdr:cNvSpPr>
          <a:spLocks noRot="1" noChangeAspect="1" noMove="1" noResize="1" noChangeArrowheads="1"/>
        </xdr:cNvSpPr>
      </xdr:nvSpPr>
      <xdr:spPr bwMode="auto">
        <a:xfrm>
          <a:off x="2238375" y="37642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45" name="AutoShape 273"/>
        <xdr:cNvSpPr>
          <a:spLocks noRot="1" noChangeAspect="1" noMove="1" noResize="1" noChangeArrowheads="1"/>
        </xdr:cNvSpPr>
      </xdr:nvSpPr>
      <xdr:spPr bwMode="auto">
        <a:xfrm>
          <a:off x="22383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46" name="AutoShape 295"/>
        <xdr:cNvSpPr>
          <a:spLocks noRot="1" noChangeAspect="1" noMove="1" noResize="1" noChangeArrowheads="1"/>
        </xdr:cNvSpPr>
      </xdr:nvSpPr>
      <xdr:spPr bwMode="auto">
        <a:xfrm>
          <a:off x="22383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47" name="AutoShape 296"/>
        <xdr:cNvSpPr>
          <a:spLocks noRot="1" noChangeAspect="1" noMove="1" noResize="1" noChangeArrowheads="1"/>
        </xdr:cNvSpPr>
      </xdr:nvSpPr>
      <xdr:spPr bwMode="auto">
        <a:xfrm>
          <a:off x="22383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48" name="AutoShape 297"/>
        <xdr:cNvSpPr>
          <a:spLocks noRot="1" noMove="1" noResize="1" noChangeArrowheads="1"/>
        </xdr:cNvSpPr>
      </xdr:nvSpPr>
      <xdr:spPr bwMode="auto">
        <a:xfrm>
          <a:off x="22383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120</xdr:row>
      <xdr:rowOff>104775</xdr:rowOff>
    </xdr:from>
    <xdr:to>
      <xdr:col>4</xdr:col>
      <xdr:colOff>647700</xdr:colOff>
      <xdr:row>120</xdr:row>
      <xdr:rowOff>104775</xdr:rowOff>
    </xdr:to>
    <xdr:sp macro="" textlink="">
      <xdr:nvSpPr>
        <xdr:cNvPr id="449" name="AutoShape 298"/>
        <xdr:cNvSpPr>
          <a:spLocks noRot="1" noChangeAspect="1" noMove="1" noResize="1" noChangeArrowheads="1"/>
        </xdr:cNvSpPr>
      </xdr:nvSpPr>
      <xdr:spPr bwMode="auto">
        <a:xfrm>
          <a:off x="22383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619125</xdr:colOff>
      <xdr:row>121</xdr:row>
      <xdr:rowOff>104775</xdr:rowOff>
    </xdr:to>
    <xdr:sp macro="" textlink="">
      <xdr:nvSpPr>
        <xdr:cNvPr id="450" name="AutoShape 272"/>
        <xdr:cNvSpPr>
          <a:spLocks noRot="1" noChangeAspect="1" noMove="1" noResize="1" noChangeArrowheads="1"/>
        </xdr:cNvSpPr>
      </xdr:nvSpPr>
      <xdr:spPr bwMode="auto">
        <a:xfrm>
          <a:off x="2238375" y="37947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51" name="AutoShape 273"/>
        <xdr:cNvSpPr>
          <a:spLocks noRot="1" noChangeAspect="1" noMove="1" noResize="1" noChangeArrowheads="1"/>
        </xdr:cNvSpPr>
      </xdr:nvSpPr>
      <xdr:spPr bwMode="auto">
        <a:xfrm>
          <a:off x="22383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52" name="AutoShape 295"/>
        <xdr:cNvSpPr>
          <a:spLocks noRot="1" noChangeAspect="1" noMove="1" noResize="1" noChangeArrowheads="1"/>
        </xdr:cNvSpPr>
      </xdr:nvSpPr>
      <xdr:spPr bwMode="auto">
        <a:xfrm>
          <a:off x="22383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53" name="AutoShape 296"/>
        <xdr:cNvSpPr>
          <a:spLocks noRot="1" noChangeAspect="1" noMove="1" noResize="1" noChangeArrowheads="1"/>
        </xdr:cNvSpPr>
      </xdr:nvSpPr>
      <xdr:spPr bwMode="auto">
        <a:xfrm>
          <a:off x="22383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54" name="AutoShape 297"/>
        <xdr:cNvSpPr>
          <a:spLocks noRot="1" noMove="1" noResize="1" noChangeArrowheads="1"/>
        </xdr:cNvSpPr>
      </xdr:nvSpPr>
      <xdr:spPr bwMode="auto">
        <a:xfrm>
          <a:off x="22383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121</xdr:row>
      <xdr:rowOff>104775</xdr:rowOff>
    </xdr:from>
    <xdr:to>
      <xdr:col>4</xdr:col>
      <xdr:colOff>647700</xdr:colOff>
      <xdr:row>121</xdr:row>
      <xdr:rowOff>104775</xdr:rowOff>
    </xdr:to>
    <xdr:sp macro="" textlink="">
      <xdr:nvSpPr>
        <xdr:cNvPr id="455" name="AutoShape 298"/>
        <xdr:cNvSpPr>
          <a:spLocks noRot="1" noChangeAspect="1" noMove="1" noResize="1" noChangeArrowheads="1"/>
        </xdr:cNvSpPr>
      </xdr:nvSpPr>
      <xdr:spPr bwMode="auto">
        <a:xfrm>
          <a:off x="22383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619125</xdr:colOff>
      <xdr:row>122</xdr:row>
      <xdr:rowOff>104775</xdr:rowOff>
    </xdr:to>
    <xdr:sp macro="" textlink="">
      <xdr:nvSpPr>
        <xdr:cNvPr id="456" name="AutoShape 272"/>
        <xdr:cNvSpPr>
          <a:spLocks noRot="1" noChangeAspect="1" noMove="1" noResize="1" noChangeArrowheads="1"/>
        </xdr:cNvSpPr>
      </xdr:nvSpPr>
      <xdr:spPr bwMode="auto">
        <a:xfrm>
          <a:off x="2238375" y="3825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57" name="AutoShape 273"/>
        <xdr:cNvSpPr>
          <a:spLocks noRot="1" noChangeAspect="1" noMove="1" noResize="1" noChangeArrowheads="1"/>
        </xdr:cNvSpPr>
      </xdr:nvSpPr>
      <xdr:spPr bwMode="auto">
        <a:xfrm>
          <a:off x="22383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58" name="AutoShape 295"/>
        <xdr:cNvSpPr>
          <a:spLocks noRot="1" noChangeAspect="1" noMove="1" noResize="1" noChangeArrowheads="1"/>
        </xdr:cNvSpPr>
      </xdr:nvSpPr>
      <xdr:spPr bwMode="auto">
        <a:xfrm>
          <a:off x="22383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59" name="AutoShape 296"/>
        <xdr:cNvSpPr>
          <a:spLocks noRot="1" noChangeAspect="1" noMove="1" noResize="1" noChangeArrowheads="1"/>
        </xdr:cNvSpPr>
      </xdr:nvSpPr>
      <xdr:spPr bwMode="auto">
        <a:xfrm>
          <a:off x="22383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60" name="AutoShape 297"/>
        <xdr:cNvSpPr>
          <a:spLocks noRot="1" noMove="1" noResize="1" noChangeArrowheads="1"/>
        </xdr:cNvSpPr>
      </xdr:nvSpPr>
      <xdr:spPr bwMode="auto">
        <a:xfrm>
          <a:off x="22383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122</xdr:row>
      <xdr:rowOff>104775</xdr:rowOff>
    </xdr:from>
    <xdr:to>
      <xdr:col>4</xdr:col>
      <xdr:colOff>647700</xdr:colOff>
      <xdr:row>122</xdr:row>
      <xdr:rowOff>104775</xdr:rowOff>
    </xdr:to>
    <xdr:sp macro="" textlink="">
      <xdr:nvSpPr>
        <xdr:cNvPr id="461" name="AutoShape 298"/>
        <xdr:cNvSpPr>
          <a:spLocks noRot="1" noChangeAspect="1" noMove="1" noResize="1" noChangeArrowheads="1"/>
        </xdr:cNvSpPr>
      </xdr:nvSpPr>
      <xdr:spPr bwMode="auto">
        <a:xfrm>
          <a:off x="22383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619125</xdr:colOff>
      <xdr:row>123</xdr:row>
      <xdr:rowOff>104775</xdr:rowOff>
    </xdr:to>
    <xdr:sp macro="" textlink="">
      <xdr:nvSpPr>
        <xdr:cNvPr id="462" name="AutoShape 272"/>
        <xdr:cNvSpPr>
          <a:spLocks noRot="1" noChangeAspect="1" noMove="1" noResize="1" noChangeArrowheads="1"/>
        </xdr:cNvSpPr>
      </xdr:nvSpPr>
      <xdr:spPr bwMode="auto">
        <a:xfrm>
          <a:off x="2238375" y="38557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63" name="AutoShape 273"/>
        <xdr:cNvSpPr>
          <a:spLocks noRot="1" noChangeAspect="1" noMove="1" noResize="1" noChangeArrowheads="1"/>
        </xdr:cNvSpPr>
      </xdr:nvSpPr>
      <xdr:spPr bwMode="auto">
        <a:xfrm>
          <a:off x="22383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64" name="AutoShape 295"/>
        <xdr:cNvSpPr>
          <a:spLocks noRot="1" noChangeAspect="1" noMove="1" noResize="1" noChangeArrowheads="1"/>
        </xdr:cNvSpPr>
      </xdr:nvSpPr>
      <xdr:spPr bwMode="auto">
        <a:xfrm>
          <a:off x="22383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65" name="AutoShape 296"/>
        <xdr:cNvSpPr>
          <a:spLocks noRot="1" noChangeAspect="1" noMove="1" noResize="1" noChangeArrowheads="1"/>
        </xdr:cNvSpPr>
      </xdr:nvSpPr>
      <xdr:spPr bwMode="auto">
        <a:xfrm>
          <a:off x="22383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66" name="AutoShape 297"/>
        <xdr:cNvSpPr>
          <a:spLocks noRot="1" noMove="1" noResize="1" noChangeArrowheads="1"/>
        </xdr:cNvSpPr>
      </xdr:nvSpPr>
      <xdr:spPr bwMode="auto">
        <a:xfrm>
          <a:off x="22383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123</xdr:row>
      <xdr:rowOff>104775</xdr:rowOff>
    </xdr:from>
    <xdr:to>
      <xdr:col>4</xdr:col>
      <xdr:colOff>647700</xdr:colOff>
      <xdr:row>123</xdr:row>
      <xdr:rowOff>104775</xdr:rowOff>
    </xdr:to>
    <xdr:sp macro="" textlink="">
      <xdr:nvSpPr>
        <xdr:cNvPr id="467" name="AutoShape 298"/>
        <xdr:cNvSpPr>
          <a:spLocks noRot="1" noChangeAspect="1" noMove="1" noResize="1" noChangeArrowheads="1"/>
        </xdr:cNvSpPr>
      </xdr:nvSpPr>
      <xdr:spPr bwMode="auto">
        <a:xfrm>
          <a:off x="22383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619125</xdr:colOff>
      <xdr:row>124</xdr:row>
      <xdr:rowOff>104775</xdr:rowOff>
    </xdr:to>
    <xdr:sp macro="" textlink="">
      <xdr:nvSpPr>
        <xdr:cNvPr id="468" name="AutoShape 272"/>
        <xdr:cNvSpPr>
          <a:spLocks noRot="1" noChangeAspect="1" noMove="1" noResize="1" noChangeArrowheads="1"/>
        </xdr:cNvSpPr>
      </xdr:nvSpPr>
      <xdr:spPr bwMode="auto">
        <a:xfrm>
          <a:off x="2238375" y="38862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69" name="AutoShape 273"/>
        <xdr:cNvSpPr>
          <a:spLocks noRot="1" noChangeAspect="1" noMove="1" noResize="1" noChangeArrowheads="1"/>
        </xdr:cNvSpPr>
      </xdr:nvSpPr>
      <xdr:spPr bwMode="auto">
        <a:xfrm>
          <a:off x="22383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70" name="AutoShape 295"/>
        <xdr:cNvSpPr>
          <a:spLocks noRot="1" noChangeAspect="1" noMove="1" noResize="1" noChangeArrowheads="1"/>
        </xdr:cNvSpPr>
      </xdr:nvSpPr>
      <xdr:spPr bwMode="auto">
        <a:xfrm>
          <a:off x="22383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71" name="AutoShape 296"/>
        <xdr:cNvSpPr>
          <a:spLocks noRot="1" noChangeAspect="1" noMove="1" noResize="1" noChangeArrowheads="1"/>
        </xdr:cNvSpPr>
      </xdr:nvSpPr>
      <xdr:spPr bwMode="auto">
        <a:xfrm>
          <a:off x="22383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72" name="AutoShape 297"/>
        <xdr:cNvSpPr>
          <a:spLocks noRot="1" noMove="1" noResize="1" noChangeArrowheads="1"/>
        </xdr:cNvSpPr>
      </xdr:nvSpPr>
      <xdr:spPr bwMode="auto">
        <a:xfrm>
          <a:off x="22383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124</xdr:row>
      <xdr:rowOff>104775</xdr:rowOff>
    </xdr:from>
    <xdr:to>
      <xdr:col>4</xdr:col>
      <xdr:colOff>647700</xdr:colOff>
      <xdr:row>124</xdr:row>
      <xdr:rowOff>104775</xdr:rowOff>
    </xdr:to>
    <xdr:sp macro="" textlink="">
      <xdr:nvSpPr>
        <xdr:cNvPr id="473" name="AutoShape 298"/>
        <xdr:cNvSpPr>
          <a:spLocks noRot="1" noChangeAspect="1" noMove="1" noResize="1" noChangeArrowheads="1"/>
        </xdr:cNvSpPr>
      </xdr:nvSpPr>
      <xdr:spPr bwMode="auto">
        <a:xfrm>
          <a:off x="22383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619125</xdr:colOff>
      <xdr:row>125</xdr:row>
      <xdr:rowOff>104775</xdr:rowOff>
    </xdr:to>
    <xdr:sp macro="" textlink="">
      <xdr:nvSpPr>
        <xdr:cNvPr id="474" name="AutoShape 272"/>
        <xdr:cNvSpPr>
          <a:spLocks noRot="1" noChangeAspect="1" noMove="1" noResize="1" noChangeArrowheads="1"/>
        </xdr:cNvSpPr>
      </xdr:nvSpPr>
      <xdr:spPr bwMode="auto">
        <a:xfrm>
          <a:off x="2238375" y="39166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75" name="AutoShape 273"/>
        <xdr:cNvSpPr>
          <a:spLocks noRot="1" noChangeAspect="1" noMove="1" noResize="1" noChangeArrowheads="1"/>
        </xdr:cNvSpPr>
      </xdr:nvSpPr>
      <xdr:spPr bwMode="auto">
        <a:xfrm>
          <a:off x="22383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76" name="AutoShape 295"/>
        <xdr:cNvSpPr>
          <a:spLocks noRot="1" noChangeAspect="1" noMove="1" noResize="1" noChangeArrowheads="1"/>
        </xdr:cNvSpPr>
      </xdr:nvSpPr>
      <xdr:spPr bwMode="auto">
        <a:xfrm>
          <a:off x="22383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77" name="AutoShape 296"/>
        <xdr:cNvSpPr>
          <a:spLocks noRot="1" noChangeAspect="1" noMove="1" noResize="1" noChangeArrowheads="1"/>
        </xdr:cNvSpPr>
      </xdr:nvSpPr>
      <xdr:spPr bwMode="auto">
        <a:xfrm>
          <a:off x="22383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78" name="AutoShape 297"/>
        <xdr:cNvSpPr>
          <a:spLocks noRot="1" noMove="1" noResize="1" noChangeArrowheads="1"/>
        </xdr:cNvSpPr>
      </xdr:nvSpPr>
      <xdr:spPr bwMode="auto">
        <a:xfrm>
          <a:off x="22383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125</xdr:row>
      <xdr:rowOff>104775</xdr:rowOff>
    </xdr:from>
    <xdr:to>
      <xdr:col>4</xdr:col>
      <xdr:colOff>647700</xdr:colOff>
      <xdr:row>125</xdr:row>
      <xdr:rowOff>104775</xdr:rowOff>
    </xdr:to>
    <xdr:sp macro="" textlink="">
      <xdr:nvSpPr>
        <xdr:cNvPr id="479" name="AutoShape 298"/>
        <xdr:cNvSpPr>
          <a:spLocks noRot="1" noChangeAspect="1" noMove="1" noResize="1" noChangeArrowheads="1"/>
        </xdr:cNvSpPr>
      </xdr:nvSpPr>
      <xdr:spPr bwMode="auto">
        <a:xfrm>
          <a:off x="22383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619125</xdr:colOff>
      <xdr:row>126</xdr:row>
      <xdr:rowOff>104775</xdr:rowOff>
    </xdr:to>
    <xdr:sp macro="" textlink="">
      <xdr:nvSpPr>
        <xdr:cNvPr id="480" name="AutoShape 272"/>
        <xdr:cNvSpPr>
          <a:spLocks noRot="1" noChangeAspect="1" noMove="1" noResize="1" noChangeArrowheads="1"/>
        </xdr:cNvSpPr>
      </xdr:nvSpPr>
      <xdr:spPr bwMode="auto">
        <a:xfrm>
          <a:off x="2238375" y="3947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481" name="AutoShape 273"/>
        <xdr:cNvSpPr>
          <a:spLocks noRot="1" noChangeAspect="1" noMove="1" noResize="1" noChangeArrowheads="1"/>
        </xdr:cNvSpPr>
      </xdr:nvSpPr>
      <xdr:spPr bwMode="auto">
        <a:xfrm>
          <a:off x="22383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482" name="AutoShape 295"/>
        <xdr:cNvSpPr>
          <a:spLocks noRot="1" noChangeAspect="1" noMove="1" noResize="1" noChangeArrowheads="1"/>
        </xdr:cNvSpPr>
      </xdr:nvSpPr>
      <xdr:spPr bwMode="auto">
        <a:xfrm>
          <a:off x="22383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483" name="AutoShape 296"/>
        <xdr:cNvSpPr>
          <a:spLocks noRot="1" noChangeAspect="1" noMove="1" noResize="1" noChangeArrowheads="1"/>
        </xdr:cNvSpPr>
      </xdr:nvSpPr>
      <xdr:spPr bwMode="auto">
        <a:xfrm>
          <a:off x="22383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484" name="AutoShape 297"/>
        <xdr:cNvSpPr>
          <a:spLocks noRot="1" noMove="1" noResize="1" noChangeArrowheads="1"/>
        </xdr:cNvSpPr>
      </xdr:nvSpPr>
      <xdr:spPr bwMode="auto">
        <a:xfrm>
          <a:off x="22383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126</xdr:row>
      <xdr:rowOff>104775</xdr:rowOff>
    </xdr:from>
    <xdr:to>
      <xdr:col>4</xdr:col>
      <xdr:colOff>647700</xdr:colOff>
      <xdr:row>126</xdr:row>
      <xdr:rowOff>104775</xdr:rowOff>
    </xdr:to>
    <xdr:sp macro="" textlink="">
      <xdr:nvSpPr>
        <xdr:cNvPr id="485" name="AutoShape 298"/>
        <xdr:cNvSpPr>
          <a:spLocks noRot="1" noChangeAspect="1" noMove="1" noResize="1" noChangeArrowheads="1"/>
        </xdr:cNvSpPr>
      </xdr:nvSpPr>
      <xdr:spPr bwMode="auto">
        <a:xfrm>
          <a:off x="22383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619125</xdr:colOff>
      <xdr:row>127</xdr:row>
      <xdr:rowOff>104775</xdr:rowOff>
    </xdr:to>
    <xdr:sp macro="" textlink="">
      <xdr:nvSpPr>
        <xdr:cNvPr id="486" name="AutoShape 272"/>
        <xdr:cNvSpPr>
          <a:spLocks noRot="1" noChangeAspect="1" noMove="1" noResize="1" noChangeArrowheads="1"/>
        </xdr:cNvSpPr>
      </xdr:nvSpPr>
      <xdr:spPr bwMode="auto">
        <a:xfrm>
          <a:off x="2238375" y="39776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487" name="AutoShape 273"/>
        <xdr:cNvSpPr>
          <a:spLocks noRot="1" noChangeAspect="1" noMove="1" noResize="1" noChangeArrowheads="1"/>
        </xdr:cNvSpPr>
      </xdr:nvSpPr>
      <xdr:spPr bwMode="auto">
        <a:xfrm>
          <a:off x="22383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488" name="AutoShape 295"/>
        <xdr:cNvSpPr>
          <a:spLocks noRot="1" noChangeAspect="1" noMove="1" noResize="1" noChangeArrowheads="1"/>
        </xdr:cNvSpPr>
      </xdr:nvSpPr>
      <xdr:spPr bwMode="auto">
        <a:xfrm>
          <a:off x="22383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489" name="AutoShape 296"/>
        <xdr:cNvSpPr>
          <a:spLocks noRot="1" noChangeAspect="1" noMove="1" noResize="1" noChangeArrowheads="1"/>
        </xdr:cNvSpPr>
      </xdr:nvSpPr>
      <xdr:spPr bwMode="auto">
        <a:xfrm>
          <a:off x="22383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490" name="AutoShape 297"/>
        <xdr:cNvSpPr>
          <a:spLocks noRot="1" noMove="1" noResize="1" noChangeArrowheads="1"/>
        </xdr:cNvSpPr>
      </xdr:nvSpPr>
      <xdr:spPr bwMode="auto">
        <a:xfrm>
          <a:off x="22383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127</xdr:row>
      <xdr:rowOff>104775</xdr:rowOff>
    </xdr:from>
    <xdr:to>
      <xdr:col>4</xdr:col>
      <xdr:colOff>647700</xdr:colOff>
      <xdr:row>127</xdr:row>
      <xdr:rowOff>104775</xdr:rowOff>
    </xdr:to>
    <xdr:sp macro="" textlink="">
      <xdr:nvSpPr>
        <xdr:cNvPr id="491" name="AutoShape 298"/>
        <xdr:cNvSpPr>
          <a:spLocks noRot="1" noChangeAspect="1" noMove="1" noResize="1" noChangeArrowheads="1"/>
        </xdr:cNvSpPr>
      </xdr:nvSpPr>
      <xdr:spPr bwMode="auto">
        <a:xfrm>
          <a:off x="22383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619125</xdr:colOff>
      <xdr:row>128</xdr:row>
      <xdr:rowOff>104775</xdr:rowOff>
    </xdr:to>
    <xdr:sp macro="" textlink="">
      <xdr:nvSpPr>
        <xdr:cNvPr id="492" name="AutoShape 272"/>
        <xdr:cNvSpPr>
          <a:spLocks noRot="1" noChangeAspect="1" noMove="1" noResize="1" noChangeArrowheads="1"/>
        </xdr:cNvSpPr>
      </xdr:nvSpPr>
      <xdr:spPr bwMode="auto">
        <a:xfrm>
          <a:off x="2238375" y="40081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493" name="AutoShape 273"/>
        <xdr:cNvSpPr>
          <a:spLocks noRot="1" noChangeAspect="1" noMove="1" noResize="1" noChangeArrowheads="1"/>
        </xdr:cNvSpPr>
      </xdr:nvSpPr>
      <xdr:spPr bwMode="auto">
        <a:xfrm>
          <a:off x="22383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494" name="AutoShape 295"/>
        <xdr:cNvSpPr>
          <a:spLocks noRot="1" noChangeAspect="1" noMove="1" noResize="1" noChangeArrowheads="1"/>
        </xdr:cNvSpPr>
      </xdr:nvSpPr>
      <xdr:spPr bwMode="auto">
        <a:xfrm>
          <a:off x="22383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495" name="AutoShape 296"/>
        <xdr:cNvSpPr>
          <a:spLocks noRot="1" noChangeAspect="1" noMove="1" noResize="1" noChangeArrowheads="1"/>
        </xdr:cNvSpPr>
      </xdr:nvSpPr>
      <xdr:spPr bwMode="auto">
        <a:xfrm>
          <a:off x="22383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496" name="AutoShape 297"/>
        <xdr:cNvSpPr>
          <a:spLocks noRot="1" noMove="1" noResize="1" noChangeArrowheads="1"/>
        </xdr:cNvSpPr>
      </xdr:nvSpPr>
      <xdr:spPr bwMode="auto">
        <a:xfrm>
          <a:off x="22383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128</xdr:row>
      <xdr:rowOff>104775</xdr:rowOff>
    </xdr:from>
    <xdr:to>
      <xdr:col>4</xdr:col>
      <xdr:colOff>647700</xdr:colOff>
      <xdr:row>128</xdr:row>
      <xdr:rowOff>104775</xdr:rowOff>
    </xdr:to>
    <xdr:sp macro="" textlink="">
      <xdr:nvSpPr>
        <xdr:cNvPr id="497" name="AutoShape 298"/>
        <xdr:cNvSpPr>
          <a:spLocks noRot="1" noChangeAspect="1" noMove="1" noResize="1" noChangeArrowheads="1"/>
        </xdr:cNvSpPr>
      </xdr:nvSpPr>
      <xdr:spPr bwMode="auto">
        <a:xfrm>
          <a:off x="22383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619125</xdr:colOff>
      <xdr:row>129</xdr:row>
      <xdr:rowOff>104775</xdr:rowOff>
    </xdr:to>
    <xdr:sp macro="" textlink="">
      <xdr:nvSpPr>
        <xdr:cNvPr id="498" name="AutoShape 272"/>
        <xdr:cNvSpPr>
          <a:spLocks noRot="1" noChangeAspect="1" noMove="1" noResize="1" noChangeArrowheads="1"/>
        </xdr:cNvSpPr>
      </xdr:nvSpPr>
      <xdr:spPr bwMode="auto">
        <a:xfrm>
          <a:off x="2238375" y="40386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499" name="AutoShape 273"/>
        <xdr:cNvSpPr>
          <a:spLocks noRot="1" noChangeAspect="1" noMove="1" noResize="1" noChangeArrowheads="1"/>
        </xdr:cNvSpPr>
      </xdr:nvSpPr>
      <xdr:spPr bwMode="auto">
        <a:xfrm>
          <a:off x="22383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00" name="AutoShape 295"/>
        <xdr:cNvSpPr>
          <a:spLocks noRot="1" noChangeAspect="1" noMove="1" noResize="1" noChangeArrowheads="1"/>
        </xdr:cNvSpPr>
      </xdr:nvSpPr>
      <xdr:spPr bwMode="auto">
        <a:xfrm>
          <a:off x="22383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01" name="AutoShape 296"/>
        <xdr:cNvSpPr>
          <a:spLocks noRot="1" noChangeAspect="1" noMove="1" noResize="1" noChangeArrowheads="1"/>
        </xdr:cNvSpPr>
      </xdr:nvSpPr>
      <xdr:spPr bwMode="auto">
        <a:xfrm>
          <a:off x="22383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02" name="AutoShape 297"/>
        <xdr:cNvSpPr>
          <a:spLocks noRot="1" noMove="1" noResize="1" noChangeArrowheads="1"/>
        </xdr:cNvSpPr>
      </xdr:nvSpPr>
      <xdr:spPr bwMode="auto">
        <a:xfrm>
          <a:off x="22383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129</xdr:row>
      <xdr:rowOff>104775</xdr:rowOff>
    </xdr:from>
    <xdr:to>
      <xdr:col>4</xdr:col>
      <xdr:colOff>647700</xdr:colOff>
      <xdr:row>129</xdr:row>
      <xdr:rowOff>104775</xdr:rowOff>
    </xdr:to>
    <xdr:sp macro="" textlink="">
      <xdr:nvSpPr>
        <xdr:cNvPr id="503" name="AutoShape 298"/>
        <xdr:cNvSpPr>
          <a:spLocks noRot="1" noChangeAspect="1" noMove="1" noResize="1" noChangeArrowheads="1"/>
        </xdr:cNvSpPr>
      </xdr:nvSpPr>
      <xdr:spPr bwMode="auto">
        <a:xfrm>
          <a:off x="22383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619125</xdr:colOff>
      <xdr:row>130</xdr:row>
      <xdr:rowOff>104775</xdr:rowOff>
    </xdr:to>
    <xdr:sp macro="" textlink="">
      <xdr:nvSpPr>
        <xdr:cNvPr id="504" name="AutoShape 272"/>
        <xdr:cNvSpPr>
          <a:spLocks noRot="1" noChangeAspect="1" noMove="1" noResize="1" noChangeArrowheads="1"/>
        </xdr:cNvSpPr>
      </xdr:nvSpPr>
      <xdr:spPr bwMode="auto">
        <a:xfrm>
          <a:off x="2238375" y="4069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05" name="AutoShape 273"/>
        <xdr:cNvSpPr>
          <a:spLocks noRot="1" noChangeAspect="1" noMove="1" noResize="1" noChangeArrowheads="1"/>
        </xdr:cNvSpPr>
      </xdr:nvSpPr>
      <xdr:spPr bwMode="auto">
        <a:xfrm>
          <a:off x="22383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06" name="AutoShape 295"/>
        <xdr:cNvSpPr>
          <a:spLocks noRot="1" noChangeAspect="1" noMove="1" noResize="1" noChangeArrowheads="1"/>
        </xdr:cNvSpPr>
      </xdr:nvSpPr>
      <xdr:spPr bwMode="auto">
        <a:xfrm>
          <a:off x="22383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07" name="AutoShape 296"/>
        <xdr:cNvSpPr>
          <a:spLocks noRot="1" noChangeAspect="1" noMove="1" noResize="1" noChangeArrowheads="1"/>
        </xdr:cNvSpPr>
      </xdr:nvSpPr>
      <xdr:spPr bwMode="auto">
        <a:xfrm>
          <a:off x="22383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08" name="AutoShape 297"/>
        <xdr:cNvSpPr>
          <a:spLocks noRot="1" noMove="1" noResize="1" noChangeArrowheads="1"/>
        </xdr:cNvSpPr>
      </xdr:nvSpPr>
      <xdr:spPr bwMode="auto">
        <a:xfrm>
          <a:off x="22383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130</xdr:row>
      <xdr:rowOff>104775</xdr:rowOff>
    </xdr:from>
    <xdr:to>
      <xdr:col>4</xdr:col>
      <xdr:colOff>647700</xdr:colOff>
      <xdr:row>130</xdr:row>
      <xdr:rowOff>104775</xdr:rowOff>
    </xdr:to>
    <xdr:sp macro="" textlink="">
      <xdr:nvSpPr>
        <xdr:cNvPr id="509" name="AutoShape 298"/>
        <xdr:cNvSpPr>
          <a:spLocks noRot="1" noChangeAspect="1" noMove="1" noResize="1" noChangeArrowheads="1"/>
        </xdr:cNvSpPr>
      </xdr:nvSpPr>
      <xdr:spPr bwMode="auto">
        <a:xfrm>
          <a:off x="22383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619125</xdr:colOff>
      <xdr:row>131</xdr:row>
      <xdr:rowOff>104775</xdr:rowOff>
    </xdr:to>
    <xdr:sp macro="" textlink="">
      <xdr:nvSpPr>
        <xdr:cNvPr id="510" name="AutoShape 272"/>
        <xdr:cNvSpPr>
          <a:spLocks noRot="1" noChangeAspect="1" noMove="1" noResize="1" noChangeArrowheads="1"/>
        </xdr:cNvSpPr>
      </xdr:nvSpPr>
      <xdr:spPr bwMode="auto">
        <a:xfrm>
          <a:off x="2238375" y="40995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11" name="AutoShape 273"/>
        <xdr:cNvSpPr>
          <a:spLocks noRot="1" noChangeAspect="1" noMove="1" noResize="1" noChangeArrowheads="1"/>
        </xdr:cNvSpPr>
      </xdr:nvSpPr>
      <xdr:spPr bwMode="auto">
        <a:xfrm>
          <a:off x="22383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12" name="AutoShape 295"/>
        <xdr:cNvSpPr>
          <a:spLocks noRot="1" noChangeAspect="1" noMove="1" noResize="1" noChangeArrowheads="1"/>
        </xdr:cNvSpPr>
      </xdr:nvSpPr>
      <xdr:spPr bwMode="auto">
        <a:xfrm>
          <a:off x="22383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13" name="AutoShape 296"/>
        <xdr:cNvSpPr>
          <a:spLocks noRot="1" noChangeAspect="1" noMove="1" noResize="1" noChangeArrowheads="1"/>
        </xdr:cNvSpPr>
      </xdr:nvSpPr>
      <xdr:spPr bwMode="auto">
        <a:xfrm>
          <a:off x="22383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14" name="AutoShape 297"/>
        <xdr:cNvSpPr>
          <a:spLocks noRot="1" noMove="1" noResize="1" noChangeArrowheads="1"/>
        </xdr:cNvSpPr>
      </xdr:nvSpPr>
      <xdr:spPr bwMode="auto">
        <a:xfrm>
          <a:off x="22383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131</xdr:row>
      <xdr:rowOff>104775</xdr:rowOff>
    </xdr:from>
    <xdr:to>
      <xdr:col>4</xdr:col>
      <xdr:colOff>647700</xdr:colOff>
      <xdr:row>131</xdr:row>
      <xdr:rowOff>104775</xdr:rowOff>
    </xdr:to>
    <xdr:sp macro="" textlink="">
      <xdr:nvSpPr>
        <xdr:cNvPr id="515" name="AutoShape 298"/>
        <xdr:cNvSpPr>
          <a:spLocks noRot="1" noChangeAspect="1" noMove="1" noResize="1" noChangeArrowheads="1"/>
        </xdr:cNvSpPr>
      </xdr:nvSpPr>
      <xdr:spPr bwMode="auto">
        <a:xfrm>
          <a:off x="22383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619125</xdr:colOff>
      <xdr:row>132</xdr:row>
      <xdr:rowOff>104775</xdr:rowOff>
    </xdr:to>
    <xdr:sp macro="" textlink="">
      <xdr:nvSpPr>
        <xdr:cNvPr id="516" name="AutoShape 272"/>
        <xdr:cNvSpPr>
          <a:spLocks noRot="1" noChangeAspect="1" noMove="1" noResize="1" noChangeArrowheads="1"/>
        </xdr:cNvSpPr>
      </xdr:nvSpPr>
      <xdr:spPr bwMode="auto">
        <a:xfrm>
          <a:off x="2238375" y="41300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17" name="AutoShape 273"/>
        <xdr:cNvSpPr>
          <a:spLocks noRot="1" noChangeAspect="1" noMove="1" noResize="1" noChangeArrowheads="1"/>
        </xdr:cNvSpPr>
      </xdr:nvSpPr>
      <xdr:spPr bwMode="auto">
        <a:xfrm>
          <a:off x="22383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18" name="AutoShape 295"/>
        <xdr:cNvSpPr>
          <a:spLocks noRot="1" noChangeAspect="1" noMove="1" noResize="1" noChangeArrowheads="1"/>
        </xdr:cNvSpPr>
      </xdr:nvSpPr>
      <xdr:spPr bwMode="auto">
        <a:xfrm>
          <a:off x="22383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19" name="AutoShape 296"/>
        <xdr:cNvSpPr>
          <a:spLocks noRot="1" noChangeAspect="1" noMove="1" noResize="1" noChangeArrowheads="1"/>
        </xdr:cNvSpPr>
      </xdr:nvSpPr>
      <xdr:spPr bwMode="auto">
        <a:xfrm>
          <a:off x="22383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20" name="AutoShape 297"/>
        <xdr:cNvSpPr>
          <a:spLocks noRot="1" noMove="1" noResize="1" noChangeArrowheads="1"/>
        </xdr:cNvSpPr>
      </xdr:nvSpPr>
      <xdr:spPr bwMode="auto">
        <a:xfrm>
          <a:off x="22383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132</xdr:row>
      <xdr:rowOff>104775</xdr:rowOff>
    </xdr:from>
    <xdr:to>
      <xdr:col>4</xdr:col>
      <xdr:colOff>647700</xdr:colOff>
      <xdr:row>132</xdr:row>
      <xdr:rowOff>104775</xdr:rowOff>
    </xdr:to>
    <xdr:sp macro="" textlink="">
      <xdr:nvSpPr>
        <xdr:cNvPr id="521" name="AutoShape 298"/>
        <xdr:cNvSpPr>
          <a:spLocks noRot="1" noChangeAspect="1" noMove="1" noResize="1" noChangeArrowheads="1"/>
        </xdr:cNvSpPr>
      </xdr:nvSpPr>
      <xdr:spPr bwMode="auto">
        <a:xfrm>
          <a:off x="22383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22" name="AutoShape 272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23" name="AutoShape 273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24" name="AutoShape 295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25" name="AutoShape 296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26" name="AutoShape 297"/>
        <xdr:cNvSpPr>
          <a:spLocks noRo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27" name="AutoShape 298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619125</xdr:colOff>
      <xdr:row>134</xdr:row>
      <xdr:rowOff>104775</xdr:rowOff>
    </xdr:to>
    <xdr:sp macro="" textlink="">
      <xdr:nvSpPr>
        <xdr:cNvPr id="528" name="AutoShape 272"/>
        <xdr:cNvSpPr>
          <a:spLocks noRot="1" noChangeAspect="1" noMove="1" noResize="1" noChangeArrowheads="1"/>
        </xdr:cNvSpPr>
      </xdr:nvSpPr>
      <xdr:spPr bwMode="auto">
        <a:xfrm>
          <a:off x="2238375" y="4191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29" name="AutoShape 273"/>
        <xdr:cNvSpPr>
          <a:spLocks noRot="1" noChangeAspect="1" noMove="1" noResize="1" noChangeArrowheads="1"/>
        </xdr:cNvSpPr>
      </xdr:nvSpPr>
      <xdr:spPr bwMode="auto">
        <a:xfrm>
          <a:off x="22383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30" name="AutoShape 295"/>
        <xdr:cNvSpPr>
          <a:spLocks noRot="1" noChangeAspect="1" noMove="1" noResize="1" noChangeArrowheads="1"/>
        </xdr:cNvSpPr>
      </xdr:nvSpPr>
      <xdr:spPr bwMode="auto">
        <a:xfrm>
          <a:off x="22383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31" name="AutoShape 296"/>
        <xdr:cNvSpPr>
          <a:spLocks noRot="1" noChangeAspect="1" noMove="1" noResize="1" noChangeArrowheads="1"/>
        </xdr:cNvSpPr>
      </xdr:nvSpPr>
      <xdr:spPr bwMode="auto">
        <a:xfrm>
          <a:off x="22383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32" name="AutoShape 297"/>
        <xdr:cNvSpPr>
          <a:spLocks noRot="1" noMove="1" noResize="1" noChangeArrowheads="1"/>
        </xdr:cNvSpPr>
      </xdr:nvSpPr>
      <xdr:spPr bwMode="auto">
        <a:xfrm>
          <a:off x="22383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104775</xdr:rowOff>
    </xdr:from>
    <xdr:to>
      <xdr:col>4</xdr:col>
      <xdr:colOff>647700</xdr:colOff>
      <xdr:row>134</xdr:row>
      <xdr:rowOff>104775</xdr:rowOff>
    </xdr:to>
    <xdr:sp macro="" textlink="">
      <xdr:nvSpPr>
        <xdr:cNvPr id="533" name="AutoShape 298"/>
        <xdr:cNvSpPr>
          <a:spLocks noRot="1" noChangeAspect="1" noMove="1" noResize="1" noChangeArrowheads="1"/>
        </xdr:cNvSpPr>
      </xdr:nvSpPr>
      <xdr:spPr bwMode="auto">
        <a:xfrm>
          <a:off x="22383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619125</xdr:colOff>
      <xdr:row>133</xdr:row>
      <xdr:rowOff>104775</xdr:rowOff>
    </xdr:to>
    <xdr:sp macro="" textlink="">
      <xdr:nvSpPr>
        <xdr:cNvPr id="534" name="AutoShape 272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35" name="AutoShape 273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36" name="AutoShape 295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37" name="AutoShape 296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38" name="AutoShape 297"/>
        <xdr:cNvSpPr>
          <a:spLocks noRo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133</xdr:row>
      <xdr:rowOff>104775</xdr:rowOff>
    </xdr:from>
    <xdr:to>
      <xdr:col>4</xdr:col>
      <xdr:colOff>647700</xdr:colOff>
      <xdr:row>133</xdr:row>
      <xdr:rowOff>104775</xdr:rowOff>
    </xdr:to>
    <xdr:sp macro="" textlink="">
      <xdr:nvSpPr>
        <xdr:cNvPr id="539" name="AutoShape 298"/>
        <xdr:cNvSpPr>
          <a:spLocks noRot="1" noChangeAspect="1" noMove="1" noResize="1" noChangeArrowheads="1"/>
        </xdr:cNvSpPr>
      </xdr:nvSpPr>
      <xdr:spPr bwMode="auto">
        <a:xfrm>
          <a:off x="22383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619125</xdr:colOff>
      <xdr:row>109</xdr:row>
      <xdr:rowOff>104775</xdr:rowOff>
    </xdr:to>
    <xdr:sp macro="" textlink="">
      <xdr:nvSpPr>
        <xdr:cNvPr id="540" name="AutoShape 272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41" name="AutoShape 273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42" name="AutoShape 295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43" name="AutoShape 296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44" name="AutoShape 297"/>
        <xdr:cNvSpPr>
          <a:spLocks noRo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109</xdr:row>
      <xdr:rowOff>104775</xdr:rowOff>
    </xdr:from>
    <xdr:to>
      <xdr:col>6</xdr:col>
      <xdr:colOff>647700</xdr:colOff>
      <xdr:row>109</xdr:row>
      <xdr:rowOff>104775</xdr:rowOff>
    </xdr:to>
    <xdr:sp macro="" textlink="">
      <xdr:nvSpPr>
        <xdr:cNvPr id="545" name="AutoShape 298"/>
        <xdr:cNvSpPr>
          <a:spLocks noRot="1" noChangeAspect="1" noMove="1" noResize="1" noChangeArrowheads="1"/>
        </xdr:cNvSpPr>
      </xdr:nvSpPr>
      <xdr:spPr bwMode="auto">
        <a:xfrm>
          <a:off x="4391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619125</xdr:colOff>
      <xdr:row>110</xdr:row>
      <xdr:rowOff>104775</xdr:rowOff>
    </xdr:to>
    <xdr:sp macro="" textlink="">
      <xdr:nvSpPr>
        <xdr:cNvPr id="546" name="AutoShape 272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47" name="AutoShape 273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48" name="AutoShape 295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49" name="AutoShape 296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50" name="AutoShape 297"/>
        <xdr:cNvSpPr>
          <a:spLocks noRo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110</xdr:row>
      <xdr:rowOff>104775</xdr:rowOff>
    </xdr:from>
    <xdr:to>
      <xdr:col>6</xdr:col>
      <xdr:colOff>647700</xdr:colOff>
      <xdr:row>110</xdr:row>
      <xdr:rowOff>104775</xdr:rowOff>
    </xdr:to>
    <xdr:sp macro="" textlink="">
      <xdr:nvSpPr>
        <xdr:cNvPr id="551" name="AutoShape 298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619125</xdr:colOff>
      <xdr:row>111</xdr:row>
      <xdr:rowOff>104775</xdr:rowOff>
    </xdr:to>
    <xdr:sp macro="" textlink="">
      <xdr:nvSpPr>
        <xdr:cNvPr id="552" name="AutoShape 272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53" name="AutoShape 273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54" name="AutoShape 295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55" name="AutoShape 296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56" name="AutoShape 297"/>
        <xdr:cNvSpPr>
          <a:spLocks noRo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111</xdr:row>
      <xdr:rowOff>104775</xdr:rowOff>
    </xdr:from>
    <xdr:to>
      <xdr:col>6</xdr:col>
      <xdr:colOff>647700</xdr:colOff>
      <xdr:row>111</xdr:row>
      <xdr:rowOff>104775</xdr:rowOff>
    </xdr:to>
    <xdr:sp macro="" textlink="">
      <xdr:nvSpPr>
        <xdr:cNvPr id="557" name="AutoShape 298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619125</xdr:colOff>
      <xdr:row>112</xdr:row>
      <xdr:rowOff>104775</xdr:rowOff>
    </xdr:to>
    <xdr:sp macro="" textlink="">
      <xdr:nvSpPr>
        <xdr:cNvPr id="558" name="AutoShape 272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59" name="AutoShape 273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60" name="AutoShape 295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61" name="AutoShape 296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62" name="AutoShape 297"/>
        <xdr:cNvSpPr>
          <a:spLocks noRo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112</xdr:row>
      <xdr:rowOff>104775</xdr:rowOff>
    </xdr:from>
    <xdr:to>
      <xdr:col>6</xdr:col>
      <xdr:colOff>647700</xdr:colOff>
      <xdr:row>112</xdr:row>
      <xdr:rowOff>104775</xdr:rowOff>
    </xdr:to>
    <xdr:sp macro="" textlink="">
      <xdr:nvSpPr>
        <xdr:cNvPr id="563" name="AutoShape 298"/>
        <xdr:cNvSpPr>
          <a:spLocks noRot="1" noChangeAspect="1" noMove="1" noResize="1" noChangeArrowheads="1"/>
        </xdr:cNvSpPr>
      </xdr:nvSpPr>
      <xdr:spPr bwMode="auto">
        <a:xfrm>
          <a:off x="43910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619125</xdr:colOff>
      <xdr:row>113</xdr:row>
      <xdr:rowOff>104775</xdr:rowOff>
    </xdr:to>
    <xdr:sp macro="" textlink="">
      <xdr:nvSpPr>
        <xdr:cNvPr id="564" name="AutoShape 272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65" name="AutoShape 273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66" name="AutoShape 295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67" name="AutoShape 296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68" name="AutoShape 297"/>
        <xdr:cNvSpPr>
          <a:spLocks noRo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113</xdr:row>
      <xdr:rowOff>104775</xdr:rowOff>
    </xdr:from>
    <xdr:to>
      <xdr:col>6</xdr:col>
      <xdr:colOff>647700</xdr:colOff>
      <xdr:row>113</xdr:row>
      <xdr:rowOff>104775</xdr:rowOff>
    </xdr:to>
    <xdr:sp macro="" textlink="">
      <xdr:nvSpPr>
        <xdr:cNvPr id="569" name="AutoShape 298"/>
        <xdr:cNvSpPr>
          <a:spLocks noRot="1" noChangeAspect="1" noMove="1" noResize="1" noChangeArrowheads="1"/>
        </xdr:cNvSpPr>
      </xdr:nvSpPr>
      <xdr:spPr bwMode="auto">
        <a:xfrm>
          <a:off x="43910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619125</xdr:colOff>
      <xdr:row>114</xdr:row>
      <xdr:rowOff>104775</xdr:rowOff>
    </xdr:to>
    <xdr:sp macro="" textlink="">
      <xdr:nvSpPr>
        <xdr:cNvPr id="570" name="AutoShape 272"/>
        <xdr:cNvSpPr>
          <a:spLocks noRot="1" noChangeAspect="1" noMove="1" noResize="1" noChangeArrowheads="1"/>
        </xdr:cNvSpPr>
      </xdr:nvSpPr>
      <xdr:spPr bwMode="auto">
        <a:xfrm>
          <a:off x="4391025" y="35814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71" name="AutoShape 273"/>
        <xdr:cNvSpPr>
          <a:spLocks noRot="1" noChangeAspect="1" noMove="1" noResize="1" noChangeArrowheads="1"/>
        </xdr:cNvSpPr>
      </xdr:nvSpPr>
      <xdr:spPr bwMode="auto">
        <a:xfrm>
          <a:off x="43910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72" name="AutoShape 295"/>
        <xdr:cNvSpPr>
          <a:spLocks noRot="1" noChangeAspect="1" noMove="1" noResize="1" noChangeArrowheads="1"/>
        </xdr:cNvSpPr>
      </xdr:nvSpPr>
      <xdr:spPr bwMode="auto">
        <a:xfrm>
          <a:off x="43910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73" name="AutoShape 296"/>
        <xdr:cNvSpPr>
          <a:spLocks noRot="1" noChangeAspect="1" noMove="1" noResize="1" noChangeArrowheads="1"/>
        </xdr:cNvSpPr>
      </xdr:nvSpPr>
      <xdr:spPr bwMode="auto">
        <a:xfrm>
          <a:off x="43910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74" name="AutoShape 297"/>
        <xdr:cNvSpPr>
          <a:spLocks noRot="1" noMove="1" noResize="1" noChangeArrowheads="1"/>
        </xdr:cNvSpPr>
      </xdr:nvSpPr>
      <xdr:spPr bwMode="auto">
        <a:xfrm>
          <a:off x="43910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114</xdr:row>
      <xdr:rowOff>104775</xdr:rowOff>
    </xdr:from>
    <xdr:to>
      <xdr:col>6</xdr:col>
      <xdr:colOff>647700</xdr:colOff>
      <xdr:row>114</xdr:row>
      <xdr:rowOff>104775</xdr:rowOff>
    </xdr:to>
    <xdr:sp macro="" textlink="">
      <xdr:nvSpPr>
        <xdr:cNvPr id="575" name="AutoShape 298"/>
        <xdr:cNvSpPr>
          <a:spLocks noRot="1" noChangeAspect="1" noMove="1" noResize="1" noChangeArrowheads="1"/>
        </xdr:cNvSpPr>
      </xdr:nvSpPr>
      <xdr:spPr bwMode="auto">
        <a:xfrm>
          <a:off x="43910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619125</xdr:colOff>
      <xdr:row>115</xdr:row>
      <xdr:rowOff>104775</xdr:rowOff>
    </xdr:to>
    <xdr:sp macro="" textlink="">
      <xdr:nvSpPr>
        <xdr:cNvPr id="576" name="AutoShape 272"/>
        <xdr:cNvSpPr>
          <a:spLocks noRot="1" noChangeAspect="1" noMove="1" noResize="1" noChangeArrowheads="1"/>
        </xdr:cNvSpPr>
      </xdr:nvSpPr>
      <xdr:spPr bwMode="auto">
        <a:xfrm>
          <a:off x="4391025" y="36118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77" name="AutoShape 273"/>
        <xdr:cNvSpPr>
          <a:spLocks noRot="1" noChangeAspect="1" noMove="1" noResize="1" noChangeArrowheads="1"/>
        </xdr:cNvSpPr>
      </xdr:nvSpPr>
      <xdr:spPr bwMode="auto">
        <a:xfrm>
          <a:off x="43910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78" name="AutoShape 295"/>
        <xdr:cNvSpPr>
          <a:spLocks noRot="1" noChangeAspect="1" noMove="1" noResize="1" noChangeArrowheads="1"/>
        </xdr:cNvSpPr>
      </xdr:nvSpPr>
      <xdr:spPr bwMode="auto">
        <a:xfrm>
          <a:off x="43910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79" name="AutoShape 296"/>
        <xdr:cNvSpPr>
          <a:spLocks noRot="1" noChangeAspect="1" noMove="1" noResize="1" noChangeArrowheads="1"/>
        </xdr:cNvSpPr>
      </xdr:nvSpPr>
      <xdr:spPr bwMode="auto">
        <a:xfrm>
          <a:off x="43910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80" name="AutoShape 297"/>
        <xdr:cNvSpPr>
          <a:spLocks noRot="1" noMove="1" noResize="1" noChangeArrowheads="1"/>
        </xdr:cNvSpPr>
      </xdr:nvSpPr>
      <xdr:spPr bwMode="auto">
        <a:xfrm>
          <a:off x="43910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115</xdr:row>
      <xdr:rowOff>104775</xdr:rowOff>
    </xdr:from>
    <xdr:to>
      <xdr:col>6</xdr:col>
      <xdr:colOff>647700</xdr:colOff>
      <xdr:row>115</xdr:row>
      <xdr:rowOff>104775</xdr:rowOff>
    </xdr:to>
    <xdr:sp macro="" textlink="">
      <xdr:nvSpPr>
        <xdr:cNvPr id="581" name="AutoShape 298"/>
        <xdr:cNvSpPr>
          <a:spLocks noRot="1" noChangeAspect="1" noMove="1" noResize="1" noChangeArrowheads="1"/>
        </xdr:cNvSpPr>
      </xdr:nvSpPr>
      <xdr:spPr bwMode="auto">
        <a:xfrm>
          <a:off x="43910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619125</xdr:colOff>
      <xdr:row>116</xdr:row>
      <xdr:rowOff>104775</xdr:rowOff>
    </xdr:to>
    <xdr:sp macro="" textlink="">
      <xdr:nvSpPr>
        <xdr:cNvPr id="582" name="AutoShape 272"/>
        <xdr:cNvSpPr>
          <a:spLocks noRot="1" noChangeAspect="1" noMove="1" noResize="1" noChangeArrowheads="1"/>
        </xdr:cNvSpPr>
      </xdr:nvSpPr>
      <xdr:spPr bwMode="auto">
        <a:xfrm>
          <a:off x="4391025" y="36423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583" name="AutoShape 273"/>
        <xdr:cNvSpPr>
          <a:spLocks noRot="1" noChangeAspect="1" noMove="1" noResize="1" noChangeArrowheads="1"/>
        </xdr:cNvSpPr>
      </xdr:nvSpPr>
      <xdr:spPr bwMode="auto">
        <a:xfrm>
          <a:off x="43910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584" name="AutoShape 295"/>
        <xdr:cNvSpPr>
          <a:spLocks noRot="1" noChangeAspect="1" noMove="1" noResize="1" noChangeArrowheads="1"/>
        </xdr:cNvSpPr>
      </xdr:nvSpPr>
      <xdr:spPr bwMode="auto">
        <a:xfrm>
          <a:off x="43910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585" name="AutoShape 296"/>
        <xdr:cNvSpPr>
          <a:spLocks noRot="1" noChangeAspect="1" noMove="1" noResize="1" noChangeArrowheads="1"/>
        </xdr:cNvSpPr>
      </xdr:nvSpPr>
      <xdr:spPr bwMode="auto">
        <a:xfrm>
          <a:off x="43910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586" name="AutoShape 297"/>
        <xdr:cNvSpPr>
          <a:spLocks noRot="1" noMove="1" noResize="1" noChangeArrowheads="1"/>
        </xdr:cNvSpPr>
      </xdr:nvSpPr>
      <xdr:spPr bwMode="auto">
        <a:xfrm>
          <a:off x="43910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116</xdr:row>
      <xdr:rowOff>104775</xdr:rowOff>
    </xdr:from>
    <xdr:to>
      <xdr:col>6</xdr:col>
      <xdr:colOff>647700</xdr:colOff>
      <xdr:row>116</xdr:row>
      <xdr:rowOff>104775</xdr:rowOff>
    </xdr:to>
    <xdr:sp macro="" textlink="">
      <xdr:nvSpPr>
        <xdr:cNvPr id="587" name="AutoShape 298"/>
        <xdr:cNvSpPr>
          <a:spLocks noRot="1" noChangeAspect="1" noMove="1" noResize="1" noChangeArrowheads="1"/>
        </xdr:cNvSpPr>
      </xdr:nvSpPr>
      <xdr:spPr bwMode="auto">
        <a:xfrm>
          <a:off x="43910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619125</xdr:colOff>
      <xdr:row>117</xdr:row>
      <xdr:rowOff>104775</xdr:rowOff>
    </xdr:to>
    <xdr:sp macro="" textlink="">
      <xdr:nvSpPr>
        <xdr:cNvPr id="588" name="AutoShape 272"/>
        <xdr:cNvSpPr>
          <a:spLocks noRot="1" noChangeAspect="1" noMove="1" noResize="1" noChangeArrowheads="1"/>
        </xdr:cNvSpPr>
      </xdr:nvSpPr>
      <xdr:spPr bwMode="auto">
        <a:xfrm>
          <a:off x="4391025" y="36728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589" name="AutoShape 273"/>
        <xdr:cNvSpPr>
          <a:spLocks noRot="1" noChangeAspect="1" noMove="1" noResize="1" noChangeArrowheads="1"/>
        </xdr:cNvSpPr>
      </xdr:nvSpPr>
      <xdr:spPr bwMode="auto">
        <a:xfrm>
          <a:off x="43910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590" name="AutoShape 295"/>
        <xdr:cNvSpPr>
          <a:spLocks noRot="1" noChangeAspect="1" noMove="1" noResize="1" noChangeArrowheads="1"/>
        </xdr:cNvSpPr>
      </xdr:nvSpPr>
      <xdr:spPr bwMode="auto">
        <a:xfrm>
          <a:off x="43910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591" name="AutoShape 296"/>
        <xdr:cNvSpPr>
          <a:spLocks noRot="1" noChangeAspect="1" noMove="1" noResize="1" noChangeArrowheads="1"/>
        </xdr:cNvSpPr>
      </xdr:nvSpPr>
      <xdr:spPr bwMode="auto">
        <a:xfrm>
          <a:off x="43910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592" name="AutoShape 297"/>
        <xdr:cNvSpPr>
          <a:spLocks noRot="1" noMove="1" noResize="1" noChangeArrowheads="1"/>
        </xdr:cNvSpPr>
      </xdr:nvSpPr>
      <xdr:spPr bwMode="auto">
        <a:xfrm>
          <a:off x="43910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117</xdr:row>
      <xdr:rowOff>104775</xdr:rowOff>
    </xdr:from>
    <xdr:to>
      <xdr:col>6</xdr:col>
      <xdr:colOff>647700</xdr:colOff>
      <xdr:row>117</xdr:row>
      <xdr:rowOff>104775</xdr:rowOff>
    </xdr:to>
    <xdr:sp macro="" textlink="">
      <xdr:nvSpPr>
        <xdr:cNvPr id="593" name="AutoShape 298"/>
        <xdr:cNvSpPr>
          <a:spLocks noRot="1" noChangeAspect="1" noMove="1" noResize="1" noChangeArrowheads="1"/>
        </xdr:cNvSpPr>
      </xdr:nvSpPr>
      <xdr:spPr bwMode="auto">
        <a:xfrm>
          <a:off x="43910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619125</xdr:colOff>
      <xdr:row>118</xdr:row>
      <xdr:rowOff>104775</xdr:rowOff>
    </xdr:to>
    <xdr:sp macro="" textlink="">
      <xdr:nvSpPr>
        <xdr:cNvPr id="594" name="AutoShape 272"/>
        <xdr:cNvSpPr>
          <a:spLocks noRot="1" noChangeAspect="1" noMove="1" noResize="1" noChangeArrowheads="1"/>
        </xdr:cNvSpPr>
      </xdr:nvSpPr>
      <xdr:spPr bwMode="auto">
        <a:xfrm>
          <a:off x="4391025" y="37033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595" name="AutoShape 273"/>
        <xdr:cNvSpPr>
          <a:spLocks noRot="1" noChangeAspect="1" noMove="1" noResize="1" noChangeArrowheads="1"/>
        </xdr:cNvSpPr>
      </xdr:nvSpPr>
      <xdr:spPr bwMode="auto">
        <a:xfrm>
          <a:off x="43910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596" name="AutoShape 295"/>
        <xdr:cNvSpPr>
          <a:spLocks noRot="1" noChangeAspect="1" noMove="1" noResize="1" noChangeArrowheads="1"/>
        </xdr:cNvSpPr>
      </xdr:nvSpPr>
      <xdr:spPr bwMode="auto">
        <a:xfrm>
          <a:off x="43910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597" name="AutoShape 296"/>
        <xdr:cNvSpPr>
          <a:spLocks noRot="1" noChangeAspect="1" noMove="1" noResize="1" noChangeArrowheads="1"/>
        </xdr:cNvSpPr>
      </xdr:nvSpPr>
      <xdr:spPr bwMode="auto">
        <a:xfrm>
          <a:off x="43910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598" name="AutoShape 297"/>
        <xdr:cNvSpPr>
          <a:spLocks noRot="1" noMove="1" noResize="1" noChangeArrowheads="1"/>
        </xdr:cNvSpPr>
      </xdr:nvSpPr>
      <xdr:spPr bwMode="auto">
        <a:xfrm>
          <a:off x="43910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118</xdr:row>
      <xdr:rowOff>104775</xdr:rowOff>
    </xdr:from>
    <xdr:to>
      <xdr:col>6</xdr:col>
      <xdr:colOff>647700</xdr:colOff>
      <xdr:row>118</xdr:row>
      <xdr:rowOff>104775</xdr:rowOff>
    </xdr:to>
    <xdr:sp macro="" textlink="">
      <xdr:nvSpPr>
        <xdr:cNvPr id="599" name="AutoShape 298"/>
        <xdr:cNvSpPr>
          <a:spLocks noRot="1" noChangeAspect="1" noMove="1" noResize="1" noChangeArrowheads="1"/>
        </xdr:cNvSpPr>
      </xdr:nvSpPr>
      <xdr:spPr bwMode="auto">
        <a:xfrm>
          <a:off x="43910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619125</xdr:colOff>
      <xdr:row>119</xdr:row>
      <xdr:rowOff>104775</xdr:rowOff>
    </xdr:to>
    <xdr:sp macro="" textlink="">
      <xdr:nvSpPr>
        <xdr:cNvPr id="600" name="AutoShape 272"/>
        <xdr:cNvSpPr>
          <a:spLocks noRot="1" noChangeAspect="1" noMove="1" noResize="1" noChangeArrowheads="1"/>
        </xdr:cNvSpPr>
      </xdr:nvSpPr>
      <xdr:spPr bwMode="auto">
        <a:xfrm>
          <a:off x="4391025" y="37338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01" name="AutoShape 273"/>
        <xdr:cNvSpPr>
          <a:spLocks noRot="1" noChangeAspect="1" noMove="1" noResize="1" noChangeArrowheads="1"/>
        </xdr:cNvSpPr>
      </xdr:nvSpPr>
      <xdr:spPr bwMode="auto">
        <a:xfrm>
          <a:off x="43910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02" name="AutoShape 295"/>
        <xdr:cNvSpPr>
          <a:spLocks noRot="1" noChangeAspect="1" noMove="1" noResize="1" noChangeArrowheads="1"/>
        </xdr:cNvSpPr>
      </xdr:nvSpPr>
      <xdr:spPr bwMode="auto">
        <a:xfrm>
          <a:off x="43910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03" name="AutoShape 296"/>
        <xdr:cNvSpPr>
          <a:spLocks noRot="1" noChangeAspect="1" noMove="1" noResize="1" noChangeArrowheads="1"/>
        </xdr:cNvSpPr>
      </xdr:nvSpPr>
      <xdr:spPr bwMode="auto">
        <a:xfrm>
          <a:off x="43910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04" name="AutoShape 297"/>
        <xdr:cNvSpPr>
          <a:spLocks noRot="1" noMove="1" noResize="1" noChangeArrowheads="1"/>
        </xdr:cNvSpPr>
      </xdr:nvSpPr>
      <xdr:spPr bwMode="auto">
        <a:xfrm>
          <a:off x="43910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119</xdr:row>
      <xdr:rowOff>104775</xdr:rowOff>
    </xdr:from>
    <xdr:to>
      <xdr:col>6</xdr:col>
      <xdr:colOff>647700</xdr:colOff>
      <xdr:row>119</xdr:row>
      <xdr:rowOff>104775</xdr:rowOff>
    </xdr:to>
    <xdr:sp macro="" textlink="">
      <xdr:nvSpPr>
        <xdr:cNvPr id="605" name="AutoShape 298"/>
        <xdr:cNvSpPr>
          <a:spLocks noRot="1" noChangeAspect="1" noMove="1" noResize="1" noChangeArrowheads="1"/>
        </xdr:cNvSpPr>
      </xdr:nvSpPr>
      <xdr:spPr bwMode="auto">
        <a:xfrm>
          <a:off x="43910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619125</xdr:colOff>
      <xdr:row>120</xdr:row>
      <xdr:rowOff>104775</xdr:rowOff>
    </xdr:to>
    <xdr:sp macro="" textlink="">
      <xdr:nvSpPr>
        <xdr:cNvPr id="606" name="AutoShape 272"/>
        <xdr:cNvSpPr>
          <a:spLocks noRot="1" noChangeAspect="1" noMove="1" noResize="1" noChangeArrowheads="1"/>
        </xdr:cNvSpPr>
      </xdr:nvSpPr>
      <xdr:spPr bwMode="auto">
        <a:xfrm>
          <a:off x="4391025" y="37642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07" name="AutoShape 273"/>
        <xdr:cNvSpPr>
          <a:spLocks noRot="1" noChangeAspect="1" noMove="1" noResize="1" noChangeArrowheads="1"/>
        </xdr:cNvSpPr>
      </xdr:nvSpPr>
      <xdr:spPr bwMode="auto">
        <a:xfrm>
          <a:off x="43910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08" name="AutoShape 295"/>
        <xdr:cNvSpPr>
          <a:spLocks noRot="1" noChangeAspect="1" noMove="1" noResize="1" noChangeArrowheads="1"/>
        </xdr:cNvSpPr>
      </xdr:nvSpPr>
      <xdr:spPr bwMode="auto">
        <a:xfrm>
          <a:off x="43910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09" name="AutoShape 296"/>
        <xdr:cNvSpPr>
          <a:spLocks noRot="1" noChangeAspect="1" noMove="1" noResize="1" noChangeArrowheads="1"/>
        </xdr:cNvSpPr>
      </xdr:nvSpPr>
      <xdr:spPr bwMode="auto">
        <a:xfrm>
          <a:off x="43910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10" name="AutoShape 297"/>
        <xdr:cNvSpPr>
          <a:spLocks noRot="1" noMove="1" noResize="1" noChangeArrowheads="1"/>
        </xdr:cNvSpPr>
      </xdr:nvSpPr>
      <xdr:spPr bwMode="auto">
        <a:xfrm>
          <a:off x="43910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120</xdr:row>
      <xdr:rowOff>104775</xdr:rowOff>
    </xdr:from>
    <xdr:to>
      <xdr:col>6</xdr:col>
      <xdr:colOff>647700</xdr:colOff>
      <xdr:row>120</xdr:row>
      <xdr:rowOff>104775</xdr:rowOff>
    </xdr:to>
    <xdr:sp macro="" textlink="">
      <xdr:nvSpPr>
        <xdr:cNvPr id="611" name="AutoShape 298"/>
        <xdr:cNvSpPr>
          <a:spLocks noRot="1" noChangeAspect="1" noMove="1" noResize="1" noChangeArrowheads="1"/>
        </xdr:cNvSpPr>
      </xdr:nvSpPr>
      <xdr:spPr bwMode="auto">
        <a:xfrm>
          <a:off x="43910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619125</xdr:colOff>
      <xdr:row>121</xdr:row>
      <xdr:rowOff>104775</xdr:rowOff>
    </xdr:to>
    <xdr:sp macro="" textlink="">
      <xdr:nvSpPr>
        <xdr:cNvPr id="612" name="AutoShape 272"/>
        <xdr:cNvSpPr>
          <a:spLocks noRot="1" noChangeAspect="1" noMove="1" noResize="1" noChangeArrowheads="1"/>
        </xdr:cNvSpPr>
      </xdr:nvSpPr>
      <xdr:spPr bwMode="auto">
        <a:xfrm>
          <a:off x="4391025" y="37947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13" name="AutoShape 273"/>
        <xdr:cNvSpPr>
          <a:spLocks noRot="1" noChangeAspect="1" noMove="1" noResize="1" noChangeArrowheads="1"/>
        </xdr:cNvSpPr>
      </xdr:nvSpPr>
      <xdr:spPr bwMode="auto">
        <a:xfrm>
          <a:off x="43910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14" name="AutoShape 295"/>
        <xdr:cNvSpPr>
          <a:spLocks noRot="1" noChangeAspect="1" noMove="1" noResize="1" noChangeArrowheads="1"/>
        </xdr:cNvSpPr>
      </xdr:nvSpPr>
      <xdr:spPr bwMode="auto">
        <a:xfrm>
          <a:off x="43910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15" name="AutoShape 296"/>
        <xdr:cNvSpPr>
          <a:spLocks noRot="1" noChangeAspect="1" noMove="1" noResize="1" noChangeArrowheads="1"/>
        </xdr:cNvSpPr>
      </xdr:nvSpPr>
      <xdr:spPr bwMode="auto">
        <a:xfrm>
          <a:off x="43910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16" name="AutoShape 297"/>
        <xdr:cNvSpPr>
          <a:spLocks noRot="1" noMove="1" noResize="1" noChangeArrowheads="1"/>
        </xdr:cNvSpPr>
      </xdr:nvSpPr>
      <xdr:spPr bwMode="auto">
        <a:xfrm>
          <a:off x="43910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121</xdr:row>
      <xdr:rowOff>104775</xdr:rowOff>
    </xdr:from>
    <xdr:to>
      <xdr:col>6</xdr:col>
      <xdr:colOff>647700</xdr:colOff>
      <xdr:row>121</xdr:row>
      <xdr:rowOff>104775</xdr:rowOff>
    </xdr:to>
    <xdr:sp macro="" textlink="">
      <xdr:nvSpPr>
        <xdr:cNvPr id="617" name="AutoShape 298"/>
        <xdr:cNvSpPr>
          <a:spLocks noRot="1" noChangeAspect="1" noMove="1" noResize="1" noChangeArrowheads="1"/>
        </xdr:cNvSpPr>
      </xdr:nvSpPr>
      <xdr:spPr bwMode="auto">
        <a:xfrm>
          <a:off x="43910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619125</xdr:colOff>
      <xdr:row>122</xdr:row>
      <xdr:rowOff>104775</xdr:rowOff>
    </xdr:to>
    <xdr:sp macro="" textlink="">
      <xdr:nvSpPr>
        <xdr:cNvPr id="618" name="AutoShape 272"/>
        <xdr:cNvSpPr>
          <a:spLocks noRot="1" noChangeAspect="1" noMove="1" noResize="1" noChangeArrowheads="1"/>
        </xdr:cNvSpPr>
      </xdr:nvSpPr>
      <xdr:spPr bwMode="auto">
        <a:xfrm>
          <a:off x="4391025" y="3825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19" name="AutoShape 273"/>
        <xdr:cNvSpPr>
          <a:spLocks noRot="1" noChangeAspect="1" noMove="1" noResize="1" noChangeArrowheads="1"/>
        </xdr:cNvSpPr>
      </xdr:nvSpPr>
      <xdr:spPr bwMode="auto">
        <a:xfrm>
          <a:off x="43910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20" name="AutoShape 295"/>
        <xdr:cNvSpPr>
          <a:spLocks noRot="1" noChangeAspect="1" noMove="1" noResize="1" noChangeArrowheads="1"/>
        </xdr:cNvSpPr>
      </xdr:nvSpPr>
      <xdr:spPr bwMode="auto">
        <a:xfrm>
          <a:off x="43910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21" name="AutoShape 296"/>
        <xdr:cNvSpPr>
          <a:spLocks noRot="1" noChangeAspect="1" noMove="1" noResize="1" noChangeArrowheads="1"/>
        </xdr:cNvSpPr>
      </xdr:nvSpPr>
      <xdr:spPr bwMode="auto">
        <a:xfrm>
          <a:off x="43910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22" name="AutoShape 297"/>
        <xdr:cNvSpPr>
          <a:spLocks noRot="1" noMove="1" noResize="1" noChangeArrowheads="1"/>
        </xdr:cNvSpPr>
      </xdr:nvSpPr>
      <xdr:spPr bwMode="auto">
        <a:xfrm>
          <a:off x="43910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104775</xdr:rowOff>
    </xdr:from>
    <xdr:to>
      <xdr:col>6</xdr:col>
      <xdr:colOff>647700</xdr:colOff>
      <xdr:row>122</xdr:row>
      <xdr:rowOff>104775</xdr:rowOff>
    </xdr:to>
    <xdr:sp macro="" textlink="">
      <xdr:nvSpPr>
        <xdr:cNvPr id="623" name="AutoShape 298"/>
        <xdr:cNvSpPr>
          <a:spLocks noRot="1" noChangeAspect="1" noMove="1" noResize="1" noChangeArrowheads="1"/>
        </xdr:cNvSpPr>
      </xdr:nvSpPr>
      <xdr:spPr bwMode="auto">
        <a:xfrm>
          <a:off x="43910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619125</xdr:colOff>
      <xdr:row>123</xdr:row>
      <xdr:rowOff>104775</xdr:rowOff>
    </xdr:to>
    <xdr:sp macro="" textlink="">
      <xdr:nvSpPr>
        <xdr:cNvPr id="624" name="AutoShape 272"/>
        <xdr:cNvSpPr>
          <a:spLocks noRot="1" noChangeAspect="1" noMove="1" noResize="1" noChangeArrowheads="1"/>
        </xdr:cNvSpPr>
      </xdr:nvSpPr>
      <xdr:spPr bwMode="auto">
        <a:xfrm>
          <a:off x="4391025" y="38557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25" name="AutoShape 273"/>
        <xdr:cNvSpPr>
          <a:spLocks noRot="1" noChangeAspect="1" noMove="1" noResize="1" noChangeArrowheads="1"/>
        </xdr:cNvSpPr>
      </xdr:nvSpPr>
      <xdr:spPr bwMode="auto">
        <a:xfrm>
          <a:off x="43910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26" name="AutoShape 295"/>
        <xdr:cNvSpPr>
          <a:spLocks noRot="1" noChangeAspect="1" noMove="1" noResize="1" noChangeArrowheads="1"/>
        </xdr:cNvSpPr>
      </xdr:nvSpPr>
      <xdr:spPr bwMode="auto">
        <a:xfrm>
          <a:off x="43910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27" name="AutoShape 296"/>
        <xdr:cNvSpPr>
          <a:spLocks noRot="1" noChangeAspect="1" noMove="1" noResize="1" noChangeArrowheads="1"/>
        </xdr:cNvSpPr>
      </xdr:nvSpPr>
      <xdr:spPr bwMode="auto">
        <a:xfrm>
          <a:off x="43910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28" name="AutoShape 297"/>
        <xdr:cNvSpPr>
          <a:spLocks noRot="1" noMove="1" noResize="1" noChangeArrowheads="1"/>
        </xdr:cNvSpPr>
      </xdr:nvSpPr>
      <xdr:spPr bwMode="auto">
        <a:xfrm>
          <a:off x="43910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123</xdr:row>
      <xdr:rowOff>104775</xdr:rowOff>
    </xdr:from>
    <xdr:to>
      <xdr:col>6</xdr:col>
      <xdr:colOff>647700</xdr:colOff>
      <xdr:row>123</xdr:row>
      <xdr:rowOff>104775</xdr:rowOff>
    </xdr:to>
    <xdr:sp macro="" textlink="">
      <xdr:nvSpPr>
        <xdr:cNvPr id="629" name="AutoShape 298"/>
        <xdr:cNvSpPr>
          <a:spLocks noRot="1" noChangeAspect="1" noMove="1" noResize="1" noChangeArrowheads="1"/>
        </xdr:cNvSpPr>
      </xdr:nvSpPr>
      <xdr:spPr bwMode="auto">
        <a:xfrm>
          <a:off x="43910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619125</xdr:colOff>
      <xdr:row>124</xdr:row>
      <xdr:rowOff>104775</xdr:rowOff>
    </xdr:to>
    <xdr:sp macro="" textlink="">
      <xdr:nvSpPr>
        <xdr:cNvPr id="630" name="AutoShape 272"/>
        <xdr:cNvSpPr>
          <a:spLocks noRot="1" noChangeAspect="1" noMove="1" noResize="1" noChangeArrowheads="1"/>
        </xdr:cNvSpPr>
      </xdr:nvSpPr>
      <xdr:spPr bwMode="auto">
        <a:xfrm>
          <a:off x="4391025" y="38862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31" name="AutoShape 273"/>
        <xdr:cNvSpPr>
          <a:spLocks noRot="1" noChangeAspect="1" noMove="1" noResize="1" noChangeArrowheads="1"/>
        </xdr:cNvSpPr>
      </xdr:nvSpPr>
      <xdr:spPr bwMode="auto">
        <a:xfrm>
          <a:off x="43910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32" name="AutoShape 295"/>
        <xdr:cNvSpPr>
          <a:spLocks noRot="1" noChangeAspect="1" noMove="1" noResize="1" noChangeArrowheads="1"/>
        </xdr:cNvSpPr>
      </xdr:nvSpPr>
      <xdr:spPr bwMode="auto">
        <a:xfrm>
          <a:off x="43910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33" name="AutoShape 296"/>
        <xdr:cNvSpPr>
          <a:spLocks noRot="1" noChangeAspect="1" noMove="1" noResize="1" noChangeArrowheads="1"/>
        </xdr:cNvSpPr>
      </xdr:nvSpPr>
      <xdr:spPr bwMode="auto">
        <a:xfrm>
          <a:off x="43910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34" name="AutoShape 297"/>
        <xdr:cNvSpPr>
          <a:spLocks noRot="1" noMove="1" noResize="1" noChangeArrowheads="1"/>
        </xdr:cNvSpPr>
      </xdr:nvSpPr>
      <xdr:spPr bwMode="auto">
        <a:xfrm>
          <a:off x="43910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124</xdr:row>
      <xdr:rowOff>104775</xdr:rowOff>
    </xdr:from>
    <xdr:to>
      <xdr:col>6</xdr:col>
      <xdr:colOff>647700</xdr:colOff>
      <xdr:row>124</xdr:row>
      <xdr:rowOff>104775</xdr:rowOff>
    </xdr:to>
    <xdr:sp macro="" textlink="">
      <xdr:nvSpPr>
        <xdr:cNvPr id="635" name="AutoShape 298"/>
        <xdr:cNvSpPr>
          <a:spLocks noRot="1" noChangeAspect="1" noMove="1" noResize="1" noChangeArrowheads="1"/>
        </xdr:cNvSpPr>
      </xdr:nvSpPr>
      <xdr:spPr bwMode="auto">
        <a:xfrm>
          <a:off x="43910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619125</xdr:colOff>
      <xdr:row>125</xdr:row>
      <xdr:rowOff>104775</xdr:rowOff>
    </xdr:to>
    <xdr:sp macro="" textlink="">
      <xdr:nvSpPr>
        <xdr:cNvPr id="636" name="AutoShape 272"/>
        <xdr:cNvSpPr>
          <a:spLocks noRot="1" noChangeAspect="1" noMove="1" noResize="1" noChangeArrowheads="1"/>
        </xdr:cNvSpPr>
      </xdr:nvSpPr>
      <xdr:spPr bwMode="auto">
        <a:xfrm>
          <a:off x="4391025" y="39166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37" name="AutoShape 273"/>
        <xdr:cNvSpPr>
          <a:spLocks noRot="1" noChangeAspect="1" noMove="1" noResize="1" noChangeArrowheads="1"/>
        </xdr:cNvSpPr>
      </xdr:nvSpPr>
      <xdr:spPr bwMode="auto">
        <a:xfrm>
          <a:off x="43910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38" name="AutoShape 295"/>
        <xdr:cNvSpPr>
          <a:spLocks noRot="1" noChangeAspect="1" noMove="1" noResize="1" noChangeArrowheads="1"/>
        </xdr:cNvSpPr>
      </xdr:nvSpPr>
      <xdr:spPr bwMode="auto">
        <a:xfrm>
          <a:off x="43910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39" name="AutoShape 296"/>
        <xdr:cNvSpPr>
          <a:spLocks noRot="1" noChangeAspect="1" noMove="1" noResize="1" noChangeArrowheads="1"/>
        </xdr:cNvSpPr>
      </xdr:nvSpPr>
      <xdr:spPr bwMode="auto">
        <a:xfrm>
          <a:off x="43910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40" name="AutoShape 297"/>
        <xdr:cNvSpPr>
          <a:spLocks noRot="1" noMove="1" noResize="1" noChangeArrowheads="1"/>
        </xdr:cNvSpPr>
      </xdr:nvSpPr>
      <xdr:spPr bwMode="auto">
        <a:xfrm>
          <a:off x="43910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125</xdr:row>
      <xdr:rowOff>104775</xdr:rowOff>
    </xdr:from>
    <xdr:to>
      <xdr:col>6</xdr:col>
      <xdr:colOff>647700</xdr:colOff>
      <xdr:row>125</xdr:row>
      <xdr:rowOff>104775</xdr:rowOff>
    </xdr:to>
    <xdr:sp macro="" textlink="">
      <xdr:nvSpPr>
        <xdr:cNvPr id="641" name="AutoShape 298"/>
        <xdr:cNvSpPr>
          <a:spLocks noRot="1" noChangeAspect="1" noMove="1" noResize="1" noChangeArrowheads="1"/>
        </xdr:cNvSpPr>
      </xdr:nvSpPr>
      <xdr:spPr bwMode="auto">
        <a:xfrm>
          <a:off x="43910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619125</xdr:colOff>
      <xdr:row>126</xdr:row>
      <xdr:rowOff>104775</xdr:rowOff>
    </xdr:to>
    <xdr:sp macro="" textlink="">
      <xdr:nvSpPr>
        <xdr:cNvPr id="642" name="AutoShape 272"/>
        <xdr:cNvSpPr>
          <a:spLocks noRot="1" noChangeAspect="1" noMove="1" noResize="1" noChangeArrowheads="1"/>
        </xdr:cNvSpPr>
      </xdr:nvSpPr>
      <xdr:spPr bwMode="auto">
        <a:xfrm>
          <a:off x="4391025" y="3947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43" name="AutoShape 273"/>
        <xdr:cNvSpPr>
          <a:spLocks noRot="1" noChangeAspect="1" noMove="1" noResize="1" noChangeArrowheads="1"/>
        </xdr:cNvSpPr>
      </xdr:nvSpPr>
      <xdr:spPr bwMode="auto">
        <a:xfrm>
          <a:off x="43910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44" name="AutoShape 295"/>
        <xdr:cNvSpPr>
          <a:spLocks noRot="1" noChangeAspect="1" noMove="1" noResize="1" noChangeArrowheads="1"/>
        </xdr:cNvSpPr>
      </xdr:nvSpPr>
      <xdr:spPr bwMode="auto">
        <a:xfrm>
          <a:off x="43910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45" name="AutoShape 296"/>
        <xdr:cNvSpPr>
          <a:spLocks noRot="1" noChangeAspect="1" noMove="1" noResize="1" noChangeArrowheads="1"/>
        </xdr:cNvSpPr>
      </xdr:nvSpPr>
      <xdr:spPr bwMode="auto">
        <a:xfrm>
          <a:off x="43910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46" name="AutoShape 297"/>
        <xdr:cNvSpPr>
          <a:spLocks noRot="1" noMove="1" noResize="1" noChangeArrowheads="1"/>
        </xdr:cNvSpPr>
      </xdr:nvSpPr>
      <xdr:spPr bwMode="auto">
        <a:xfrm>
          <a:off x="43910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126</xdr:row>
      <xdr:rowOff>104775</xdr:rowOff>
    </xdr:from>
    <xdr:to>
      <xdr:col>6</xdr:col>
      <xdr:colOff>647700</xdr:colOff>
      <xdr:row>126</xdr:row>
      <xdr:rowOff>104775</xdr:rowOff>
    </xdr:to>
    <xdr:sp macro="" textlink="">
      <xdr:nvSpPr>
        <xdr:cNvPr id="647" name="AutoShape 298"/>
        <xdr:cNvSpPr>
          <a:spLocks noRot="1" noChangeAspect="1" noMove="1" noResize="1" noChangeArrowheads="1"/>
        </xdr:cNvSpPr>
      </xdr:nvSpPr>
      <xdr:spPr bwMode="auto">
        <a:xfrm>
          <a:off x="43910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619125</xdr:colOff>
      <xdr:row>127</xdr:row>
      <xdr:rowOff>104775</xdr:rowOff>
    </xdr:to>
    <xdr:sp macro="" textlink="">
      <xdr:nvSpPr>
        <xdr:cNvPr id="648" name="AutoShape 272"/>
        <xdr:cNvSpPr>
          <a:spLocks noRot="1" noChangeAspect="1" noMove="1" noResize="1" noChangeArrowheads="1"/>
        </xdr:cNvSpPr>
      </xdr:nvSpPr>
      <xdr:spPr bwMode="auto">
        <a:xfrm>
          <a:off x="4391025" y="39776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49" name="AutoShape 273"/>
        <xdr:cNvSpPr>
          <a:spLocks noRot="1" noChangeAspect="1" noMove="1" noResize="1" noChangeArrowheads="1"/>
        </xdr:cNvSpPr>
      </xdr:nvSpPr>
      <xdr:spPr bwMode="auto">
        <a:xfrm>
          <a:off x="43910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50" name="AutoShape 295"/>
        <xdr:cNvSpPr>
          <a:spLocks noRot="1" noChangeAspect="1" noMove="1" noResize="1" noChangeArrowheads="1"/>
        </xdr:cNvSpPr>
      </xdr:nvSpPr>
      <xdr:spPr bwMode="auto">
        <a:xfrm>
          <a:off x="43910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51" name="AutoShape 296"/>
        <xdr:cNvSpPr>
          <a:spLocks noRot="1" noChangeAspect="1" noMove="1" noResize="1" noChangeArrowheads="1"/>
        </xdr:cNvSpPr>
      </xdr:nvSpPr>
      <xdr:spPr bwMode="auto">
        <a:xfrm>
          <a:off x="43910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52" name="AutoShape 297"/>
        <xdr:cNvSpPr>
          <a:spLocks noRot="1" noMove="1" noResize="1" noChangeArrowheads="1"/>
        </xdr:cNvSpPr>
      </xdr:nvSpPr>
      <xdr:spPr bwMode="auto">
        <a:xfrm>
          <a:off x="43910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127</xdr:row>
      <xdr:rowOff>104775</xdr:rowOff>
    </xdr:from>
    <xdr:to>
      <xdr:col>6</xdr:col>
      <xdr:colOff>647700</xdr:colOff>
      <xdr:row>127</xdr:row>
      <xdr:rowOff>104775</xdr:rowOff>
    </xdr:to>
    <xdr:sp macro="" textlink="">
      <xdr:nvSpPr>
        <xdr:cNvPr id="653" name="AutoShape 298"/>
        <xdr:cNvSpPr>
          <a:spLocks noRot="1" noChangeAspect="1" noMove="1" noResize="1" noChangeArrowheads="1"/>
        </xdr:cNvSpPr>
      </xdr:nvSpPr>
      <xdr:spPr bwMode="auto">
        <a:xfrm>
          <a:off x="43910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619125</xdr:colOff>
      <xdr:row>128</xdr:row>
      <xdr:rowOff>104775</xdr:rowOff>
    </xdr:to>
    <xdr:sp macro="" textlink="">
      <xdr:nvSpPr>
        <xdr:cNvPr id="654" name="AutoShape 272"/>
        <xdr:cNvSpPr>
          <a:spLocks noRot="1" noChangeAspect="1" noMove="1" noResize="1" noChangeArrowheads="1"/>
        </xdr:cNvSpPr>
      </xdr:nvSpPr>
      <xdr:spPr bwMode="auto">
        <a:xfrm>
          <a:off x="4391025" y="40081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55" name="AutoShape 273"/>
        <xdr:cNvSpPr>
          <a:spLocks noRot="1" noChangeAspect="1" noMove="1" noResize="1" noChangeArrowheads="1"/>
        </xdr:cNvSpPr>
      </xdr:nvSpPr>
      <xdr:spPr bwMode="auto">
        <a:xfrm>
          <a:off x="43910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56" name="AutoShape 295"/>
        <xdr:cNvSpPr>
          <a:spLocks noRot="1" noChangeAspect="1" noMove="1" noResize="1" noChangeArrowheads="1"/>
        </xdr:cNvSpPr>
      </xdr:nvSpPr>
      <xdr:spPr bwMode="auto">
        <a:xfrm>
          <a:off x="43910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57" name="AutoShape 296"/>
        <xdr:cNvSpPr>
          <a:spLocks noRot="1" noChangeAspect="1" noMove="1" noResize="1" noChangeArrowheads="1"/>
        </xdr:cNvSpPr>
      </xdr:nvSpPr>
      <xdr:spPr bwMode="auto">
        <a:xfrm>
          <a:off x="43910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58" name="AutoShape 297"/>
        <xdr:cNvSpPr>
          <a:spLocks noRot="1" noMove="1" noResize="1" noChangeArrowheads="1"/>
        </xdr:cNvSpPr>
      </xdr:nvSpPr>
      <xdr:spPr bwMode="auto">
        <a:xfrm>
          <a:off x="43910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128</xdr:row>
      <xdr:rowOff>104775</xdr:rowOff>
    </xdr:from>
    <xdr:to>
      <xdr:col>6</xdr:col>
      <xdr:colOff>647700</xdr:colOff>
      <xdr:row>128</xdr:row>
      <xdr:rowOff>104775</xdr:rowOff>
    </xdr:to>
    <xdr:sp macro="" textlink="">
      <xdr:nvSpPr>
        <xdr:cNvPr id="659" name="AutoShape 298"/>
        <xdr:cNvSpPr>
          <a:spLocks noRot="1" noChangeAspect="1" noMove="1" noResize="1" noChangeArrowheads="1"/>
        </xdr:cNvSpPr>
      </xdr:nvSpPr>
      <xdr:spPr bwMode="auto">
        <a:xfrm>
          <a:off x="43910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619125</xdr:colOff>
      <xdr:row>129</xdr:row>
      <xdr:rowOff>104775</xdr:rowOff>
    </xdr:to>
    <xdr:sp macro="" textlink="">
      <xdr:nvSpPr>
        <xdr:cNvPr id="660" name="AutoShape 272"/>
        <xdr:cNvSpPr>
          <a:spLocks noRot="1" noChangeAspect="1" noMove="1" noResize="1" noChangeArrowheads="1"/>
        </xdr:cNvSpPr>
      </xdr:nvSpPr>
      <xdr:spPr bwMode="auto">
        <a:xfrm>
          <a:off x="4391025" y="40386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61" name="AutoShape 273"/>
        <xdr:cNvSpPr>
          <a:spLocks noRot="1" noChangeAspect="1" noMove="1" noResize="1" noChangeArrowheads="1"/>
        </xdr:cNvSpPr>
      </xdr:nvSpPr>
      <xdr:spPr bwMode="auto">
        <a:xfrm>
          <a:off x="43910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62" name="AutoShape 295"/>
        <xdr:cNvSpPr>
          <a:spLocks noRot="1" noChangeAspect="1" noMove="1" noResize="1" noChangeArrowheads="1"/>
        </xdr:cNvSpPr>
      </xdr:nvSpPr>
      <xdr:spPr bwMode="auto">
        <a:xfrm>
          <a:off x="43910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63" name="AutoShape 296"/>
        <xdr:cNvSpPr>
          <a:spLocks noRot="1" noChangeAspect="1" noMove="1" noResize="1" noChangeArrowheads="1"/>
        </xdr:cNvSpPr>
      </xdr:nvSpPr>
      <xdr:spPr bwMode="auto">
        <a:xfrm>
          <a:off x="43910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64" name="AutoShape 297"/>
        <xdr:cNvSpPr>
          <a:spLocks noRot="1" noMove="1" noResize="1" noChangeArrowheads="1"/>
        </xdr:cNvSpPr>
      </xdr:nvSpPr>
      <xdr:spPr bwMode="auto">
        <a:xfrm>
          <a:off x="43910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129</xdr:row>
      <xdr:rowOff>104775</xdr:rowOff>
    </xdr:from>
    <xdr:to>
      <xdr:col>6</xdr:col>
      <xdr:colOff>647700</xdr:colOff>
      <xdr:row>129</xdr:row>
      <xdr:rowOff>104775</xdr:rowOff>
    </xdr:to>
    <xdr:sp macro="" textlink="">
      <xdr:nvSpPr>
        <xdr:cNvPr id="665" name="AutoShape 298"/>
        <xdr:cNvSpPr>
          <a:spLocks noRot="1" noChangeAspect="1" noMove="1" noResize="1" noChangeArrowheads="1"/>
        </xdr:cNvSpPr>
      </xdr:nvSpPr>
      <xdr:spPr bwMode="auto">
        <a:xfrm>
          <a:off x="43910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619125</xdr:colOff>
      <xdr:row>130</xdr:row>
      <xdr:rowOff>104775</xdr:rowOff>
    </xdr:to>
    <xdr:sp macro="" textlink="">
      <xdr:nvSpPr>
        <xdr:cNvPr id="666" name="AutoShape 272"/>
        <xdr:cNvSpPr>
          <a:spLocks noRot="1" noChangeAspect="1" noMove="1" noResize="1" noChangeArrowheads="1"/>
        </xdr:cNvSpPr>
      </xdr:nvSpPr>
      <xdr:spPr bwMode="auto">
        <a:xfrm>
          <a:off x="4391025" y="4069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67" name="AutoShape 273"/>
        <xdr:cNvSpPr>
          <a:spLocks noRot="1" noChangeAspect="1" noMove="1" noResize="1" noChangeArrowheads="1"/>
        </xdr:cNvSpPr>
      </xdr:nvSpPr>
      <xdr:spPr bwMode="auto">
        <a:xfrm>
          <a:off x="43910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68" name="AutoShape 295"/>
        <xdr:cNvSpPr>
          <a:spLocks noRot="1" noChangeAspect="1" noMove="1" noResize="1" noChangeArrowheads="1"/>
        </xdr:cNvSpPr>
      </xdr:nvSpPr>
      <xdr:spPr bwMode="auto">
        <a:xfrm>
          <a:off x="43910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69" name="AutoShape 296"/>
        <xdr:cNvSpPr>
          <a:spLocks noRot="1" noChangeAspect="1" noMove="1" noResize="1" noChangeArrowheads="1"/>
        </xdr:cNvSpPr>
      </xdr:nvSpPr>
      <xdr:spPr bwMode="auto">
        <a:xfrm>
          <a:off x="43910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70" name="AutoShape 297"/>
        <xdr:cNvSpPr>
          <a:spLocks noRot="1" noMove="1" noResize="1" noChangeArrowheads="1"/>
        </xdr:cNvSpPr>
      </xdr:nvSpPr>
      <xdr:spPr bwMode="auto">
        <a:xfrm>
          <a:off x="43910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130</xdr:row>
      <xdr:rowOff>104775</xdr:rowOff>
    </xdr:from>
    <xdr:to>
      <xdr:col>6</xdr:col>
      <xdr:colOff>647700</xdr:colOff>
      <xdr:row>130</xdr:row>
      <xdr:rowOff>104775</xdr:rowOff>
    </xdr:to>
    <xdr:sp macro="" textlink="">
      <xdr:nvSpPr>
        <xdr:cNvPr id="671" name="AutoShape 298"/>
        <xdr:cNvSpPr>
          <a:spLocks noRot="1" noChangeAspect="1" noMove="1" noResize="1" noChangeArrowheads="1"/>
        </xdr:cNvSpPr>
      </xdr:nvSpPr>
      <xdr:spPr bwMode="auto">
        <a:xfrm>
          <a:off x="43910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619125</xdr:colOff>
      <xdr:row>131</xdr:row>
      <xdr:rowOff>104775</xdr:rowOff>
    </xdr:to>
    <xdr:sp macro="" textlink="">
      <xdr:nvSpPr>
        <xdr:cNvPr id="672" name="AutoShape 272"/>
        <xdr:cNvSpPr>
          <a:spLocks noRot="1" noChangeAspect="1" noMove="1" noResize="1" noChangeArrowheads="1"/>
        </xdr:cNvSpPr>
      </xdr:nvSpPr>
      <xdr:spPr bwMode="auto">
        <a:xfrm>
          <a:off x="4391025" y="40995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73" name="AutoShape 273"/>
        <xdr:cNvSpPr>
          <a:spLocks noRot="1" noChangeAspect="1" noMove="1" noResize="1" noChangeArrowheads="1"/>
        </xdr:cNvSpPr>
      </xdr:nvSpPr>
      <xdr:spPr bwMode="auto">
        <a:xfrm>
          <a:off x="43910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74" name="AutoShape 295"/>
        <xdr:cNvSpPr>
          <a:spLocks noRot="1" noChangeAspect="1" noMove="1" noResize="1" noChangeArrowheads="1"/>
        </xdr:cNvSpPr>
      </xdr:nvSpPr>
      <xdr:spPr bwMode="auto">
        <a:xfrm>
          <a:off x="43910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75" name="AutoShape 296"/>
        <xdr:cNvSpPr>
          <a:spLocks noRot="1" noChangeAspect="1" noMove="1" noResize="1" noChangeArrowheads="1"/>
        </xdr:cNvSpPr>
      </xdr:nvSpPr>
      <xdr:spPr bwMode="auto">
        <a:xfrm>
          <a:off x="43910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76" name="AutoShape 297"/>
        <xdr:cNvSpPr>
          <a:spLocks noRot="1" noMove="1" noResize="1" noChangeArrowheads="1"/>
        </xdr:cNvSpPr>
      </xdr:nvSpPr>
      <xdr:spPr bwMode="auto">
        <a:xfrm>
          <a:off x="43910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131</xdr:row>
      <xdr:rowOff>104775</xdr:rowOff>
    </xdr:from>
    <xdr:to>
      <xdr:col>6</xdr:col>
      <xdr:colOff>647700</xdr:colOff>
      <xdr:row>131</xdr:row>
      <xdr:rowOff>104775</xdr:rowOff>
    </xdr:to>
    <xdr:sp macro="" textlink="">
      <xdr:nvSpPr>
        <xdr:cNvPr id="677" name="AutoShape 298"/>
        <xdr:cNvSpPr>
          <a:spLocks noRot="1" noChangeAspect="1" noMove="1" noResize="1" noChangeArrowheads="1"/>
        </xdr:cNvSpPr>
      </xdr:nvSpPr>
      <xdr:spPr bwMode="auto">
        <a:xfrm>
          <a:off x="43910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619125</xdr:colOff>
      <xdr:row>132</xdr:row>
      <xdr:rowOff>104775</xdr:rowOff>
    </xdr:to>
    <xdr:sp macro="" textlink="">
      <xdr:nvSpPr>
        <xdr:cNvPr id="678" name="AutoShape 272"/>
        <xdr:cNvSpPr>
          <a:spLocks noRot="1" noChangeAspect="1" noMove="1" noResize="1" noChangeArrowheads="1"/>
        </xdr:cNvSpPr>
      </xdr:nvSpPr>
      <xdr:spPr bwMode="auto">
        <a:xfrm>
          <a:off x="4391025" y="41300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79" name="AutoShape 273"/>
        <xdr:cNvSpPr>
          <a:spLocks noRot="1" noChangeAspect="1" noMove="1" noResize="1" noChangeArrowheads="1"/>
        </xdr:cNvSpPr>
      </xdr:nvSpPr>
      <xdr:spPr bwMode="auto">
        <a:xfrm>
          <a:off x="43910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80" name="AutoShape 295"/>
        <xdr:cNvSpPr>
          <a:spLocks noRot="1" noChangeAspect="1" noMove="1" noResize="1" noChangeArrowheads="1"/>
        </xdr:cNvSpPr>
      </xdr:nvSpPr>
      <xdr:spPr bwMode="auto">
        <a:xfrm>
          <a:off x="43910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81" name="AutoShape 296"/>
        <xdr:cNvSpPr>
          <a:spLocks noRot="1" noChangeAspect="1" noMove="1" noResize="1" noChangeArrowheads="1"/>
        </xdr:cNvSpPr>
      </xdr:nvSpPr>
      <xdr:spPr bwMode="auto">
        <a:xfrm>
          <a:off x="43910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82" name="AutoShape 297"/>
        <xdr:cNvSpPr>
          <a:spLocks noRot="1" noMove="1" noResize="1" noChangeArrowheads="1"/>
        </xdr:cNvSpPr>
      </xdr:nvSpPr>
      <xdr:spPr bwMode="auto">
        <a:xfrm>
          <a:off x="43910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132</xdr:row>
      <xdr:rowOff>104775</xdr:rowOff>
    </xdr:from>
    <xdr:to>
      <xdr:col>6</xdr:col>
      <xdr:colOff>647700</xdr:colOff>
      <xdr:row>132</xdr:row>
      <xdr:rowOff>104775</xdr:rowOff>
    </xdr:to>
    <xdr:sp macro="" textlink="">
      <xdr:nvSpPr>
        <xdr:cNvPr id="683" name="AutoShape 298"/>
        <xdr:cNvSpPr>
          <a:spLocks noRot="1" noChangeAspect="1" noMove="1" noResize="1" noChangeArrowheads="1"/>
        </xdr:cNvSpPr>
      </xdr:nvSpPr>
      <xdr:spPr bwMode="auto">
        <a:xfrm>
          <a:off x="43910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684" name="AutoShape 272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685" name="AutoShape 273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686" name="AutoShape 295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687" name="AutoShape 296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688" name="AutoShape 297"/>
        <xdr:cNvSpPr>
          <a:spLocks noRo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689" name="AutoShape 298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619125</xdr:colOff>
      <xdr:row>134</xdr:row>
      <xdr:rowOff>104775</xdr:rowOff>
    </xdr:to>
    <xdr:sp macro="" textlink="">
      <xdr:nvSpPr>
        <xdr:cNvPr id="690" name="AutoShape 272"/>
        <xdr:cNvSpPr>
          <a:spLocks noRot="1" noChangeAspect="1" noMove="1" noResize="1" noChangeArrowheads="1"/>
        </xdr:cNvSpPr>
      </xdr:nvSpPr>
      <xdr:spPr bwMode="auto">
        <a:xfrm>
          <a:off x="4391025" y="4191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691" name="AutoShape 273"/>
        <xdr:cNvSpPr>
          <a:spLocks noRot="1" noChangeAspect="1" noMove="1" noResize="1" noChangeArrowheads="1"/>
        </xdr:cNvSpPr>
      </xdr:nvSpPr>
      <xdr:spPr bwMode="auto">
        <a:xfrm>
          <a:off x="43910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692" name="AutoShape 295"/>
        <xdr:cNvSpPr>
          <a:spLocks noRot="1" noChangeAspect="1" noMove="1" noResize="1" noChangeArrowheads="1"/>
        </xdr:cNvSpPr>
      </xdr:nvSpPr>
      <xdr:spPr bwMode="auto">
        <a:xfrm>
          <a:off x="43910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693" name="AutoShape 296"/>
        <xdr:cNvSpPr>
          <a:spLocks noRot="1" noChangeAspect="1" noMove="1" noResize="1" noChangeArrowheads="1"/>
        </xdr:cNvSpPr>
      </xdr:nvSpPr>
      <xdr:spPr bwMode="auto">
        <a:xfrm>
          <a:off x="43910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694" name="AutoShape 297"/>
        <xdr:cNvSpPr>
          <a:spLocks noRot="1" noMove="1" noResize="1" noChangeArrowheads="1"/>
        </xdr:cNvSpPr>
      </xdr:nvSpPr>
      <xdr:spPr bwMode="auto">
        <a:xfrm>
          <a:off x="43910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134</xdr:row>
      <xdr:rowOff>104775</xdr:rowOff>
    </xdr:from>
    <xdr:to>
      <xdr:col>6</xdr:col>
      <xdr:colOff>647700</xdr:colOff>
      <xdr:row>134</xdr:row>
      <xdr:rowOff>104775</xdr:rowOff>
    </xdr:to>
    <xdr:sp macro="" textlink="">
      <xdr:nvSpPr>
        <xdr:cNvPr id="695" name="AutoShape 298"/>
        <xdr:cNvSpPr>
          <a:spLocks noRot="1" noChangeAspect="1" noMove="1" noResize="1" noChangeArrowheads="1"/>
        </xdr:cNvSpPr>
      </xdr:nvSpPr>
      <xdr:spPr bwMode="auto">
        <a:xfrm>
          <a:off x="43910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619125</xdr:colOff>
      <xdr:row>133</xdr:row>
      <xdr:rowOff>104775</xdr:rowOff>
    </xdr:to>
    <xdr:sp macro="" textlink="">
      <xdr:nvSpPr>
        <xdr:cNvPr id="696" name="AutoShape 272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697" name="AutoShape 273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698" name="AutoShape 295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699" name="AutoShape 296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0" name="AutoShape 297"/>
        <xdr:cNvSpPr>
          <a:spLocks noRo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133</xdr:row>
      <xdr:rowOff>104775</xdr:rowOff>
    </xdr:from>
    <xdr:to>
      <xdr:col>6</xdr:col>
      <xdr:colOff>647700</xdr:colOff>
      <xdr:row>133</xdr:row>
      <xdr:rowOff>104775</xdr:rowOff>
    </xdr:to>
    <xdr:sp macro="" textlink="">
      <xdr:nvSpPr>
        <xdr:cNvPr id="701" name="AutoShape 298"/>
        <xdr:cNvSpPr>
          <a:spLocks noRot="1" noChangeAspect="1" noMove="1" noResize="1" noChangeArrowheads="1"/>
        </xdr:cNvSpPr>
      </xdr:nvSpPr>
      <xdr:spPr bwMode="auto">
        <a:xfrm>
          <a:off x="43910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619125</xdr:colOff>
      <xdr:row>109</xdr:row>
      <xdr:rowOff>104775</xdr:rowOff>
    </xdr:to>
    <xdr:sp macro="" textlink="">
      <xdr:nvSpPr>
        <xdr:cNvPr id="702" name="AutoShape 272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03" name="AutoShape 273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04" name="AutoShape 295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05" name="AutoShape 296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06" name="AutoShape 297"/>
        <xdr:cNvSpPr>
          <a:spLocks noRo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109</xdr:row>
      <xdr:rowOff>104775</xdr:rowOff>
    </xdr:from>
    <xdr:to>
      <xdr:col>8</xdr:col>
      <xdr:colOff>647700</xdr:colOff>
      <xdr:row>109</xdr:row>
      <xdr:rowOff>104775</xdr:rowOff>
    </xdr:to>
    <xdr:sp macro="" textlink="">
      <xdr:nvSpPr>
        <xdr:cNvPr id="707" name="AutoShape 298"/>
        <xdr:cNvSpPr>
          <a:spLocks noRot="1" noChangeAspect="1" noMove="1" noResize="1" noChangeArrowheads="1"/>
        </xdr:cNvSpPr>
      </xdr:nvSpPr>
      <xdr:spPr bwMode="auto">
        <a:xfrm>
          <a:off x="64865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708" name="AutoShape 272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09" name="AutoShape 273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10" name="AutoShape 295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11" name="AutoShape 296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12" name="AutoShape 297"/>
        <xdr:cNvSpPr>
          <a:spLocks noRo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713" name="AutoShape 298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714" name="AutoShape 272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15" name="AutoShape 273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16" name="AutoShape 295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17" name="AutoShape 296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18" name="AutoShape 297"/>
        <xdr:cNvSpPr>
          <a:spLocks noRo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719" name="AutoShape 298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720" name="AutoShape 272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21" name="AutoShape 273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22" name="AutoShape 295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23" name="AutoShape 296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24" name="AutoShape 297"/>
        <xdr:cNvSpPr>
          <a:spLocks noRo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725" name="AutoShape 298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619125</xdr:colOff>
      <xdr:row>113</xdr:row>
      <xdr:rowOff>104775</xdr:rowOff>
    </xdr:to>
    <xdr:sp macro="" textlink="">
      <xdr:nvSpPr>
        <xdr:cNvPr id="726" name="AutoShape 272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27" name="AutoShape 273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28" name="AutoShape 295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29" name="AutoShape 296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30" name="AutoShape 297"/>
        <xdr:cNvSpPr>
          <a:spLocks noRo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113</xdr:row>
      <xdr:rowOff>104775</xdr:rowOff>
    </xdr:from>
    <xdr:to>
      <xdr:col>8</xdr:col>
      <xdr:colOff>647700</xdr:colOff>
      <xdr:row>113</xdr:row>
      <xdr:rowOff>104775</xdr:rowOff>
    </xdr:to>
    <xdr:sp macro="" textlink="">
      <xdr:nvSpPr>
        <xdr:cNvPr id="731" name="AutoShape 298"/>
        <xdr:cNvSpPr>
          <a:spLocks noRot="1" noChangeAspect="1" noMove="1" noResize="1" noChangeArrowheads="1"/>
        </xdr:cNvSpPr>
      </xdr:nvSpPr>
      <xdr:spPr bwMode="auto">
        <a:xfrm>
          <a:off x="648652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619125</xdr:colOff>
      <xdr:row>114</xdr:row>
      <xdr:rowOff>104775</xdr:rowOff>
    </xdr:to>
    <xdr:sp macro="" textlink="">
      <xdr:nvSpPr>
        <xdr:cNvPr id="732" name="AutoShape 272"/>
        <xdr:cNvSpPr>
          <a:spLocks noRot="1" noChangeAspect="1" noMove="1" noResize="1" noChangeArrowheads="1"/>
        </xdr:cNvSpPr>
      </xdr:nvSpPr>
      <xdr:spPr bwMode="auto">
        <a:xfrm>
          <a:off x="6486525" y="35814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33" name="AutoShape 273"/>
        <xdr:cNvSpPr>
          <a:spLocks noRot="1" noChangeAspect="1" noMove="1" noResize="1" noChangeArrowheads="1"/>
        </xdr:cNvSpPr>
      </xdr:nvSpPr>
      <xdr:spPr bwMode="auto">
        <a:xfrm>
          <a:off x="64865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34" name="AutoShape 295"/>
        <xdr:cNvSpPr>
          <a:spLocks noRot="1" noChangeAspect="1" noMove="1" noResize="1" noChangeArrowheads="1"/>
        </xdr:cNvSpPr>
      </xdr:nvSpPr>
      <xdr:spPr bwMode="auto">
        <a:xfrm>
          <a:off x="64865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35" name="AutoShape 296"/>
        <xdr:cNvSpPr>
          <a:spLocks noRot="1" noChangeAspect="1" noMove="1" noResize="1" noChangeArrowheads="1"/>
        </xdr:cNvSpPr>
      </xdr:nvSpPr>
      <xdr:spPr bwMode="auto">
        <a:xfrm>
          <a:off x="64865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36" name="AutoShape 297"/>
        <xdr:cNvSpPr>
          <a:spLocks noRot="1" noMove="1" noResize="1" noChangeArrowheads="1"/>
        </xdr:cNvSpPr>
      </xdr:nvSpPr>
      <xdr:spPr bwMode="auto">
        <a:xfrm>
          <a:off x="64865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114</xdr:row>
      <xdr:rowOff>104775</xdr:rowOff>
    </xdr:from>
    <xdr:to>
      <xdr:col>8</xdr:col>
      <xdr:colOff>647700</xdr:colOff>
      <xdr:row>114</xdr:row>
      <xdr:rowOff>104775</xdr:rowOff>
    </xdr:to>
    <xdr:sp macro="" textlink="">
      <xdr:nvSpPr>
        <xdr:cNvPr id="737" name="AutoShape 298"/>
        <xdr:cNvSpPr>
          <a:spLocks noRot="1" noChangeAspect="1" noMove="1" noResize="1" noChangeArrowheads="1"/>
        </xdr:cNvSpPr>
      </xdr:nvSpPr>
      <xdr:spPr bwMode="auto">
        <a:xfrm>
          <a:off x="648652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619125</xdr:colOff>
      <xdr:row>115</xdr:row>
      <xdr:rowOff>104775</xdr:rowOff>
    </xdr:to>
    <xdr:sp macro="" textlink="">
      <xdr:nvSpPr>
        <xdr:cNvPr id="738" name="AutoShape 272"/>
        <xdr:cNvSpPr>
          <a:spLocks noRot="1" noChangeAspect="1" noMove="1" noResize="1" noChangeArrowheads="1"/>
        </xdr:cNvSpPr>
      </xdr:nvSpPr>
      <xdr:spPr bwMode="auto">
        <a:xfrm>
          <a:off x="6486525" y="36118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39" name="AutoShape 273"/>
        <xdr:cNvSpPr>
          <a:spLocks noRot="1" noChangeAspect="1" noMove="1" noResize="1" noChangeArrowheads="1"/>
        </xdr:cNvSpPr>
      </xdr:nvSpPr>
      <xdr:spPr bwMode="auto">
        <a:xfrm>
          <a:off x="64865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40" name="AutoShape 295"/>
        <xdr:cNvSpPr>
          <a:spLocks noRot="1" noChangeAspect="1" noMove="1" noResize="1" noChangeArrowheads="1"/>
        </xdr:cNvSpPr>
      </xdr:nvSpPr>
      <xdr:spPr bwMode="auto">
        <a:xfrm>
          <a:off x="64865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41" name="AutoShape 296"/>
        <xdr:cNvSpPr>
          <a:spLocks noRot="1" noChangeAspect="1" noMove="1" noResize="1" noChangeArrowheads="1"/>
        </xdr:cNvSpPr>
      </xdr:nvSpPr>
      <xdr:spPr bwMode="auto">
        <a:xfrm>
          <a:off x="64865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42" name="AutoShape 297"/>
        <xdr:cNvSpPr>
          <a:spLocks noRot="1" noMove="1" noResize="1" noChangeArrowheads="1"/>
        </xdr:cNvSpPr>
      </xdr:nvSpPr>
      <xdr:spPr bwMode="auto">
        <a:xfrm>
          <a:off x="64865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115</xdr:row>
      <xdr:rowOff>104775</xdr:rowOff>
    </xdr:from>
    <xdr:to>
      <xdr:col>8</xdr:col>
      <xdr:colOff>647700</xdr:colOff>
      <xdr:row>115</xdr:row>
      <xdr:rowOff>104775</xdr:rowOff>
    </xdr:to>
    <xdr:sp macro="" textlink="">
      <xdr:nvSpPr>
        <xdr:cNvPr id="743" name="AutoShape 298"/>
        <xdr:cNvSpPr>
          <a:spLocks noRot="1" noChangeAspect="1" noMove="1" noResize="1" noChangeArrowheads="1"/>
        </xdr:cNvSpPr>
      </xdr:nvSpPr>
      <xdr:spPr bwMode="auto">
        <a:xfrm>
          <a:off x="648652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619125</xdr:colOff>
      <xdr:row>116</xdr:row>
      <xdr:rowOff>104775</xdr:rowOff>
    </xdr:to>
    <xdr:sp macro="" textlink="">
      <xdr:nvSpPr>
        <xdr:cNvPr id="744" name="AutoShape 272"/>
        <xdr:cNvSpPr>
          <a:spLocks noRot="1" noChangeAspect="1" noMove="1" noResize="1" noChangeArrowheads="1"/>
        </xdr:cNvSpPr>
      </xdr:nvSpPr>
      <xdr:spPr bwMode="auto">
        <a:xfrm>
          <a:off x="6486525" y="36423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45" name="AutoShape 273"/>
        <xdr:cNvSpPr>
          <a:spLocks noRot="1" noChangeAspect="1" noMove="1" noResize="1" noChangeArrowheads="1"/>
        </xdr:cNvSpPr>
      </xdr:nvSpPr>
      <xdr:spPr bwMode="auto">
        <a:xfrm>
          <a:off x="64865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46" name="AutoShape 295"/>
        <xdr:cNvSpPr>
          <a:spLocks noRot="1" noChangeAspect="1" noMove="1" noResize="1" noChangeArrowheads="1"/>
        </xdr:cNvSpPr>
      </xdr:nvSpPr>
      <xdr:spPr bwMode="auto">
        <a:xfrm>
          <a:off x="64865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47" name="AutoShape 296"/>
        <xdr:cNvSpPr>
          <a:spLocks noRot="1" noChangeAspect="1" noMove="1" noResize="1" noChangeArrowheads="1"/>
        </xdr:cNvSpPr>
      </xdr:nvSpPr>
      <xdr:spPr bwMode="auto">
        <a:xfrm>
          <a:off x="64865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48" name="AutoShape 297"/>
        <xdr:cNvSpPr>
          <a:spLocks noRot="1" noMove="1" noResize="1" noChangeArrowheads="1"/>
        </xdr:cNvSpPr>
      </xdr:nvSpPr>
      <xdr:spPr bwMode="auto">
        <a:xfrm>
          <a:off x="64865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116</xdr:row>
      <xdr:rowOff>104775</xdr:rowOff>
    </xdr:from>
    <xdr:to>
      <xdr:col>8</xdr:col>
      <xdr:colOff>647700</xdr:colOff>
      <xdr:row>116</xdr:row>
      <xdr:rowOff>104775</xdr:rowOff>
    </xdr:to>
    <xdr:sp macro="" textlink="">
      <xdr:nvSpPr>
        <xdr:cNvPr id="749" name="AutoShape 298"/>
        <xdr:cNvSpPr>
          <a:spLocks noRot="1" noChangeAspect="1" noMove="1" noResize="1" noChangeArrowheads="1"/>
        </xdr:cNvSpPr>
      </xdr:nvSpPr>
      <xdr:spPr bwMode="auto">
        <a:xfrm>
          <a:off x="648652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619125</xdr:colOff>
      <xdr:row>117</xdr:row>
      <xdr:rowOff>104775</xdr:rowOff>
    </xdr:to>
    <xdr:sp macro="" textlink="">
      <xdr:nvSpPr>
        <xdr:cNvPr id="750" name="AutoShape 272"/>
        <xdr:cNvSpPr>
          <a:spLocks noRot="1" noChangeAspect="1" noMove="1" noResize="1" noChangeArrowheads="1"/>
        </xdr:cNvSpPr>
      </xdr:nvSpPr>
      <xdr:spPr bwMode="auto">
        <a:xfrm>
          <a:off x="6486525" y="36728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51" name="AutoShape 273"/>
        <xdr:cNvSpPr>
          <a:spLocks noRot="1" noChangeAspect="1" noMove="1" noResize="1" noChangeArrowheads="1"/>
        </xdr:cNvSpPr>
      </xdr:nvSpPr>
      <xdr:spPr bwMode="auto">
        <a:xfrm>
          <a:off x="64865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52" name="AutoShape 295"/>
        <xdr:cNvSpPr>
          <a:spLocks noRot="1" noChangeAspect="1" noMove="1" noResize="1" noChangeArrowheads="1"/>
        </xdr:cNvSpPr>
      </xdr:nvSpPr>
      <xdr:spPr bwMode="auto">
        <a:xfrm>
          <a:off x="64865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53" name="AutoShape 296"/>
        <xdr:cNvSpPr>
          <a:spLocks noRot="1" noChangeAspect="1" noMove="1" noResize="1" noChangeArrowheads="1"/>
        </xdr:cNvSpPr>
      </xdr:nvSpPr>
      <xdr:spPr bwMode="auto">
        <a:xfrm>
          <a:off x="64865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54" name="AutoShape 297"/>
        <xdr:cNvSpPr>
          <a:spLocks noRot="1" noMove="1" noResize="1" noChangeArrowheads="1"/>
        </xdr:cNvSpPr>
      </xdr:nvSpPr>
      <xdr:spPr bwMode="auto">
        <a:xfrm>
          <a:off x="64865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117</xdr:row>
      <xdr:rowOff>104775</xdr:rowOff>
    </xdr:from>
    <xdr:to>
      <xdr:col>8</xdr:col>
      <xdr:colOff>647700</xdr:colOff>
      <xdr:row>117</xdr:row>
      <xdr:rowOff>104775</xdr:rowOff>
    </xdr:to>
    <xdr:sp macro="" textlink="">
      <xdr:nvSpPr>
        <xdr:cNvPr id="755" name="AutoShape 298"/>
        <xdr:cNvSpPr>
          <a:spLocks noRot="1" noChangeAspect="1" noMove="1" noResize="1" noChangeArrowheads="1"/>
        </xdr:cNvSpPr>
      </xdr:nvSpPr>
      <xdr:spPr bwMode="auto">
        <a:xfrm>
          <a:off x="648652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619125</xdr:colOff>
      <xdr:row>118</xdr:row>
      <xdr:rowOff>104775</xdr:rowOff>
    </xdr:to>
    <xdr:sp macro="" textlink="">
      <xdr:nvSpPr>
        <xdr:cNvPr id="756" name="AutoShape 272"/>
        <xdr:cNvSpPr>
          <a:spLocks noRot="1" noChangeAspect="1" noMove="1" noResize="1" noChangeArrowheads="1"/>
        </xdr:cNvSpPr>
      </xdr:nvSpPr>
      <xdr:spPr bwMode="auto">
        <a:xfrm>
          <a:off x="6486525" y="37033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57" name="AutoShape 273"/>
        <xdr:cNvSpPr>
          <a:spLocks noRot="1" noChangeAspect="1" noMove="1" noResize="1" noChangeArrowheads="1"/>
        </xdr:cNvSpPr>
      </xdr:nvSpPr>
      <xdr:spPr bwMode="auto">
        <a:xfrm>
          <a:off x="64865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58" name="AutoShape 295"/>
        <xdr:cNvSpPr>
          <a:spLocks noRot="1" noChangeAspect="1" noMove="1" noResize="1" noChangeArrowheads="1"/>
        </xdr:cNvSpPr>
      </xdr:nvSpPr>
      <xdr:spPr bwMode="auto">
        <a:xfrm>
          <a:off x="64865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59" name="AutoShape 296"/>
        <xdr:cNvSpPr>
          <a:spLocks noRot="1" noChangeAspect="1" noMove="1" noResize="1" noChangeArrowheads="1"/>
        </xdr:cNvSpPr>
      </xdr:nvSpPr>
      <xdr:spPr bwMode="auto">
        <a:xfrm>
          <a:off x="64865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60" name="AutoShape 297"/>
        <xdr:cNvSpPr>
          <a:spLocks noRot="1" noMove="1" noResize="1" noChangeArrowheads="1"/>
        </xdr:cNvSpPr>
      </xdr:nvSpPr>
      <xdr:spPr bwMode="auto">
        <a:xfrm>
          <a:off x="64865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118</xdr:row>
      <xdr:rowOff>104775</xdr:rowOff>
    </xdr:from>
    <xdr:to>
      <xdr:col>8</xdr:col>
      <xdr:colOff>647700</xdr:colOff>
      <xdr:row>118</xdr:row>
      <xdr:rowOff>104775</xdr:rowOff>
    </xdr:to>
    <xdr:sp macro="" textlink="">
      <xdr:nvSpPr>
        <xdr:cNvPr id="761" name="AutoShape 298"/>
        <xdr:cNvSpPr>
          <a:spLocks noRot="1" noChangeAspect="1" noMove="1" noResize="1" noChangeArrowheads="1"/>
        </xdr:cNvSpPr>
      </xdr:nvSpPr>
      <xdr:spPr bwMode="auto">
        <a:xfrm>
          <a:off x="648652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619125</xdr:colOff>
      <xdr:row>119</xdr:row>
      <xdr:rowOff>104775</xdr:rowOff>
    </xdr:to>
    <xdr:sp macro="" textlink="">
      <xdr:nvSpPr>
        <xdr:cNvPr id="762" name="AutoShape 272"/>
        <xdr:cNvSpPr>
          <a:spLocks noRot="1" noChangeAspect="1" noMove="1" noResize="1" noChangeArrowheads="1"/>
        </xdr:cNvSpPr>
      </xdr:nvSpPr>
      <xdr:spPr bwMode="auto">
        <a:xfrm>
          <a:off x="6486525" y="37338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63" name="AutoShape 273"/>
        <xdr:cNvSpPr>
          <a:spLocks noRot="1" noChangeAspect="1" noMove="1" noResize="1" noChangeArrowheads="1"/>
        </xdr:cNvSpPr>
      </xdr:nvSpPr>
      <xdr:spPr bwMode="auto">
        <a:xfrm>
          <a:off x="64865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64" name="AutoShape 295"/>
        <xdr:cNvSpPr>
          <a:spLocks noRot="1" noChangeAspect="1" noMove="1" noResize="1" noChangeArrowheads="1"/>
        </xdr:cNvSpPr>
      </xdr:nvSpPr>
      <xdr:spPr bwMode="auto">
        <a:xfrm>
          <a:off x="64865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65" name="AutoShape 296"/>
        <xdr:cNvSpPr>
          <a:spLocks noRot="1" noChangeAspect="1" noMove="1" noResize="1" noChangeArrowheads="1"/>
        </xdr:cNvSpPr>
      </xdr:nvSpPr>
      <xdr:spPr bwMode="auto">
        <a:xfrm>
          <a:off x="64865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66" name="AutoShape 297"/>
        <xdr:cNvSpPr>
          <a:spLocks noRot="1" noMove="1" noResize="1" noChangeArrowheads="1"/>
        </xdr:cNvSpPr>
      </xdr:nvSpPr>
      <xdr:spPr bwMode="auto">
        <a:xfrm>
          <a:off x="64865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119</xdr:row>
      <xdr:rowOff>104775</xdr:rowOff>
    </xdr:from>
    <xdr:to>
      <xdr:col>8</xdr:col>
      <xdr:colOff>647700</xdr:colOff>
      <xdr:row>119</xdr:row>
      <xdr:rowOff>104775</xdr:rowOff>
    </xdr:to>
    <xdr:sp macro="" textlink="">
      <xdr:nvSpPr>
        <xdr:cNvPr id="767" name="AutoShape 298"/>
        <xdr:cNvSpPr>
          <a:spLocks noRot="1" noChangeAspect="1" noMove="1" noResize="1" noChangeArrowheads="1"/>
        </xdr:cNvSpPr>
      </xdr:nvSpPr>
      <xdr:spPr bwMode="auto">
        <a:xfrm>
          <a:off x="648652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619125</xdr:colOff>
      <xdr:row>120</xdr:row>
      <xdr:rowOff>104775</xdr:rowOff>
    </xdr:to>
    <xdr:sp macro="" textlink="">
      <xdr:nvSpPr>
        <xdr:cNvPr id="768" name="AutoShape 272"/>
        <xdr:cNvSpPr>
          <a:spLocks noRot="1" noChangeAspect="1" noMove="1" noResize="1" noChangeArrowheads="1"/>
        </xdr:cNvSpPr>
      </xdr:nvSpPr>
      <xdr:spPr bwMode="auto">
        <a:xfrm>
          <a:off x="6486525" y="37642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69" name="AutoShape 273"/>
        <xdr:cNvSpPr>
          <a:spLocks noRot="1" noChangeAspect="1" noMove="1" noResize="1" noChangeArrowheads="1"/>
        </xdr:cNvSpPr>
      </xdr:nvSpPr>
      <xdr:spPr bwMode="auto">
        <a:xfrm>
          <a:off x="64865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70" name="AutoShape 295"/>
        <xdr:cNvSpPr>
          <a:spLocks noRot="1" noChangeAspect="1" noMove="1" noResize="1" noChangeArrowheads="1"/>
        </xdr:cNvSpPr>
      </xdr:nvSpPr>
      <xdr:spPr bwMode="auto">
        <a:xfrm>
          <a:off x="64865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71" name="AutoShape 296"/>
        <xdr:cNvSpPr>
          <a:spLocks noRot="1" noChangeAspect="1" noMove="1" noResize="1" noChangeArrowheads="1"/>
        </xdr:cNvSpPr>
      </xdr:nvSpPr>
      <xdr:spPr bwMode="auto">
        <a:xfrm>
          <a:off x="64865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72" name="AutoShape 297"/>
        <xdr:cNvSpPr>
          <a:spLocks noRot="1" noMove="1" noResize="1" noChangeArrowheads="1"/>
        </xdr:cNvSpPr>
      </xdr:nvSpPr>
      <xdr:spPr bwMode="auto">
        <a:xfrm>
          <a:off x="64865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120</xdr:row>
      <xdr:rowOff>104775</xdr:rowOff>
    </xdr:from>
    <xdr:to>
      <xdr:col>8</xdr:col>
      <xdr:colOff>647700</xdr:colOff>
      <xdr:row>120</xdr:row>
      <xdr:rowOff>104775</xdr:rowOff>
    </xdr:to>
    <xdr:sp macro="" textlink="">
      <xdr:nvSpPr>
        <xdr:cNvPr id="773" name="AutoShape 298"/>
        <xdr:cNvSpPr>
          <a:spLocks noRot="1" noChangeAspect="1" noMove="1" noResize="1" noChangeArrowheads="1"/>
        </xdr:cNvSpPr>
      </xdr:nvSpPr>
      <xdr:spPr bwMode="auto">
        <a:xfrm>
          <a:off x="648652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619125</xdr:colOff>
      <xdr:row>121</xdr:row>
      <xdr:rowOff>104775</xdr:rowOff>
    </xdr:to>
    <xdr:sp macro="" textlink="">
      <xdr:nvSpPr>
        <xdr:cNvPr id="774" name="AutoShape 272"/>
        <xdr:cNvSpPr>
          <a:spLocks noRot="1" noChangeAspect="1" noMove="1" noResize="1" noChangeArrowheads="1"/>
        </xdr:cNvSpPr>
      </xdr:nvSpPr>
      <xdr:spPr bwMode="auto">
        <a:xfrm>
          <a:off x="6486525" y="37947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75" name="AutoShape 273"/>
        <xdr:cNvSpPr>
          <a:spLocks noRot="1" noChangeAspect="1" noMove="1" noResize="1" noChangeArrowheads="1"/>
        </xdr:cNvSpPr>
      </xdr:nvSpPr>
      <xdr:spPr bwMode="auto">
        <a:xfrm>
          <a:off x="64865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76" name="AutoShape 295"/>
        <xdr:cNvSpPr>
          <a:spLocks noRot="1" noChangeAspect="1" noMove="1" noResize="1" noChangeArrowheads="1"/>
        </xdr:cNvSpPr>
      </xdr:nvSpPr>
      <xdr:spPr bwMode="auto">
        <a:xfrm>
          <a:off x="64865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77" name="AutoShape 296"/>
        <xdr:cNvSpPr>
          <a:spLocks noRot="1" noChangeAspect="1" noMove="1" noResize="1" noChangeArrowheads="1"/>
        </xdr:cNvSpPr>
      </xdr:nvSpPr>
      <xdr:spPr bwMode="auto">
        <a:xfrm>
          <a:off x="64865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78" name="AutoShape 297"/>
        <xdr:cNvSpPr>
          <a:spLocks noRot="1" noMove="1" noResize="1" noChangeArrowheads="1"/>
        </xdr:cNvSpPr>
      </xdr:nvSpPr>
      <xdr:spPr bwMode="auto">
        <a:xfrm>
          <a:off x="64865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121</xdr:row>
      <xdr:rowOff>104775</xdr:rowOff>
    </xdr:from>
    <xdr:to>
      <xdr:col>8</xdr:col>
      <xdr:colOff>647700</xdr:colOff>
      <xdr:row>121</xdr:row>
      <xdr:rowOff>104775</xdr:rowOff>
    </xdr:to>
    <xdr:sp macro="" textlink="">
      <xdr:nvSpPr>
        <xdr:cNvPr id="779" name="AutoShape 298"/>
        <xdr:cNvSpPr>
          <a:spLocks noRot="1" noChangeAspect="1" noMove="1" noResize="1" noChangeArrowheads="1"/>
        </xdr:cNvSpPr>
      </xdr:nvSpPr>
      <xdr:spPr bwMode="auto">
        <a:xfrm>
          <a:off x="648652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619125</xdr:colOff>
      <xdr:row>122</xdr:row>
      <xdr:rowOff>104775</xdr:rowOff>
    </xdr:to>
    <xdr:sp macro="" textlink="">
      <xdr:nvSpPr>
        <xdr:cNvPr id="780" name="AutoShape 272"/>
        <xdr:cNvSpPr>
          <a:spLocks noRot="1" noChangeAspect="1" noMove="1" noResize="1" noChangeArrowheads="1"/>
        </xdr:cNvSpPr>
      </xdr:nvSpPr>
      <xdr:spPr bwMode="auto">
        <a:xfrm>
          <a:off x="6486525" y="3825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781" name="AutoShape 273"/>
        <xdr:cNvSpPr>
          <a:spLocks noRot="1" noChangeAspect="1" noMove="1" noResize="1" noChangeArrowheads="1"/>
        </xdr:cNvSpPr>
      </xdr:nvSpPr>
      <xdr:spPr bwMode="auto">
        <a:xfrm>
          <a:off x="64865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782" name="AutoShape 295"/>
        <xdr:cNvSpPr>
          <a:spLocks noRot="1" noChangeAspect="1" noMove="1" noResize="1" noChangeArrowheads="1"/>
        </xdr:cNvSpPr>
      </xdr:nvSpPr>
      <xdr:spPr bwMode="auto">
        <a:xfrm>
          <a:off x="64865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783" name="AutoShape 296"/>
        <xdr:cNvSpPr>
          <a:spLocks noRot="1" noChangeAspect="1" noMove="1" noResize="1" noChangeArrowheads="1"/>
        </xdr:cNvSpPr>
      </xdr:nvSpPr>
      <xdr:spPr bwMode="auto">
        <a:xfrm>
          <a:off x="64865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784" name="AutoShape 297"/>
        <xdr:cNvSpPr>
          <a:spLocks noRot="1" noMove="1" noResize="1" noChangeArrowheads="1"/>
        </xdr:cNvSpPr>
      </xdr:nvSpPr>
      <xdr:spPr bwMode="auto">
        <a:xfrm>
          <a:off x="64865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122</xdr:row>
      <xdr:rowOff>104775</xdr:rowOff>
    </xdr:from>
    <xdr:to>
      <xdr:col>8</xdr:col>
      <xdr:colOff>647700</xdr:colOff>
      <xdr:row>122</xdr:row>
      <xdr:rowOff>104775</xdr:rowOff>
    </xdr:to>
    <xdr:sp macro="" textlink="">
      <xdr:nvSpPr>
        <xdr:cNvPr id="785" name="AutoShape 298"/>
        <xdr:cNvSpPr>
          <a:spLocks noRot="1" noChangeAspect="1" noMove="1" noResize="1" noChangeArrowheads="1"/>
        </xdr:cNvSpPr>
      </xdr:nvSpPr>
      <xdr:spPr bwMode="auto">
        <a:xfrm>
          <a:off x="648652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619125</xdr:colOff>
      <xdr:row>123</xdr:row>
      <xdr:rowOff>104775</xdr:rowOff>
    </xdr:to>
    <xdr:sp macro="" textlink="">
      <xdr:nvSpPr>
        <xdr:cNvPr id="786" name="AutoShape 272"/>
        <xdr:cNvSpPr>
          <a:spLocks noRot="1" noChangeAspect="1" noMove="1" noResize="1" noChangeArrowheads="1"/>
        </xdr:cNvSpPr>
      </xdr:nvSpPr>
      <xdr:spPr bwMode="auto">
        <a:xfrm>
          <a:off x="6486525" y="38557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787" name="AutoShape 273"/>
        <xdr:cNvSpPr>
          <a:spLocks noRot="1" noChangeAspect="1" noMove="1" noResize="1" noChangeArrowheads="1"/>
        </xdr:cNvSpPr>
      </xdr:nvSpPr>
      <xdr:spPr bwMode="auto">
        <a:xfrm>
          <a:off x="64865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788" name="AutoShape 295"/>
        <xdr:cNvSpPr>
          <a:spLocks noRot="1" noChangeAspect="1" noMove="1" noResize="1" noChangeArrowheads="1"/>
        </xdr:cNvSpPr>
      </xdr:nvSpPr>
      <xdr:spPr bwMode="auto">
        <a:xfrm>
          <a:off x="64865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789" name="AutoShape 296"/>
        <xdr:cNvSpPr>
          <a:spLocks noRot="1" noChangeAspect="1" noMove="1" noResize="1" noChangeArrowheads="1"/>
        </xdr:cNvSpPr>
      </xdr:nvSpPr>
      <xdr:spPr bwMode="auto">
        <a:xfrm>
          <a:off x="64865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790" name="AutoShape 297"/>
        <xdr:cNvSpPr>
          <a:spLocks noRot="1" noMove="1" noResize="1" noChangeArrowheads="1"/>
        </xdr:cNvSpPr>
      </xdr:nvSpPr>
      <xdr:spPr bwMode="auto">
        <a:xfrm>
          <a:off x="64865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123</xdr:row>
      <xdr:rowOff>104775</xdr:rowOff>
    </xdr:from>
    <xdr:to>
      <xdr:col>8</xdr:col>
      <xdr:colOff>647700</xdr:colOff>
      <xdr:row>123</xdr:row>
      <xdr:rowOff>104775</xdr:rowOff>
    </xdr:to>
    <xdr:sp macro="" textlink="">
      <xdr:nvSpPr>
        <xdr:cNvPr id="791" name="AutoShape 298"/>
        <xdr:cNvSpPr>
          <a:spLocks noRot="1" noChangeAspect="1" noMove="1" noResize="1" noChangeArrowheads="1"/>
        </xdr:cNvSpPr>
      </xdr:nvSpPr>
      <xdr:spPr bwMode="auto">
        <a:xfrm>
          <a:off x="648652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619125</xdr:colOff>
      <xdr:row>124</xdr:row>
      <xdr:rowOff>104775</xdr:rowOff>
    </xdr:to>
    <xdr:sp macro="" textlink="">
      <xdr:nvSpPr>
        <xdr:cNvPr id="792" name="AutoShape 272"/>
        <xdr:cNvSpPr>
          <a:spLocks noRot="1" noChangeAspect="1" noMove="1" noResize="1" noChangeArrowheads="1"/>
        </xdr:cNvSpPr>
      </xdr:nvSpPr>
      <xdr:spPr bwMode="auto">
        <a:xfrm>
          <a:off x="6486525" y="38862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793" name="AutoShape 273"/>
        <xdr:cNvSpPr>
          <a:spLocks noRot="1" noChangeAspect="1" noMove="1" noResize="1" noChangeArrowheads="1"/>
        </xdr:cNvSpPr>
      </xdr:nvSpPr>
      <xdr:spPr bwMode="auto">
        <a:xfrm>
          <a:off x="64865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794" name="AutoShape 295"/>
        <xdr:cNvSpPr>
          <a:spLocks noRot="1" noChangeAspect="1" noMove="1" noResize="1" noChangeArrowheads="1"/>
        </xdr:cNvSpPr>
      </xdr:nvSpPr>
      <xdr:spPr bwMode="auto">
        <a:xfrm>
          <a:off x="64865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795" name="AutoShape 296"/>
        <xdr:cNvSpPr>
          <a:spLocks noRot="1" noChangeAspect="1" noMove="1" noResize="1" noChangeArrowheads="1"/>
        </xdr:cNvSpPr>
      </xdr:nvSpPr>
      <xdr:spPr bwMode="auto">
        <a:xfrm>
          <a:off x="64865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796" name="AutoShape 297"/>
        <xdr:cNvSpPr>
          <a:spLocks noRot="1" noMove="1" noResize="1" noChangeArrowheads="1"/>
        </xdr:cNvSpPr>
      </xdr:nvSpPr>
      <xdr:spPr bwMode="auto">
        <a:xfrm>
          <a:off x="64865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124</xdr:row>
      <xdr:rowOff>104775</xdr:rowOff>
    </xdr:from>
    <xdr:to>
      <xdr:col>8</xdr:col>
      <xdr:colOff>647700</xdr:colOff>
      <xdr:row>124</xdr:row>
      <xdr:rowOff>104775</xdr:rowOff>
    </xdr:to>
    <xdr:sp macro="" textlink="">
      <xdr:nvSpPr>
        <xdr:cNvPr id="797" name="AutoShape 298"/>
        <xdr:cNvSpPr>
          <a:spLocks noRot="1" noChangeAspect="1" noMove="1" noResize="1" noChangeArrowheads="1"/>
        </xdr:cNvSpPr>
      </xdr:nvSpPr>
      <xdr:spPr bwMode="auto">
        <a:xfrm>
          <a:off x="648652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619125</xdr:colOff>
      <xdr:row>125</xdr:row>
      <xdr:rowOff>104775</xdr:rowOff>
    </xdr:to>
    <xdr:sp macro="" textlink="">
      <xdr:nvSpPr>
        <xdr:cNvPr id="798" name="AutoShape 272"/>
        <xdr:cNvSpPr>
          <a:spLocks noRot="1" noChangeAspect="1" noMove="1" noResize="1" noChangeArrowheads="1"/>
        </xdr:cNvSpPr>
      </xdr:nvSpPr>
      <xdr:spPr bwMode="auto">
        <a:xfrm>
          <a:off x="6486525" y="39166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799" name="AutoShape 273"/>
        <xdr:cNvSpPr>
          <a:spLocks noRot="1" noChangeAspect="1" noMove="1" noResize="1" noChangeArrowheads="1"/>
        </xdr:cNvSpPr>
      </xdr:nvSpPr>
      <xdr:spPr bwMode="auto">
        <a:xfrm>
          <a:off x="64865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00" name="AutoShape 295"/>
        <xdr:cNvSpPr>
          <a:spLocks noRot="1" noChangeAspect="1" noMove="1" noResize="1" noChangeArrowheads="1"/>
        </xdr:cNvSpPr>
      </xdr:nvSpPr>
      <xdr:spPr bwMode="auto">
        <a:xfrm>
          <a:off x="64865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01" name="AutoShape 296"/>
        <xdr:cNvSpPr>
          <a:spLocks noRot="1" noChangeAspect="1" noMove="1" noResize="1" noChangeArrowheads="1"/>
        </xdr:cNvSpPr>
      </xdr:nvSpPr>
      <xdr:spPr bwMode="auto">
        <a:xfrm>
          <a:off x="64865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02" name="AutoShape 297"/>
        <xdr:cNvSpPr>
          <a:spLocks noRot="1" noMove="1" noResize="1" noChangeArrowheads="1"/>
        </xdr:cNvSpPr>
      </xdr:nvSpPr>
      <xdr:spPr bwMode="auto">
        <a:xfrm>
          <a:off x="64865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125</xdr:row>
      <xdr:rowOff>104775</xdr:rowOff>
    </xdr:from>
    <xdr:to>
      <xdr:col>8</xdr:col>
      <xdr:colOff>647700</xdr:colOff>
      <xdr:row>125</xdr:row>
      <xdr:rowOff>104775</xdr:rowOff>
    </xdr:to>
    <xdr:sp macro="" textlink="">
      <xdr:nvSpPr>
        <xdr:cNvPr id="803" name="AutoShape 298"/>
        <xdr:cNvSpPr>
          <a:spLocks noRot="1" noChangeAspect="1" noMove="1" noResize="1" noChangeArrowheads="1"/>
        </xdr:cNvSpPr>
      </xdr:nvSpPr>
      <xdr:spPr bwMode="auto">
        <a:xfrm>
          <a:off x="648652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619125</xdr:colOff>
      <xdr:row>126</xdr:row>
      <xdr:rowOff>104775</xdr:rowOff>
    </xdr:to>
    <xdr:sp macro="" textlink="">
      <xdr:nvSpPr>
        <xdr:cNvPr id="804" name="AutoShape 272"/>
        <xdr:cNvSpPr>
          <a:spLocks noRot="1" noChangeAspect="1" noMove="1" noResize="1" noChangeArrowheads="1"/>
        </xdr:cNvSpPr>
      </xdr:nvSpPr>
      <xdr:spPr bwMode="auto">
        <a:xfrm>
          <a:off x="6486525" y="3947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05" name="AutoShape 273"/>
        <xdr:cNvSpPr>
          <a:spLocks noRot="1" noChangeAspect="1" noMove="1" noResize="1" noChangeArrowheads="1"/>
        </xdr:cNvSpPr>
      </xdr:nvSpPr>
      <xdr:spPr bwMode="auto">
        <a:xfrm>
          <a:off x="64865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06" name="AutoShape 295"/>
        <xdr:cNvSpPr>
          <a:spLocks noRot="1" noChangeAspect="1" noMove="1" noResize="1" noChangeArrowheads="1"/>
        </xdr:cNvSpPr>
      </xdr:nvSpPr>
      <xdr:spPr bwMode="auto">
        <a:xfrm>
          <a:off x="64865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07" name="AutoShape 296"/>
        <xdr:cNvSpPr>
          <a:spLocks noRot="1" noChangeAspect="1" noMove="1" noResize="1" noChangeArrowheads="1"/>
        </xdr:cNvSpPr>
      </xdr:nvSpPr>
      <xdr:spPr bwMode="auto">
        <a:xfrm>
          <a:off x="64865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08" name="AutoShape 297"/>
        <xdr:cNvSpPr>
          <a:spLocks noRot="1" noMove="1" noResize="1" noChangeArrowheads="1"/>
        </xdr:cNvSpPr>
      </xdr:nvSpPr>
      <xdr:spPr bwMode="auto">
        <a:xfrm>
          <a:off x="64865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126</xdr:row>
      <xdr:rowOff>104775</xdr:rowOff>
    </xdr:from>
    <xdr:to>
      <xdr:col>8</xdr:col>
      <xdr:colOff>647700</xdr:colOff>
      <xdr:row>126</xdr:row>
      <xdr:rowOff>104775</xdr:rowOff>
    </xdr:to>
    <xdr:sp macro="" textlink="">
      <xdr:nvSpPr>
        <xdr:cNvPr id="809" name="AutoShape 298"/>
        <xdr:cNvSpPr>
          <a:spLocks noRot="1" noChangeAspect="1" noMove="1" noResize="1" noChangeArrowheads="1"/>
        </xdr:cNvSpPr>
      </xdr:nvSpPr>
      <xdr:spPr bwMode="auto">
        <a:xfrm>
          <a:off x="648652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619125</xdr:colOff>
      <xdr:row>127</xdr:row>
      <xdr:rowOff>104775</xdr:rowOff>
    </xdr:to>
    <xdr:sp macro="" textlink="">
      <xdr:nvSpPr>
        <xdr:cNvPr id="810" name="AutoShape 272"/>
        <xdr:cNvSpPr>
          <a:spLocks noRot="1" noChangeAspect="1" noMove="1" noResize="1" noChangeArrowheads="1"/>
        </xdr:cNvSpPr>
      </xdr:nvSpPr>
      <xdr:spPr bwMode="auto">
        <a:xfrm>
          <a:off x="6486525" y="39776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11" name="AutoShape 273"/>
        <xdr:cNvSpPr>
          <a:spLocks noRot="1" noChangeAspect="1" noMove="1" noResize="1" noChangeArrowheads="1"/>
        </xdr:cNvSpPr>
      </xdr:nvSpPr>
      <xdr:spPr bwMode="auto">
        <a:xfrm>
          <a:off x="64865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12" name="AutoShape 295"/>
        <xdr:cNvSpPr>
          <a:spLocks noRot="1" noChangeAspect="1" noMove="1" noResize="1" noChangeArrowheads="1"/>
        </xdr:cNvSpPr>
      </xdr:nvSpPr>
      <xdr:spPr bwMode="auto">
        <a:xfrm>
          <a:off x="64865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13" name="AutoShape 296"/>
        <xdr:cNvSpPr>
          <a:spLocks noRot="1" noChangeAspect="1" noMove="1" noResize="1" noChangeArrowheads="1"/>
        </xdr:cNvSpPr>
      </xdr:nvSpPr>
      <xdr:spPr bwMode="auto">
        <a:xfrm>
          <a:off x="64865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14" name="AutoShape 297"/>
        <xdr:cNvSpPr>
          <a:spLocks noRot="1" noMove="1" noResize="1" noChangeArrowheads="1"/>
        </xdr:cNvSpPr>
      </xdr:nvSpPr>
      <xdr:spPr bwMode="auto">
        <a:xfrm>
          <a:off x="64865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127</xdr:row>
      <xdr:rowOff>104775</xdr:rowOff>
    </xdr:from>
    <xdr:to>
      <xdr:col>8</xdr:col>
      <xdr:colOff>647700</xdr:colOff>
      <xdr:row>127</xdr:row>
      <xdr:rowOff>104775</xdr:rowOff>
    </xdr:to>
    <xdr:sp macro="" textlink="">
      <xdr:nvSpPr>
        <xdr:cNvPr id="815" name="AutoShape 298"/>
        <xdr:cNvSpPr>
          <a:spLocks noRot="1" noChangeAspect="1" noMove="1" noResize="1" noChangeArrowheads="1"/>
        </xdr:cNvSpPr>
      </xdr:nvSpPr>
      <xdr:spPr bwMode="auto">
        <a:xfrm>
          <a:off x="648652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619125</xdr:colOff>
      <xdr:row>128</xdr:row>
      <xdr:rowOff>104775</xdr:rowOff>
    </xdr:to>
    <xdr:sp macro="" textlink="">
      <xdr:nvSpPr>
        <xdr:cNvPr id="816" name="AutoShape 272"/>
        <xdr:cNvSpPr>
          <a:spLocks noRot="1" noChangeAspect="1" noMove="1" noResize="1" noChangeArrowheads="1"/>
        </xdr:cNvSpPr>
      </xdr:nvSpPr>
      <xdr:spPr bwMode="auto">
        <a:xfrm>
          <a:off x="6486525" y="40081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17" name="AutoShape 273"/>
        <xdr:cNvSpPr>
          <a:spLocks noRot="1" noChangeAspect="1" noMove="1" noResize="1" noChangeArrowheads="1"/>
        </xdr:cNvSpPr>
      </xdr:nvSpPr>
      <xdr:spPr bwMode="auto">
        <a:xfrm>
          <a:off x="64865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18" name="AutoShape 295"/>
        <xdr:cNvSpPr>
          <a:spLocks noRot="1" noChangeAspect="1" noMove="1" noResize="1" noChangeArrowheads="1"/>
        </xdr:cNvSpPr>
      </xdr:nvSpPr>
      <xdr:spPr bwMode="auto">
        <a:xfrm>
          <a:off x="64865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19" name="AutoShape 296"/>
        <xdr:cNvSpPr>
          <a:spLocks noRot="1" noChangeAspect="1" noMove="1" noResize="1" noChangeArrowheads="1"/>
        </xdr:cNvSpPr>
      </xdr:nvSpPr>
      <xdr:spPr bwMode="auto">
        <a:xfrm>
          <a:off x="64865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20" name="AutoShape 297"/>
        <xdr:cNvSpPr>
          <a:spLocks noRot="1" noMove="1" noResize="1" noChangeArrowheads="1"/>
        </xdr:cNvSpPr>
      </xdr:nvSpPr>
      <xdr:spPr bwMode="auto">
        <a:xfrm>
          <a:off x="64865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128</xdr:row>
      <xdr:rowOff>104775</xdr:rowOff>
    </xdr:from>
    <xdr:to>
      <xdr:col>8</xdr:col>
      <xdr:colOff>647700</xdr:colOff>
      <xdr:row>128</xdr:row>
      <xdr:rowOff>104775</xdr:rowOff>
    </xdr:to>
    <xdr:sp macro="" textlink="">
      <xdr:nvSpPr>
        <xdr:cNvPr id="821" name="AutoShape 298"/>
        <xdr:cNvSpPr>
          <a:spLocks noRot="1" noChangeAspect="1" noMove="1" noResize="1" noChangeArrowheads="1"/>
        </xdr:cNvSpPr>
      </xdr:nvSpPr>
      <xdr:spPr bwMode="auto">
        <a:xfrm>
          <a:off x="648652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619125</xdr:colOff>
      <xdr:row>129</xdr:row>
      <xdr:rowOff>104775</xdr:rowOff>
    </xdr:to>
    <xdr:sp macro="" textlink="">
      <xdr:nvSpPr>
        <xdr:cNvPr id="822" name="AutoShape 272"/>
        <xdr:cNvSpPr>
          <a:spLocks noRot="1" noChangeAspect="1" noMove="1" noResize="1" noChangeArrowheads="1"/>
        </xdr:cNvSpPr>
      </xdr:nvSpPr>
      <xdr:spPr bwMode="auto">
        <a:xfrm>
          <a:off x="6486525" y="40386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23" name="AutoShape 273"/>
        <xdr:cNvSpPr>
          <a:spLocks noRot="1" noChangeAspect="1" noMove="1" noResize="1" noChangeArrowheads="1"/>
        </xdr:cNvSpPr>
      </xdr:nvSpPr>
      <xdr:spPr bwMode="auto">
        <a:xfrm>
          <a:off x="64865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24" name="AutoShape 295"/>
        <xdr:cNvSpPr>
          <a:spLocks noRot="1" noChangeAspect="1" noMove="1" noResize="1" noChangeArrowheads="1"/>
        </xdr:cNvSpPr>
      </xdr:nvSpPr>
      <xdr:spPr bwMode="auto">
        <a:xfrm>
          <a:off x="64865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25" name="AutoShape 296"/>
        <xdr:cNvSpPr>
          <a:spLocks noRot="1" noChangeAspect="1" noMove="1" noResize="1" noChangeArrowheads="1"/>
        </xdr:cNvSpPr>
      </xdr:nvSpPr>
      <xdr:spPr bwMode="auto">
        <a:xfrm>
          <a:off x="64865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26" name="AutoShape 297"/>
        <xdr:cNvSpPr>
          <a:spLocks noRot="1" noMove="1" noResize="1" noChangeArrowheads="1"/>
        </xdr:cNvSpPr>
      </xdr:nvSpPr>
      <xdr:spPr bwMode="auto">
        <a:xfrm>
          <a:off x="64865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129</xdr:row>
      <xdr:rowOff>104775</xdr:rowOff>
    </xdr:from>
    <xdr:to>
      <xdr:col>8</xdr:col>
      <xdr:colOff>647700</xdr:colOff>
      <xdr:row>129</xdr:row>
      <xdr:rowOff>104775</xdr:rowOff>
    </xdr:to>
    <xdr:sp macro="" textlink="">
      <xdr:nvSpPr>
        <xdr:cNvPr id="827" name="AutoShape 298"/>
        <xdr:cNvSpPr>
          <a:spLocks noRot="1" noChangeAspect="1" noMove="1" noResize="1" noChangeArrowheads="1"/>
        </xdr:cNvSpPr>
      </xdr:nvSpPr>
      <xdr:spPr bwMode="auto">
        <a:xfrm>
          <a:off x="648652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619125</xdr:colOff>
      <xdr:row>130</xdr:row>
      <xdr:rowOff>104775</xdr:rowOff>
    </xdr:to>
    <xdr:sp macro="" textlink="">
      <xdr:nvSpPr>
        <xdr:cNvPr id="828" name="AutoShape 272"/>
        <xdr:cNvSpPr>
          <a:spLocks noRot="1" noChangeAspect="1" noMove="1" noResize="1" noChangeArrowheads="1"/>
        </xdr:cNvSpPr>
      </xdr:nvSpPr>
      <xdr:spPr bwMode="auto">
        <a:xfrm>
          <a:off x="6486525" y="4069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29" name="AutoShape 273"/>
        <xdr:cNvSpPr>
          <a:spLocks noRot="1" noChangeAspect="1" noMove="1" noResize="1" noChangeArrowheads="1"/>
        </xdr:cNvSpPr>
      </xdr:nvSpPr>
      <xdr:spPr bwMode="auto">
        <a:xfrm>
          <a:off x="64865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30" name="AutoShape 295"/>
        <xdr:cNvSpPr>
          <a:spLocks noRot="1" noChangeAspect="1" noMove="1" noResize="1" noChangeArrowheads="1"/>
        </xdr:cNvSpPr>
      </xdr:nvSpPr>
      <xdr:spPr bwMode="auto">
        <a:xfrm>
          <a:off x="64865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31" name="AutoShape 296"/>
        <xdr:cNvSpPr>
          <a:spLocks noRot="1" noChangeAspect="1" noMove="1" noResize="1" noChangeArrowheads="1"/>
        </xdr:cNvSpPr>
      </xdr:nvSpPr>
      <xdr:spPr bwMode="auto">
        <a:xfrm>
          <a:off x="64865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32" name="AutoShape 297"/>
        <xdr:cNvSpPr>
          <a:spLocks noRot="1" noMove="1" noResize="1" noChangeArrowheads="1"/>
        </xdr:cNvSpPr>
      </xdr:nvSpPr>
      <xdr:spPr bwMode="auto">
        <a:xfrm>
          <a:off x="64865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130</xdr:row>
      <xdr:rowOff>104775</xdr:rowOff>
    </xdr:from>
    <xdr:to>
      <xdr:col>8</xdr:col>
      <xdr:colOff>647700</xdr:colOff>
      <xdr:row>130</xdr:row>
      <xdr:rowOff>104775</xdr:rowOff>
    </xdr:to>
    <xdr:sp macro="" textlink="">
      <xdr:nvSpPr>
        <xdr:cNvPr id="833" name="AutoShape 298"/>
        <xdr:cNvSpPr>
          <a:spLocks noRot="1" noChangeAspect="1" noMove="1" noResize="1" noChangeArrowheads="1"/>
        </xdr:cNvSpPr>
      </xdr:nvSpPr>
      <xdr:spPr bwMode="auto">
        <a:xfrm>
          <a:off x="648652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619125</xdr:colOff>
      <xdr:row>131</xdr:row>
      <xdr:rowOff>104775</xdr:rowOff>
    </xdr:to>
    <xdr:sp macro="" textlink="">
      <xdr:nvSpPr>
        <xdr:cNvPr id="834" name="AutoShape 272"/>
        <xdr:cNvSpPr>
          <a:spLocks noRot="1" noChangeAspect="1" noMove="1" noResize="1" noChangeArrowheads="1"/>
        </xdr:cNvSpPr>
      </xdr:nvSpPr>
      <xdr:spPr bwMode="auto">
        <a:xfrm>
          <a:off x="6486525" y="40995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35" name="AutoShape 273"/>
        <xdr:cNvSpPr>
          <a:spLocks noRot="1" noChangeAspect="1" noMove="1" noResize="1" noChangeArrowheads="1"/>
        </xdr:cNvSpPr>
      </xdr:nvSpPr>
      <xdr:spPr bwMode="auto">
        <a:xfrm>
          <a:off x="64865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36" name="AutoShape 295"/>
        <xdr:cNvSpPr>
          <a:spLocks noRot="1" noChangeAspect="1" noMove="1" noResize="1" noChangeArrowheads="1"/>
        </xdr:cNvSpPr>
      </xdr:nvSpPr>
      <xdr:spPr bwMode="auto">
        <a:xfrm>
          <a:off x="64865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37" name="AutoShape 296"/>
        <xdr:cNvSpPr>
          <a:spLocks noRot="1" noChangeAspect="1" noMove="1" noResize="1" noChangeArrowheads="1"/>
        </xdr:cNvSpPr>
      </xdr:nvSpPr>
      <xdr:spPr bwMode="auto">
        <a:xfrm>
          <a:off x="64865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38" name="AutoShape 297"/>
        <xdr:cNvSpPr>
          <a:spLocks noRot="1" noMove="1" noResize="1" noChangeArrowheads="1"/>
        </xdr:cNvSpPr>
      </xdr:nvSpPr>
      <xdr:spPr bwMode="auto">
        <a:xfrm>
          <a:off x="64865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131</xdr:row>
      <xdr:rowOff>104775</xdr:rowOff>
    </xdr:from>
    <xdr:to>
      <xdr:col>8</xdr:col>
      <xdr:colOff>647700</xdr:colOff>
      <xdr:row>131</xdr:row>
      <xdr:rowOff>104775</xdr:rowOff>
    </xdr:to>
    <xdr:sp macro="" textlink="">
      <xdr:nvSpPr>
        <xdr:cNvPr id="839" name="AutoShape 298"/>
        <xdr:cNvSpPr>
          <a:spLocks noRot="1" noChangeAspect="1" noMove="1" noResize="1" noChangeArrowheads="1"/>
        </xdr:cNvSpPr>
      </xdr:nvSpPr>
      <xdr:spPr bwMode="auto">
        <a:xfrm>
          <a:off x="648652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619125</xdr:colOff>
      <xdr:row>132</xdr:row>
      <xdr:rowOff>104775</xdr:rowOff>
    </xdr:to>
    <xdr:sp macro="" textlink="">
      <xdr:nvSpPr>
        <xdr:cNvPr id="840" name="AutoShape 272"/>
        <xdr:cNvSpPr>
          <a:spLocks noRot="1" noChangeAspect="1" noMove="1" noResize="1" noChangeArrowheads="1"/>
        </xdr:cNvSpPr>
      </xdr:nvSpPr>
      <xdr:spPr bwMode="auto">
        <a:xfrm>
          <a:off x="6486525" y="41300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41" name="AutoShape 273"/>
        <xdr:cNvSpPr>
          <a:spLocks noRot="1" noChangeAspect="1" noMove="1" noResize="1" noChangeArrowheads="1"/>
        </xdr:cNvSpPr>
      </xdr:nvSpPr>
      <xdr:spPr bwMode="auto">
        <a:xfrm>
          <a:off x="64865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42" name="AutoShape 295"/>
        <xdr:cNvSpPr>
          <a:spLocks noRot="1" noChangeAspect="1" noMove="1" noResize="1" noChangeArrowheads="1"/>
        </xdr:cNvSpPr>
      </xdr:nvSpPr>
      <xdr:spPr bwMode="auto">
        <a:xfrm>
          <a:off x="64865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43" name="AutoShape 296"/>
        <xdr:cNvSpPr>
          <a:spLocks noRot="1" noChangeAspect="1" noMove="1" noResize="1" noChangeArrowheads="1"/>
        </xdr:cNvSpPr>
      </xdr:nvSpPr>
      <xdr:spPr bwMode="auto">
        <a:xfrm>
          <a:off x="64865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44" name="AutoShape 297"/>
        <xdr:cNvSpPr>
          <a:spLocks noRot="1" noMove="1" noResize="1" noChangeArrowheads="1"/>
        </xdr:cNvSpPr>
      </xdr:nvSpPr>
      <xdr:spPr bwMode="auto">
        <a:xfrm>
          <a:off x="64865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132</xdr:row>
      <xdr:rowOff>104775</xdr:rowOff>
    </xdr:from>
    <xdr:to>
      <xdr:col>8</xdr:col>
      <xdr:colOff>647700</xdr:colOff>
      <xdr:row>132</xdr:row>
      <xdr:rowOff>104775</xdr:rowOff>
    </xdr:to>
    <xdr:sp macro="" textlink="">
      <xdr:nvSpPr>
        <xdr:cNvPr id="845" name="AutoShape 298"/>
        <xdr:cNvSpPr>
          <a:spLocks noRot="1" noChangeAspect="1" noMove="1" noResize="1" noChangeArrowheads="1"/>
        </xdr:cNvSpPr>
      </xdr:nvSpPr>
      <xdr:spPr bwMode="auto">
        <a:xfrm>
          <a:off x="648652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46" name="AutoShape 272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47" name="AutoShape 273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48" name="AutoShape 295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49" name="AutoShape 296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50" name="AutoShape 297"/>
        <xdr:cNvSpPr>
          <a:spLocks noRo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51" name="AutoShape 298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619125</xdr:colOff>
      <xdr:row>134</xdr:row>
      <xdr:rowOff>104775</xdr:rowOff>
    </xdr:to>
    <xdr:sp macro="" textlink="">
      <xdr:nvSpPr>
        <xdr:cNvPr id="852" name="AutoShape 272"/>
        <xdr:cNvSpPr>
          <a:spLocks noRot="1" noChangeAspect="1" noMove="1" noResize="1" noChangeArrowheads="1"/>
        </xdr:cNvSpPr>
      </xdr:nvSpPr>
      <xdr:spPr bwMode="auto">
        <a:xfrm>
          <a:off x="6486525" y="4191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53" name="AutoShape 273"/>
        <xdr:cNvSpPr>
          <a:spLocks noRot="1" noChangeAspect="1" noMove="1" noResize="1" noChangeArrowheads="1"/>
        </xdr:cNvSpPr>
      </xdr:nvSpPr>
      <xdr:spPr bwMode="auto">
        <a:xfrm>
          <a:off x="64865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54" name="AutoShape 295"/>
        <xdr:cNvSpPr>
          <a:spLocks noRot="1" noChangeAspect="1" noMove="1" noResize="1" noChangeArrowheads="1"/>
        </xdr:cNvSpPr>
      </xdr:nvSpPr>
      <xdr:spPr bwMode="auto">
        <a:xfrm>
          <a:off x="64865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55" name="AutoShape 296"/>
        <xdr:cNvSpPr>
          <a:spLocks noRot="1" noChangeAspect="1" noMove="1" noResize="1" noChangeArrowheads="1"/>
        </xdr:cNvSpPr>
      </xdr:nvSpPr>
      <xdr:spPr bwMode="auto">
        <a:xfrm>
          <a:off x="64865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56" name="AutoShape 297"/>
        <xdr:cNvSpPr>
          <a:spLocks noRot="1" noMove="1" noResize="1" noChangeArrowheads="1"/>
        </xdr:cNvSpPr>
      </xdr:nvSpPr>
      <xdr:spPr bwMode="auto">
        <a:xfrm>
          <a:off x="64865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134</xdr:row>
      <xdr:rowOff>104775</xdr:rowOff>
    </xdr:from>
    <xdr:to>
      <xdr:col>8</xdr:col>
      <xdr:colOff>647700</xdr:colOff>
      <xdr:row>134</xdr:row>
      <xdr:rowOff>104775</xdr:rowOff>
    </xdr:to>
    <xdr:sp macro="" textlink="">
      <xdr:nvSpPr>
        <xdr:cNvPr id="857" name="AutoShape 298"/>
        <xdr:cNvSpPr>
          <a:spLocks noRot="1" noChangeAspect="1" noMove="1" noResize="1" noChangeArrowheads="1"/>
        </xdr:cNvSpPr>
      </xdr:nvSpPr>
      <xdr:spPr bwMode="auto">
        <a:xfrm>
          <a:off x="648652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619125</xdr:colOff>
      <xdr:row>133</xdr:row>
      <xdr:rowOff>104775</xdr:rowOff>
    </xdr:to>
    <xdr:sp macro="" textlink="">
      <xdr:nvSpPr>
        <xdr:cNvPr id="858" name="AutoShape 272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59" name="AutoShape 273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0" name="AutoShape 295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1" name="AutoShape 296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2" name="AutoShape 297"/>
        <xdr:cNvSpPr>
          <a:spLocks noRo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133</xdr:row>
      <xdr:rowOff>104775</xdr:rowOff>
    </xdr:from>
    <xdr:to>
      <xdr:col>8</xdr:col>
      <xdr:colOff>647700</xdr:colOff>
      <xdr:row>133</xdr:row>
      <xdr:rowOff>104775</xdr:rowOff>
    </xdr:to>
    <xdr:sp macro="" textlink="">
      <xdr:nvSpPr>
        <xdr:cNvPr id="863" name="AutoShape 298"/>
        <xdr:cNvSpPr>
          <a:spLocks noRot="1" noChangeAspect="1" noMove="1" noResize="1" noChangeArrowheads="1"/>
        </xdr:cNvSpPr>
      </xdr:nvSpPr>
      <xdr:spPr bwMode="auto">
        <a:xfrm>
          <a:off x="648652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864" name="AutoShape 272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65" name="AutoShape 273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66" name="AutoShape 295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67" name="AutoShape 296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68" name="AutoShape 297"/>
        <xdr:cNvSpPr>
          <a:spLocks noRo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869" name="AutoShape 298"/>
        <xdr:cNvSpPr>
          <a:spLocks noRot="1" noChangeAspect="1" noMove="1" noResize="1" noChangeArrowheads="1"/>
        </xdr:cNvSpPr>
      </xdr:nvSpPr>
      <xdr:spPr bwMode="auto">
        <a:xfrm>
          <a:off x="863917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870" name="AutoShape 272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71" name="AutoShape 273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72" name="AutoShape 295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73" name="AutoShape 296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74" name="AutoShape 297"/>
        <xdr:cNvSpPr>
          <a:spLocks noRo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875" name="AutoShape 298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876" name="AutoShape 272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77" name="AutoShape 273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78" name="AutoShape 295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79" name="AutoShape 296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80" name="AutoShape 297"/>
        <xdr:cNvSpPr>
          <a:spLocks noRo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881" name="AutoShape 298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882" name="AutoShape 272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883" name="AutoShape 273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884" name="AutoShape 295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885" name="AutoShape 296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886" name="AutoShape 297"/>
        <xdr:cNvSpPr>
          <a:spLocks noRo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887" name="AutoShape 298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619125</xdr:colOff>
      <xdr:row>113</xdr:row>
      <xdr:rowOff>104775</xdr:rowOff>
    </xdr:to>
    <xdr:sp macro="" textlink="">
      <xdr:nvSpPr>
        <xdr:cNvPr id="888" name="AutoShape 272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889" name="AutoShape 273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890" name="AutoShape 295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891" name="AutoShape 296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892" name="AutoShape 297"/>
        <xdr:cNvSpPr>
          <a:spLocks noRo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113</xdr:row>
      <xdr:rowOff>104775</xdr:rowOff>
    </xdr:from>
    <xdr:to>
      <xdr:col>10</xdr:col>
      <xdr:colOff>647700</xdr:colOff>
      <xdr:row>113</xdr:row>
      <xdr:rowOff>104775</xdr:rowOff>
    </xdr:to>
    <xdr:sp macro="" textlink="">
      <xdr:nvSpPr>
        <xdr:cNvPr id="893" name="AutoShape 298"/>
        <xdr:cNvSpPr>
          <a:spLocks noRot="1" noChangeAspect="1" noMove="1" noResize="1" noChangeArrowheads="1"/>
        </xdr:cNvSpPr>
      </xdr:nvSpPr>
      <xdr:spPr bwMode="auto">
        <a:xfrm>
          <a:off x="8639175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619125</xdr:colOff>
      <xdr:row>114</xdr:row>
      <xdr:rowOff>104775</xdr:rowOff>
    </xdr:to>
    <xdr:sp macro="" textlink="">
      <xdr:nvSpPr>
        <xdr:cNvPr id="894" name="AutoShape 272"/>
        <xdr:cNvSpPr>
          <a:spLocks noRot="1" noChangeAspect="1" noMove="1" noResize="1" noChangeArrowheads="1"/>
        </xdr:cNvSpPr>
      </xdr:nvSpPr>
      <xdr:spPr bwMode="auto">
        <a:xfrm>
          <a:off x="8639175" y="35814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895" name="AutoShape 273"/>
        <xdr:cNvSpPr>
          <a:spLocks noRot="1" noChangeAspect="1" noMove="1" noResize="1" noChangeArrowheads="1"/>
        </xdr:cNvSpPr>
      </xdr:nvSpPr>
      <xdr:spPr bwMode="auto">
        <a:xfrm>
          <a:off x="86391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896" name="AutoShape 295"/>
        <xdr:cNvSpPr>
          <a:spLocks noRot="1" noChangeAspect="1" noMove="1" noResize="1" noChangeArrowheads="1"/>
        </xdr:cNvSpPr>
      </xdr:nvSpPr>
      <xdr:spPr bwMode="auto">
        <a:xfrm>
          <a:off x="86391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897" name="AutoShape 296"/>
        <xdr:cNvSpPr>
          <a:spLocks noRot="1" noChangeAspect="1" noMove="1" noResize="1" noChangeArrowheads="1"/>
        </xdr:cNvSpPr>
      </xdr:nvSpPr>
      <xdr:spPr bwMode="auto">
        <a:xfrm>
          <a:off x="86391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898" name="AutoShape 297"/>
        <xdr:cNvSpPr>
          <a:spLocks noRot="1" noMove="1" noResize="1" noChangeArrowheads="1"/>
        </xdr:cNvSpPr>
      </xdr:nvSpPr>
      <xdr:spPr bwMode="auto">
        <a:xfrm>
          <a:off x="86391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114</xdr:row>
      <xdr:rowOff>104775</xdr:rowOff>
    </xdr:from>
    <xdr:to>
      <xdr:col>10</xdr:col>
      <xdr:colOff>647700</xdr:colOff>
      <xdr:row>114</xdr:row>
      <xdr:rowOff>104775</xdr:rowOff>
    </xdr:to>
    <xdr:sp macro="" textlink="">
      <xdr:nvSpPr>
        <xdr:cNvPr id="899" name="AutoShape 298"/>
        <xdr:cNvSpPr>
          <a:spLocks noRot="1" noChangeAspect="1" noMove="1" noResize="1" noChangeArrowheads="1"/>
        </xdr:cNvSpPr>
      </xdr:nvSpPr>
      <xdr:spPr bwMode="auto">
        <a:xfrm>
          <a:off x="8639175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619125</xdr:colOff>
      <xdr:row>115</xdr:row>
      <xdr:rowOff>104775</xdr:rowOff>
    </xdr:to>
    <xdr:sp macro="" textlink="">
      <xdr:nvSpPr>
        <xdr:cNvPr id="900" name="AutoShape 272"/>
        <xdr:cNvSpPr>
          <a:spLocks noRot="1" noChangeAspect="1" noMove="1" noResize="1" noChangeArrowheads="1"/>
        </xdr:cNvSpPr>
      </xdr:nvSpPr>
      <xdr:spPr bwMode="auto">
        <a:xfrm>
          <a:off x="8639175" y="36118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01" name="AutoShape 273"/>
        <xdr:cNvSpPr>
          <a:spLocks noRot="1" noChangeAspect="1" noMove="1" noResize="1" noChangeArrowheads="1"/>
        </xdr:cNvSpPr>
      </xdr:nvSpPr>
      <xdr:spPr bwMode="auto">
        <a:xfrm>
          <a:off x="86391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02" name="AutoShape 295"/>
        <xdr:cNvSpPr>
          <a:spLocks noRot="1" noChangeAspect="1" noMove="1" noResize="1" noChangeArrowheads="1"/>
        </xdr:cNvSpPr>
      </xdr:nvSpPr>
      <xdr:spPr bwMode="auto">
        <a:xfrm>
          <a:off x="86391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03" name="AutoShape 296"/>
        <xdr:cNvSpPr>
          <a:spLocks noRot="1" noChangeAspect="1" noMove="1" noResize="1" noChangeArrowheads="1"/>
        </xdr:cNvSpPr>
      </xdr:nvSpPr>
      <xdr:spPr bwMode="auto">
        <a:xfrm>
          <a:off x="86391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04" name="AutoShape 297"/>
        <xdr:cNvSpPr>
          <a:spLocks noRot="1" noMove="1" noResize="1" noChangeArrowheads="1"/>
        </xdr:cNvSpPr>
      </xdr:nvSpPr>
      <xdr:spPr bwMode="auto">
        <a:xfrm>
          <a:off x="86391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115</xdr:row>
      <xdr:rowOff>104775</xdr:rowOff>
    </xdr:from>
    <xdr:to>
      <xdr:col>10</xdr:col>
      <xdr:colOff>647700</xdr:colOff>
      <xdr:row>115</xdr:row>
      <xdr:rowOff>104775</xdr:rowOff>
    </xdr:to>
    <xdr:sp macro="" textlink="">
      <xdr:nvSpPr>
        <xdr:cNvPr id="905" name="AutoShape 298"/>
        <xdr:cNvSpPr>
          <a:spLocks noRot="1" noChangeAspect="1" noMove="1" noResize="1" noChangeArrowheads="1"/>
        </xdr:cNvSpPr>
      </xdr:nvSpPr>
      <xdr:spPr bwMode="auto">
        <a:xfrm>
          <a:off x="8639175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619125</xdr:colOff>
      <xdr:row>116</xdr:row>
      <xdr:rowOff>104775</xdr:rowOff>
    </xdr:to>
    <xdr:sp macro="" textlink="">
      <xdr:nvSpPr>
        <xdr:cNvPr id="906" name="AutoShape 272"/>
        <xdr:cNvSpPr>
          <a:spLocks noRot="1" noChangeAspect="1" noMove="1" noResize="1" noChangeArrowheads="1"/>
        </xdr:cNvSpPr>
      </xdr:nvSpPr>
      <xdr:spPr bwMode="auto">
        <a:xfrm>
          <a:off x="8639175" y="36423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07" name="AutoShape 273"/>
        <xdr:cNvSpPr>
          <a:spLocks noRot="1" noChangeAspect="1" noMove="1" noResize="1" noChangeArrowheads="1"/>
        </xdr:cNvSpPr>
      </xdr:nvSpPr>
      <xdr:spPr bwMode="auto">
        <a:xfrm>
          <a:off x="86391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08" name="AutoShape 295"/>
        <xdr:cNvSpPr>
          <a:spLocks noRot="1" noChangeAspect="1" noMove="1" noResize="1" noChangeArrowheads="1"/>
        </xdr:cNvSpPr>
      </xdr:nvSpPr>
      <xdr:spPr bwMode="auto">
        <a:xfrm>
          <a:off x="86391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09" name="AutoShape 296"/>
        <xdr:cNvSpPr>
          <a:spLocks noRot="1" noChangeAspect="1" noMove="1" noResize="1" noChangeArrowheads="1"/>
        </xdr:cNvSpPr>
      </xdr:nvSpPr>
      <xdr:spPr bwMode="auto">
        <a:xfrm>
          <a:off x="86391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10" name="AutoShape 297"/>
        <xdr:cNvSpPr>
          <a:spLocks noRot="1" noMove="1" noResize="1" noChangeArrowheads="1"/>
        </xdr:cNvSpPr>
      </xdr:nvSpPr>
      <xdr:spPr bwMode="auto">
        <a:xfrm>
          <a:off x="86391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116</xdr:row>
      <xdr:rowOff>104775</xdr:rowOff>
    </xdr:from>
    <xdr:to>
      <xdr:col>10</xdr:col>
      <xdr:colOff>647700</xdr:colOff>
      <xdr:row>116</xdr:row>
      <xdr:rowOff>104775</xdr:rowOff>
    </xdr:to>
    <xdr:sp macro="" textlink="">
      <xdr:nvSpPr>
        <xdr:cNvPr id="911" name="AutoShape 298"/>
        <xdr:cNvSpPr>
          <a:spLocks noRot="1" noChangeAspect="1" noMove="1" noResize="1" noChangeArrowheads="1"/>
        </xdr:cNvSpPr>
      </xdr:nvSpPr>
      <xdr:spPr bwMode="auto">
        <a:xfrm>
          <a:off x="8639175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619125</xdr:colOff>
      <xdr:row>117</xdr:row>
      <xdr:rowOff>104775</xdr:rowOff>
    </xdr:to>
    <xdr:sp macro="" textlink="">
      <xdr:nvSpPr>
        <xdr:cNvPr id="912" name="AutoShape 272"/>
        <xdr:cNvSpPr>
          <a:spLocks noRot="1" noChangeAspect="1" noMove="1" noResize="1" noChangeArrowheads="1"/>
        </xdr:cNvSpPr>
      </xdr:nvSpPr>
      <xdr:spPr bwMode="auto">
        <a:xfrm>
          <a:off x="8639175" y="36728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13" name="AutoShape 273"/>
        <xdr:cNvSpPr>
          <a:spLocks noRot="1" noChangeAspect="1" noMove="1" noResize="1" noChangeArrowheads="1"/>
        </xdr:cNvSpPr>
      </xdr:nvSpPr>
      <xdr:spPr bwMode="auto">
        <a:xfrm>
          <a:off x="86391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14" name="AutoShape 295"/>
        <xdr:cNvSpPr>
          <a:spLocks noRot="1" noChangeAspect="1" noMove="1" noResize="1" noChangeArrowheads="1"/>
        </xdr:cNvSpPr>
      </xdr:nvSpPr>
      <xdr:spPr bwMode="auto">
        <a:xfrm>
          <a:off x="86391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15" name="AutoShape 296"/>
        <xdr:cNvSpPr>
          <a:spLocks noRot="1" noChangeAspect="1" noMove="1" noResize="1" noChangeArrowheads="1"/>
        </xdr:cNvSpPr>
      </xdr:nvSpPr>
      <xdr:spPr bwMode="auto">
        <a:xfrm>
          <a:off x="86391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16" name="AutoShape 297"/>
        <xdr:cNvSpPr>
          <a:spLocks noRot="1" noMove="1" noResize="1" noChangeArrowheads="1"/>
        </xdr:cNvSpPr>
      </xdr:nvSpPr>
      <xdr:spPr bwMode="auto">
        <a:xfrm>
          <a:off x="86391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117</xdr:row>
      <xdr:rowOff>104775</xdr:rowOff>
    </xdr:from>
    <xdr:to>
      <xdr:col>10</xdr:col>
      <xdr:colOff>647700</xdr:colOff>
      <xdr:row>117</xdr:row>
      <xdr:rowOff>104775</xdr:rowOff>
    </xdr:to>
    <xdr:sp macro="" textlink="">
      <xdr:nvSpPr>
        <xdr:cNvPr id="917" name="AutoShape 298"/>
        <xdr:cNvSpPr>
          <a:spLocks noRot="1" noChangeAspect="1" noMove="1" noResize="1" noChangeArrowheads="1"/>
        </xdr:cNvSpPr>
      </xdr:nvSpPr>
      <xdr:spPr bwMode="auto">
        <a:xfrm>
          <a:off x="8639175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619125</xdr:colOff>
      <xdr:row>118</xdr:row>
      <xdr:rowOff>104775</xdr:rowOff>
    </xdr:to>
    <xdr:sp macro="" textlink="">
      <xdr:nvSpPr>
        <xdr:cNvPr id="918" name="AutoShape 272"/>
        <xdr:cNvSpPr>
          <a:spLocks noRot="1" noChangeAspect="1" noMove="1" noResize="1" noChangeArrowheads="1"/>
        </xdr:cNvSpPr>
      </xdr:nvSpPr>
      <xdr:spPr bwMode="auto">
        <a:xfrm>
          <a:off x="8639175" y="37033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19" name="AutoShape 273"/>
        <xdr:cNvSpPr>
          <a:spLocks noRot="1" noChangeAspect="1" noMove="1" noResize="1" noChangeArrowheads="1"/>
        </xdr:cNvSpPr>
      </xdr:nvSpPr>
      <xdr:spPr bwMode="auto">
        <a:xfrm>
          <a:off x="86391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20" name="AutoShape 295"/>
        <xdr:cNvSpPr>
          <a:spLocks noRot="1" noChangeAspect="1" noMove="1" noResize="1" noChangeArrowheads="1"/>
        </xdr:cNvSpPr>
      </xdr:nvSpPr>
      <xdr:spPr bwMode="auto">
        <a:xfrm>
          <a:off x="86391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21" name="AutoShape 296"/>
        <xdr:cNvSpPr>
          <a:spLocks noRot="1" noChangeAspect="1" noMove="1" noResize="1" noChangeArrowheads="1"/>
        </xdr:cNvSpPr>
      </xdr:nvSpPr>
      <xdr:spPr bwMode="auto">
        <a:xfrm>
          <a:off x="86391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22" name="AutoShape 297"/>
        <xdr:cNvSpPr>
          <a:spLocks noRot="1" noMove="1" noResize="1" noChangeArrowheads="1"/>
        </xdr:cNvSpPr>
      </xdr:nvSpPr>
      <xdr:spPr bwMode="auto">
        <a:xfrm>
          <a:off x="86391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118</xdr:row>
      <xdr:rowOff>104775</xdr:rowOff>
    </xdr:from>
    <xdr:to>
      <xdr:col>10</xdr:col>
      <xdr:colOff>647700</xdr:colOff>
      <xdr:row>118</xdr:row>
      <xdr:rowOff>104775</xdr:rowOff>
    </xdr:to>
    <xdr:sp macro="" textlink="">
      <xdr:nvSpPr>
        <xdr:cNvPr id="923" name="AutoShape 298"/>
        <xdr:cNvSpPr>
          <a:spLocks noRot="1" noChangeAspect="1" noMove="1" noResize="1" noChangeArrowheads="1"/>
        </xdr:cNvSpPr>
      </xdr:nvSpPr>
      <xdr:spPr bwMode="auto">
        <a:xfrm>
          <a:off x="8639175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619125</xdr:colOff>
      <xdr:row>119</xdr:row>
      <xdr:rowOff>104775</xdr:rowOff>
    </xdr:to>
    <xdr:sp macro="" textlink="">
      <xdr:nvSpPr>
        <xdr:cNvPr id="924" name="AutoShape 272"/>
        <xdr:cNvSpPr>
          <a:spLocks noRot="1" noChangeAspect="1" noMove="1" noResize="1" noChangeArrowheads="1"/>
        </xdr:cNvSpPr>
      </xdr:nvSpPr>
      <xdr:spPr bwMode="auto">
        <a:xfrm>
          <a:off x="8639175" y="37338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25" name="AutoShape 273"/>
        <xdr:cNvSpPr>
          <a:spLocks noRot="1" noChangeAspect="1" noMove="1" noResize="1" noChangeArrowheads="1"/>
        </xdr:cNvSpPr>
      </xdr:nvSpPr>
      <xdr:spPr bwMode="auto">
        <a:xfrm>
          <a:off x="86391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26" name="AutoShape 295"/>
        <xdr:cNvSpPr>
          <a:spLocks noRot="1" noChangeAspect="1" noMove="1" noResize="1" noChangeArrowheads="1"/>
        </xdr:cNvSpPr>
      </xdr:nvSpPr>
      <xdr:spPr bwMode="auto">
        <a:xfrm>
          <a:off x="86391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27" name="AutoShape 296"/>
        <xdr:cNvSpPr>
          <a:spLocks noRot="1" noChangeAspect="1" noMove="1" noResize="1" noChangeArrowheads="1"/>
        </xdr:cNvSpPr>
      </xdr:nvSpPr>
      <xdr:spPr bwMode="auto">
        <a:xfrm>
          <a:off x="86391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28" name="AutoShape 297"/>
        <xdr:cNvSpPr>
          <a:spLocks noRot="1" noMove="1" noResize="1" noChangeArrowheads="1"/>
        </xdr:cNvSpPr>
      </xdr:nvSpPr>
      <xdr:spPr bwMode="auto">
        <a:xfrm>
          <a:off x="86391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119</xdr:row>
      <xdr:rowOff>104775</xdr:rowOff>
    </xdr:from>
    <xdr:to>
      <xdr:col>10</xdr:col>
      <xdr:colOff>647700</xdr:colOff>
      <xdr:row>119</xdr:row>
      <xdr:rowOff>104775</xdr:rowOff>
    </xdr:to>
    <xdr:sp macro="" textlink="">
      <xdr:nvSpPr>
        <xdr:cNvPr id="929" name="AutoShape 298"/>
        <xdr:cNvSpPr>
          <a:spLocks noRot="1" noChangeAspect="1" noMove="1" noResize="1" noChangeArrowheads="1"/>
        </xdr:cNvSpPr>
      </xdr:nvSpPr>
      <xdr:spPr bwMode="auto">
        <a:xfrm>
          <a:off x="8639175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619125</xdr:colOff>
      <xdr:row>120</xdr:row>
      <xdr:rowOff>104775</xdr:rowOff>
    </xdr:to>
    <xdr:sp macro="" textlink="">
      <xdr:nvSpPr>
        <xdr:cNvPr id="930" name="AutoShape 272"/>
        <xdr:cNvSpPr>
          <a:spLocks noRot="1" noChangeAspect="1" noMove="1" noResize="1" noChangeArrowheads="1"/>
        </xdr:cNvSpPr>
      </xdr:nvSpPr>
      <xdr:spPr bwMode="auto">
        <a:xfrm>
          <a:off x="8639175" y="37642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31" name="AutoShape 273"/>
        <xdr:cNvSpPr>
          <a:spLocks noRot="1" noChangeAspect="1" noMove="1" noResize="1" noChangeArrowheads="1"/>
        </xdr:cNvSpPr>
      </xdr:nvSpPr>
      <xdr:spPr bwMode="auto">
        <a:xfrm>
          <a:off x="86391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32" name="AutoShape 295"/>
        <xdr:cNvSpPr>
          <a:spLocks noRot="1" noChangeAspect="1" noMove="1" noResize="1" noChangeArrowheads="1"/>
        </xdr:cNvSpPr>
      </xdr:nvSpPr>
      <xdr:spPr bwMode="auto">
        <a:xfrm>
          <a:off x="86391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33" name="AutoShape 296"/>
        <xdr:cNvSpPr>
          <a:spLocks noRot="1" noChangeAspect="1" noMove="1" noResize="1" noChangeArrowheads="1"/>
        </xdr:cNvSpPr>
      </xdr:nvSpPr>
      <xdr:spPr bwMode="auto">
        <a:xfrm>
          <a:off x="86391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34" name="AutoShape 297"/>
        <xdr:cNvSpPr>
          <a:spLocks noRot="1" noMove="1" noResize="1" noChangeArrowheads="1"/>
        </xdr:cNvSpPr>
      </xdr:nvSpPr>
      <xdr:spPr bwMode="auto">
        <a:xfrm>
          <a:off x="86391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120</xdr:row>
      <xdr:rowOff>104775</xdr:rowOff>
    </xdr:from>
    <xdr:to>
      <xdr:col>10</xdr:col>
      <xdr:colOff>647700</xdr:colOff>
      <xdr:row>120</xdr:row>
      <xdr:rowOff>104775</xdr:rowOff>
    </xdr:to>
    <xdr:sp macro="" textlink="">
      <xdr:nvSpPr>
        <xdr:cNvPr id="935" name="AutoShape 298"/>
        <xdr:cNvSpPr>
          <a:spLocks noRot="1" noChangeAspect="1" noMove="1" noResize="1" noChangeArrowheads="1"/>
        </xdr:cNvSpPr>
      </xdr:nvSpPr>
      <xdr:spPr bwMode="auto">
        <a:xfrm>
          <a:off x="8639175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619125</xdr:colOff>
      <xdr:row>121</xdr:row>
      <xdr:rowOff>104775</xdr:rowOff>
    </xdr:to>
    <xdr:sp macro="" textlink="">
      <xdr:nvSpPr>
        <xdr:cNvPr id="936" name="AutoShape 272"/>
        <xdr:cNvSpPr>
          <a:spLocks noRot="1" noChangeAspect="1" noMove="1" noResize="1" noChangeArrowheads="1"/>
        </xdr:cNvSpPr>
      </xdr:nvSpPr>
      <xdr:spPr bwMode="auto">
        <a:xfrm>
          <a:off x="8639175" y="37947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37" name="AutoShape 273"/>
        <xdr:cNvSpPr>
          <a:spLocks noRot="1" noChangeAspect="1" noMove="1" noResize="1" noChangeArrowheads="1"/>
        </xdr:cNvSpPr>
      </xdr:nvSpPr>
      <xdr:spPr bwMode="auto">
        <a:xfrm>
          <a:off x="86391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38" name="AutoShape 295"/>
        <xdr:cNvSpPr>
          <a:spLocks noRot="1" noChangeAspect="1" noMove="1" noResize="1" noChangeArrowheads="1"/>
        </xdr:cNvSpPr>
      </xdr:nvSpPr>
      <xdr:spPr bwMode="auto">
        <a:xfrm>
          <a:off x="86391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39" name="AutoShape 296"/>
        <xdr:cNvSpPr>
          <a:spLocks noRot="1" noChangeAspect="1" noMove="1" noResize="1" noChangeArrowheads="1"/>
        </xdr:cNvSpPr>
      </xdr:nvSpPr>
      <xdr:spPr bwMode="auto">
        <a:xfrm>
          <a:off x="86391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40" name="AutoShape 297"/>
        <xdr:cNvSpPr>
          <a:spLocks noRot="1" noMove="1" noResize="1" noChangeArrowheads="1"/>
        </xdr:cNvSpPr>
      </xdr:nvSpPr>
      <xdr:spPr bwMode="auto">
        <a:xfrm>
          <a:off x="86391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121</xdr:row>
      <xdr:rowOff>104775</xdr:rowOff>
    </xdr:from>
    <xdr:to>
      <xdr:col>10</xdr:col>
      <xdr:colOff>647700</xdr:colOff>
      <xdr:row>121</xdr:row>
      <xdr:rowOff>104775</xdr:rowOff>
    </xdr:to>
    <xdr:sp macro="" textlink="">
      <xdr:nvSpPr>
        <xdr:cNvPr id="941" name="AutoShape 298"/>
        <xdr:cNvSpPr>
          <a:spLocks noRot="1" noChangeAspect="1" noMove="1" noResize="1" noChangeArrowheads="1"/>
        </xdr:cNvSpPr>
      </xdr:nvSpPr>
      <xdr:spPr bwMode="auto">
        <a:xfrm>
          <a:off x="8639175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619125</xdr:colOff>
      <xdr:row>122</xdr:row>
      <xdr:rowOff>104775</xdr:rowOff>
    </xdr:to>
    <xdr:sp macro="" textlink="">
      <xdr:nvSpPr>
        <xdr:cNvPr id="942" name="AutoShape 272"/>
        <xdr:cNvSpPr>
          <a:spLocks noRot="1" noChangeAspect="1" noMove="1" noResize="1" noChangeArrowheads="1"/>
        </xdr:cNvSpPr>
      </xdr:nvSpPr>
      <xdr:spPr bwMode="auto">
        <a:xfrm>
          <a:off x="8639175" y="3825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43" name="AutoShape 273"/>
        <xdr:cNvSpPr>
          <a:spLocks noRot="1" noChangeAspect="1" noMove="1" noResize="1" noChangeArrowheads="1"/>
        </xdr:cNvSpPr>
      </xdr:nvSpPr>
      <xdr:spPr bwMode="auto">
        <a:xfrm>
          <a:off x="86391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44" name="AutoShape 295"/>
        <xdr:cNvSpPr>
          <a:spLocks noRot="1" noChangeAspect="1" noMove="1" noResize="1" noChangeArrowheads="1"/>
        </xdr:cNvSpPr>
      </xdr:nvSpPr>
      <xdr:spPr bwMode="auto">
        <a:xfrm>
          <a:off x="86391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45" name="AutoShape 296"/>
        <xdr:cNvSpPr>
          <a:spLocks noRot="1" noChangeAspect="1" noMove="1" noResize="1" noChangeArrowheads="1"/>
        </xdr:cNvSpPr>
      </xdr:nvSpPr>
      <xdr:spPr bwMode="auto">
        <a:xfrm>
          <a:off x="86391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46" name="AutoShape 297"/>
        <xdr:cNvSpPr>
          <a:spLocks noRot="1" noMove="1" noResize="1" noChangeArrowheads="1"/>
        </xdr:cNvSpPr>
      </xdr:nvSpPr>
      <xdr:spPr bwMode="auto">
        <a:xfrm>
          <a:off x="86391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122</xdr:row>
      <xdr:rowOff>104775</xdr:rowOff>
    </xdr:from>
    <xdr:to>
      <xdr:col>10</xdr:col>
      <xdr:colOff>647700</xdr:colOff>
      <xdr:row>122</xdr:row>
      <xdr:rowOff>104775</xdr:rowOff>
    </xdr:to>
    <xdr:sp macro="" textlink="">
      <xdr:nvSpPr>
        <xdr:cNvPr id="947" name="AutoShape 298"/>
        <xdr:cNvSpPr>
          <a:spLocks noRot="1" noChangeAspect="1" noMove="1" noResize="1" noChangeArrowheads="1"/>
        </xdr:cNvSpPr>
      </xdr:nvSpPr>
      <xdr:spPr bwMode="auto">
        <a:xfrm>
          <a:off x="8639175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619125</xdr:colOff>
      <xdr:row>123</xdr:row>
      <xdr:rowOff>104775</xdr:rowOff>
    </xdr:to>
    <xdr:sp macro="" textlink="">
      <xdr:nvSpPr>
        <xdr:cNvPr id="948" name="AutoShape 272"/>
        <xdr:cNvSpPr>
          <a:spLocks noRot="1" noChangeAspect="1" noMove="1" noResize="1" noChangeArrowheads="1"/>
        </xdr:cNvSpPr>
      </xdr:nvSpPr>
      <xdr:spPr bwMode="auto">
        <a:xfrm>
          <a:off x="8639175" y="38557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49" name="AutoShape 273"/>
        <xdr:cNvSpPr>
          <a:spLocks noRot="1" noChangeAspect="1" noMove="1" noResize="1" noChangeArrowheads="1"/>
        </xdr:cNvSpPr>
      </xdr:nvSpPr>
      <xdr:spPr bwMode="auto">
        <a:xfrm>
          <a:off x="86391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50" name="AutoShape 295"/>
        <xdr:cNvSpPr>
          <a:spLocks noRot="1" noChangeAspect="1" noMove="1" noResize="1" noChangeArrowheads="1"/>
        </xdr:cNvSpPr>
      </xdr:nvSpPr>
      <xdr:spPr bwMode="auto">
        <a:xfrm>
          <a:off x="86391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51" name="AutoShape 296"/>
        <xdr:cNvSpPr>
          <a:spLocks noRot="1" noChangeAspect="1" noMove="1" noResize="1" noChangeArrowheads="1"/>
        </xdr:cNvSpPr>
      </xdr:nvSpPr>
      <xdr:spPr bwMode="auto">
        <a:xfrm>
          <a:off x="86391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52" name="AutoShape 297"/>
        <xdr:cNvSpPr>
          <a:spLocks noRot="1" noMove="1" noResize="1" noChangeArrowheads="1"/>
        </xdr:cNvSpPr>
      </xdr:nvSpPr>
      <xdr:spPr bwMode="auto">
        <a:xfrm>
          <a:off x="86391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123</xdr:row>
      <xdr:rowOff>104775</xdr:rowOff>
    </xdr:from>
    <xdr:to>
      <xdr:col>10</xdr:col>
      <xdr:colOff>647700</xdr:colOff>
      <xdr:row>123</xdr:row>
      <xdr:rowOff>104775</xdr:rowOff>
    </xdr:to>
    <xdr:sp macro="" textlink="">
      <xdr:nvSpPr>
        <xdr:cNvPr id="953" name="AutoShape 298"/>
        <xdr:cNvSpPr>
          <a:spLocks noRot="1" noChangeAspect="1" noMove="1" noResize="1" noChangeArrowheads="1"/>
        </xdr:cNvSpPr>
      </xdr:nvSpPr>
      <xdr:spPr bwMode="auto">
        <a:xfrm>
          <a:off x="8639175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619125</xdr:colOff>
      <xdr:row>124</xdr:row>
      <xdr:rowOff>104775</xdr:rowOff>
    </xdr:to>
    <xdr:sp macro="" textlink="">
      <xdr:nvSpPr>
        <xdr:cNvPr id="954" name="AutoShape 272"/>
        <xdr:cNvSpPr>
          <a:spLocks noRot="1" noChangeAspect="1" noMove="1" noResize="1" noChangeArrowheads="1"/>
        </xdr:cNvSpPr>
      </xdr:nvSpPr>
      <xdr:spPr bwMode="auto">
        <a:xfrm>
          <a:off x="8639175" y="38862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55" name="AutoShape 273"/>
        <xdr:cNvSpPr>
          <a:spLocks noRot="1" noChangeAspect="1" noMove="1" noResize="1" noChangeArrowheads="1"/>
        </xdr:cNvSpPr>
      </xdr:nvSpPr>
      <xdr:spPr bwMode="auto">
        <a:xfrm>
          <a:off x="86391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56" name="AutoShape 295"/>
        <xdr:cNvSpPr>
          <a:spLocks noRot="1" noChangeAspect="1" noMove="1" noResize="1" noChangeArrowheads="1"/>
        </xdr:cNvSpPr>
      </xdr:nvSpPr>
      <xdr:spPr bwMode="auto">
        <a:xfrm>
          <a:off x="86391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57" name="AutoShape 296"/>
        <xdr:cNvSpPr>
          <a:spLocks noRot="1" noChangeAspect="1" noMove="1" noResize="1" noChangeArrowheads="1"/>
        </xdr:cNvSpPr>
      </xdr:nvSpPr>
      <xdr:spPr bwMode="auto">
        <a:xfrm>
          <a:off x="86391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58" name="AutoShape 297"/>
        <xdr:cNvSpPr>
          <a:spLocks noRot="1" noMove="1" noResize="1" noChangeArrowheads="1"/>
        </xdr:cNvSpPr>
      </xdr:nvSpPr>
      <xdr:spPr bwMode="auto">
        <a:xfrm>
          <a:off x="86391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124</xdr:row>
      <xdr:rowOff>104775</xdr:rowOff>
    </xdr:from>
    <xdr:to>
      <xdr:col>10</xdr:col>
      <xdr:colOff>647700</xdr:colOff>
      <xdr:row>124</xdr:row>
      <xdr:rowOff>104775</xdr:rowOff>
    </xdr:to>
    <xdr:sp macro="" textlink="">
      <xdr:nvSpPr>
        <xdr:cNvPr id="959" name="AutoShape 298"/>
        <xdr:cNvSpPr>
          <a:spLocks noRot="1" noChangeAspect="1" noMove="1" noResize="1" noChangeArrowheads="1"/>
        </xdr:cNvSpPr>
      </xdr:nvSpPr>
      <xdr:spPr bwMode="auto">
        <a:xfrm>
          <a:off x="8639175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619125</xdr:colOff>
      <xdr:row>125</xdr:row>
      <xdr:rowOff>104775</xdr:rowOff>
    </xdr:to>
    <xdr:sp macro="" textlink="">
      <xdr:nvSpPr>
        <xdr:cNvPr id="960" name="AutoShape 272"/>
        <xdr:cNvSpPr>
          <a:spLocks noRot="1" noChangeAspect="1" noMove="1" noResize="1" noChangeArrowheads="1"/>
        </xdr:cNvSpPr>
      </xdr:nvSpPr>
      <xdr:spPr bwMode="auto">
        <a:xfrm>
          <a:off x="8639175" y="39166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61" name="AutoShape 273"/>
        <xdr:cNvSpPr>
          <a:spLocks noRot="1" noChangeAspect="1" noMove="1" noResize="1" noChangeArrowheads="1"/>
        </xdr:cNvSpPr>
      </xdr:nvSpPr>
      <xdr:spPr bwMode="auto">
        <a:xfrm>
          <a:off x="86391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62" name="AutoShape 295"/>
        <xdr:cNvSpPr>
          <a:spLocks noRot="1" noChangeAspect="1" noMove="1" noResize="1" noChangeArrowheads="1"/>
        </xdr:cNvSpPr>
      </xdr:nvSpPr>
      <xdr:spPr bwMode="auto">
        <a:xfrm>
          <a:off x="86391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63" name="AutoShape 296"/>
        <xdr:cNvSpPr>
          <a:spLocks noRot="1" noChangeAspect="1" noMove="1" noResize="1" noChangeArrowheads="1"/>
        </xdr:cNvSpPr>
      </xdr:nvSpPr>
      <xdr:spPr bwMode="auto">
        <a:xfrm>
          <a:off x="86391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64" name="AutoShape 297"/>
        <xdr:cNvSpPr>
          <a:spLocks noRot="1" noMove="1" noResize="1" noChangeArrowheads="1"/>
        </xdr:cNvSpPr>
      </xdr:nvSpPr>
      <xdr:spPr bwMode="auto">
        <a:xfrm>
          <a:off x="86391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125</xdr:row>
      <xdr:rowOff>104775</xdr:rowOff>
    </xdr:from>
    <xdr:to>
      <xdr:col>10</xdr:col>
      <xdr:colOff>647700</xdr:colOff>
      <xdr:row>125</xdr:row>
      <xdr:rowOff>104775</xdr:rowOff>
    </xdr:to>
    <xdr:sp macro="" textlink="">
      <xdr:nvSpPr>
        <xdr:cNvPr id="965" name="AutoShape 298"/>
        <xdr:cNvSpPr>
          <a:spLocks noRot="1" noChangeAspect="1" noMove="1" noResize="1" noChangeArrowheads="1"/>
        </xdr:cNvSpPr>
      </xdr:nvSpPr>
      <xdr:spPr bwMode="auto">
        <a:xfrm>
          <a:off x="8639175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619125</xdr:colOff>
      <xdr:row>126</xdr:row>
      <xdr:rowOff>104775</xdr:rowOff>
    </xdr:to>
    <xdr:sp macro="" textlink="">
      <xdr:nvSpPr>
        <xdr:cNvPr id="966" name="AutoShape 272"/>
        <xdr:cNvSpPr>
          <a:spLocks noRot="1" noChangeAspect="1" noMove="1" noResize="1" noChangeArrowheads="1"/>
        </xdr:cNvSpPr>
      </xdr:nvSpPr>
      <xdr:spPr bwMode="auto">
        <a:xfrm>
          <a:off x="8639175" y="3947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67" name="AutoShape 273"/>
        <xdr:cNvSpPr>
          <a:spLocks noRot="1" noChangeAspect="1" noMove="1" noResize="1" noChangeArrowheads="1"/>
        </xdr:cNvSpPr>
      </xdr:nvSpPr>
      <xdr:spPr bwMode="auto">
        <a:xfrm>
          <a:off x="86391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68" name="AutoShape 295"/>
        <xdr:cNvSpPr>
          <a:spLocks noRot="1" noChangeAspect="1" noMove="1" noResize="1" noChangeArrowheads="1"/>
        </xdr:cNvSpPr>
      </xdr:nvSpPr>
      <xdr:spPr bwMode="auto">
        <a:xfrm>
          <a:off x="86391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69" name="AutoShape 296"/>
        <xdr:cNvSpPr>
          <a:spLocks noRot="1" noChangeAspect="1" noMove="1" noResize="1" noChangeArrowheads="1"/>
        </xdr:cNvSpPr>
      </xdr:nvSpPr>
      <xdr:spPr bwMode="auto">
        <a:xfrm>
          <a:off x="86391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70" name="AutoShape 297"/>
        <xdr:cNvSpPr>
          <a:spLocks noRot="1" noMove="1" noResize="1" noChangeArrowheads="1"/>
        </xdr:cNvSpPr>
      </xdr:nvSpPr>
      <xdr:spPr bwMode="auto">
        <a:xfrm>
          <a:off x="86391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126</xdr:row>
      <xdr:rowOff>104775</xdr:rowOff>
    </xdr:from>
    <xdr:to>
      <xdr:col>10</xdr:col>
      <xdr:colOff>647700</xdr:colOff>
      <xdr:row>126</xdr:row>
      <xdr:rowOff>104775</xdr:rowOff>
    </xdr:to>
    <xdr:sp macro="" textlink="">
      <xdr:nvSpPr>
        <xdr:cNvPr id="971" name="AutoShape 298"/>
        <xdr:cNvSpPr>
          <a:spLocks noRot="1" noChangeAspect="1" noMove="1" noResize="1" noChangeArrowheads="1"/>
        </xdr:cNvSpPr>
      </xdr:nvSpPr>
      <xdr:spPr bwMode="auto">
        <a:xfrm>
          <a:off x="8639175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619125</xdr:colOff>
      <xdr:row>127</xdr:row>
      <xdr:rowOff>104775</xdr:rowOff>
    </xdr:to>
    <xdr:sp macro="" textlink="">
      <xdr:nvSpPr>
        <xdr:cNvPr id="972" name="AutoShape 272"/>
        <xdr:cNvSpPr>
          <a:spLocks noRot="1" noChangeAspect="1" noMove="1" noResize="1" noChangeArrowheads="1"/>
        </xdr:cNvSpPr>
      </xdr:nvSpPr>
      <xdr:spPr bwMode="auto">
        <a:xfrm>
          <a:off x="8639175" y="39776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73" name="AutoShape 273"/>
        <xdr:cNvSpPr>
          <a:spLocks noRot="1" noChangeAspect="1" noMove="1" noResize="1" noChangeArrowheads="1"/>
        </xdr:cNvSpPr>
      </xdr:nvSpPr>
      <xdr:spPr bwMode="auto">
        <a:xfrm>
          <a:off x="86391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74" name="AutoShape 295"/>
        <xdr:cNvSpPr>
          <a:spLocks noRot="1" noChangeAspect="1" noMove="1" noResize="1" noChangeArrowheads="1"/>
        </xdr:cNvSpPr>
      </xdr:nvSpPr>
      <xdr:spPr bwMode="auto">
        <a:xfrm>
          <a:off x="86391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75" name="AutoShape 296"/>
        <xdr:cNvSpPr>
          <a:spLocks noRot="1" noChangeAspect="1" noMove="1" noResize="1" noChangeArrowheads="1"/>
        </xdr:cNvSpPr>
      </xdr:nvSpPr>
      <xdr:spPr bwMode="auto">
        <a:xfrm>
          <a:off x="86391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76" name="AutoShape 297"/>
        <xdr:cNvSpPr>
          <a:spLocks noRot="1" noMove="1" noResize="1" noChangeArrowheads="1"/>
        </xdr:cNvSpPr>
      </xdr:nvSpPr>
      <xdr:spPr bwMode="auto">
        <a:xfrm>
          <a:off x="86391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127</xdr:row>
      <xdr:rowOff>104775</xdr:rowOff>
    </xdr:from>
    <xdr:to>
      <xdr:col>10</xdr:col>
      <xdr:colOff>647700</xdr:colOff>
      <xdr:row>127</xdr:row>
      <xdr:rowOff>104775</xdr:rowOff>
    </xdr:to>
    <xdr:sp macro="" textlink="">
      <xdr:nvSpPr>
        <xdr:cNvPr id="977" name="AutoShape 298"/>
        <xdr:cNvSpPr>
          <a:spLocks noRot="1" noChangeAspect="1" noMove="1" noResize="1" noChangeArrowheads="1"/>
        </xdr:cNvSpPr>
      </xdr:nvSpPr>
      <xdr:spPr bwMode="auto">
        <a:xfrm>
          <a:off x="8639175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619125</xdr:colOff>
      <xdr:row>128</xdr:row>
      <xdr:rowOff>104775</xdr:rowOff>
    </xdr:to>
    <xdr:sp macro="" textlink="">
      <xdr:nvSpPr>
        <xdr:cNvPr id="978" name="AutoShape 272"/>
        <xdr:cNvSpPr>
          <a:spLocks noRot="1" noChangeAspect="1" noMove="1" noResize="1" noChangeArrowheads="1"/>
        </xdr:cNvSpPr>
      </xdr:nvSpPr>
      <xdr:spPr bwMode="auto">
        <a:xfrm>
          <a:off x="8639175" y="40081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79" name="AutoShape 273"/>
        <xdr:cNvSpPr>
          <a:spLocks noRot="1" noChangeAspect="1" noMove="1" noResize="1" noChangeArrowheads="1"/>
        </xdr:cNvSpPr>
      </xdr:nvSpPr>
      <xdr:spPr bwMode="auto">
        <a:xfrm>
          <a:off x="86391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80" name="AutoShape 295"/>
        <xdr:cNvSpPr>
          <a:spLocks noRot="1" noChangeAspect="1" noMove="1" noResize="1" noChangeArrowheads="1"/>
        </xdr:cNvSpPr>
      </xdr:nvSpPr>
      <xdr:spPr bwMode="auto">
        <a:xfrm>
          <a:off x="86391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81" name="AutoShape 296"/>
        <xdr:cNvSpPr>
          <a:spLocks noRot="1" noChangeAspect="1" noMove="1" noResize="1" noChangeArrowheads="1"/>
        </xdr:cNvSpPr>
      </xdr:nvSpPr>
      <xdr:spPr bwMode="auto">
        <a:xfrm>
          <a:off x="86391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82" name="AutoShape 297"/>
        <xdr:cNvSpPr>
          <a:spLocks noRot="1" noMove="1" noResize="1" noChangeArrowheads="1"/>
        </xdr:cNvSpPr>
      </xdr:nvSpPr>
      <xdr:spPr bwMode="auto">
        <a:xfrm>
          <a:off x="86391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128</xdr:row>
      <xdr:rowOff>104775</xdr:rowOff>
    </xdr:from>
    <xdr:to>
      <xdr:col>10</xdr:col>
      <xdr:colOff>647700</xdr:colOff>
      <xdr:row>128</xdr:row>
      <xdr:rowOff>104775</xdr:rowOff>
    </xdr:to>
    <xdr:sp macro="" textlink="">
      <xdr:nvSpPr>
        <xdr:cNvPr id="983" name="AutoShape 298"/>
        <xdr:cNvSpPr>
          <a:spLocks noRot="1" noChangeAspect="1" noMove="1" noResize="1" noChangeArrowheads="1"/>
        </xdr:cNvSpPr>
      </xdr:nvSpPr>
      <xdr:spPr bwMode="auto">
        <a:xfrm>
          <a:off x="8639175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619125</xdr:colOff>
      <xdr:row>129</xdr:row>
      <xdr:rowOff>104775</xdr:rowOff>
    </xdr:to>
    <xdr:sp macro="" textlink="">
      <xdr:nvSpPr>
        <xdr:cNvPr id="984" name="AutoShape 272"/>
        <xdr:cNvSpPr>
          <a:spLocks noRot="1" noChangeAspect="1" noMove="1" noResize="1" noChangeArrowheads="1"/>
        </xdr:cNvSpPr>
      </xdr:nvSpPr>
      <xdr:spPr bwMode="auto">
        <a:xfrm>
          <a:off x="8639175" y="40386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985" name="AutoShape 273"/>
        <xdr:cNvSpPr>
          <a:spLocks noRot="1" noChangeAspect="1" noMove="1" noResize="1" noChangeArrowheads="1"/>
        </xdr:cNvSpPr>
      </xdr:nvSpPr>
      <xdr:spPr bwMode="auto">
        <a:xfrm>
          <a:off x="86391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986" name="AutoShape 295"/>
        <xdr:cNvSpPr>
          <a:spLocks noRot="1" noChangeAspect="1" noMove="1" noResize="1" noChangeArrowheads="1"/>
        </xdr:cNvSpPr>
      </xdr:nvSpPr>
      <xdr:spPr bwMode="auto">
        <a:xfrm>
          <a:off x="86391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987" name="AutoShape 296"/>
        <xdr:cNvSpPr>
          <a:spLocks noRot="1" noChangeAspect="1" noMove="1" noResize="1" noChangeArrowheads="1"/>
        </xdr:cNvSpPr>
      </xdr:nvSpPr>
      <xdr:spPr bwMode="auto">
        <a:xfrm>
          <a:off x="86391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988" name="AutoShape 297"/>
        <xdr:cNvSpPr>
          <a:spLocks noRot="1" noMove="1" noResize="1" noChangeArrowheads="1"/>
        </xdr:cNvSpPr>
      </xdr:nvSpPr>
      <xdr:spPr bwMode="auto">
        <a:xfrm>
          <a:off x="86391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129</xdr:row>
      <xdr:rowOff>104775</xdr:rowOff>
    </xdr:from>
    <xdr:to>
      <xdr:col>10</xdr:col>
      <xdr:colOff>647700</xdr:colOff>
      <xdr:row>129</xdr:row>
      <xdr:rowOff>104775</xdr:rowOff>
    </xdr:to>
    <xdr:sp macro="" textlink="">
      <xdr:nvSpPr>
        <xdr:cNvPr id="989" name="AutoShape 298"/>
        <xdr:cNvSpPr>
          <a:spLocks noRot="1" noChangeAspect="1" noMove="1" noResize="1" noChangeArrowheads="1"/>
        </xdr:cNvSpPr>
      </xdr:nvSpPr>
      <xdr:spPr bwMode="auto">
        <a:xfrm>
          <a:off x="8639175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619125</xdr:colOff>
      <xdr:row>130</xdr:row>
      <xdr:rowOff>104775</xdr:rowOff>
    </xdr:to>
    <xdr:sp macro="" textlink="">
      <xdr:nvSpPr>
        <xdr:cNvPr id="990" name="AutoShape 272"/>
        <xdr:cNvSpPr>
          <a:spLocks noRot="1" noChangeAspect="1" noMove="1" noResize="1" noChangeArrowheads="1"/>
        </xdr:cNvSpPr>
      </xdr:nvSpPr>
      <xdr:spPr bwMode="auto">
        <a:xfrm>
          <a:off x="8639175" y="4069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991" name="AutoShape 273"/>
        <xdr:cNvSpPr>
          <a:spLocks noRot="1" noChangeAspect="1" noMove="1" noResize="1" noChangeArrowheads="1"/>
        </xdr:cNvSpPr>
      </xdr:nvSpPr>
      <xdr:spPr bwMode="auto">
        <a:xfrm>
          <a:off x="86391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992" name="AutoShape 295"/>
        <xdr:cNvSpPr>
          <a:spLocks noRot="1" noChangeAspect="1" noMove="1" noResize="1" noChangeArrowheads="1"/>
        </xdr:cNvSpPr>
      </xdr:nvSpPr>
      <xdr:spPr bwMode="auto">
        <a:xfrm>
          <a:off x="86391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993" name="AutoShape 296"/>
        <xdr:cNvSpPr>
          <a:spLocks noRot="1" noChangeAspect="1" noMove="1" noResize="1" noChangeArrowheads="1"/>
        </xdr:cNvSpPr>
      </xdr:nvSpPr>
      <xdr:spPr bwMode="auto">
        <a:xfrm>
          <a:off x="86391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994" name="AutoShape 297"/>
        <xdr:cNvSpPr>
          <a:spLocks noRot="1" noMove="1" noResize="1" noChangeArrowheads="1"/>
        </xdr:cNvSpPr>
      </xdr:nvSpPr>
      <xdr:spPr bwMode="auto">
        <a:xfrm>
          <a:off x="86391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130</xdr:row>
      <xdr:rowOff>104775</xdr:rowOff>
    </xdr:from>
    <xdr:to>
      <xdr:col>10</xdr:col>
      <xdr:colOff>647700</xdr:colOff>
      <xdr:row>130</xdr:row>
      <xdr:rowOff>104775</xdr:rowOff>
    </xdr:to>
    <xdr:sp macro="" textlink="">
      <xdr:nvSpPr>
        <xdr:cNvPr id="995" name="AutoShape 298"/>
        <xdr:cNvSpPr>
          <a:spLocks noRot="1" noChangeAspect="1" noMove="1" noResize="1" noChangeArrowheads="1"/>
        </xdr:cNvSpPr>
      </xdr:nvSpPr>
      <xdr:spPr bwMode="auto">
        <a:xfrm>
          <a:off x="8639175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619125</xdr:colOff>
      <xdr:row>131</xdr:row>
      <xdr:rowOff>104775</xdr:rowOff>
    </xdr:to>
    <xdr:sp macro="" textlink="">
      <xdr:nvSpPr>
        <xdr:cNvPr id="996" name="AutoShape 272"/>
        <xdr:cNvSpPr>
          <a:spLocks noRot="1" noChangeAspect="1" noMove="1" noResize="1" noChangeArrowheads="1"/>
        </xdr:cNvSpPr>
      </xdr:nvSpPr>
      <xdr:spPr bwMode="auto">
        <a:xfrm>
          <a:off x="8639175" y="40995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997" name="AutoShape 273"/>
        <xdr:cNvSpPr>
          <a:spLocks noRot="1" noChangeAspect="1" noMove="1" noResize="1" noChangeArrowheads="1"/>
        </xdr:cNvSpPr>
      </xdr:nvSpPr>
      <xdr:spPr bwMode="auto">
        <a:xfrm>
          <a:off x="86391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998" name="AutoShape 295"/>
        <xdr:cNvSpPr>
          <a:spLocks noRot="1" noChangeAspect="1" noMove="1" noResize="1" noChangeArrowheads="1"/>
        </xdr:cNvSpPr>
      </xdr:nvSpPr>
      <xdr:spPr bwMode="auto">
        <a:xfrm>
          <a:off x="86391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999" name="AutoShape 296"/>
        <xdr:cNvSpPr>
          <a:spLocks noRot="1" noChangeAspect="1" noMove="1" noResize="1" noChangeArrowheads="1"/>
        </xdr:cNvSpPr>
      </xdr:nvSpPr>
      <xdr:spPr bwMode="auto">
        <a:xfrm>
          <a:off x="86391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00" name="AutoShape 297"/>
        <xdr:cNvSpPr>
          <a:spLocks noRot="1" noMove="1" noResize="1" noChangeArrowheads="1"/>
        </xdr:cNvSpPr>
      </xdr:nvSpPr>
      <xdr:spPr bwMode="auto">
        <a:xfrm>
          <a:off x="86391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131</xdr:row>
      <xdr:rowOff>104775</xdr:rowOff>
    </xdr:from>
    <xdr:to>
      <xdr:col>10</xdr:col>
      <xdr:colOff>647700</xdr:colOff>
      <xdr:row>131</xdr:row>
      <xdr:rowOff>104775</xdr:rowOff>
    </xdr:to>
    <xdr:sp macro="" textlink="">
      <xdr:nvSpPr>
        <xdr:cNvPr id="1001" name="AutoShape 298"/>
        <xdr:cNvSpPr>
          <a:spLocks noRot="1" noChangeAspect="1" noMove="1" noResize="1" noChangeArrowheads="1"/>
        </xdr:cNvSpPr>
      </xdr:nvSpPr>
      <xdr:spPr bwMode="auto">
        <a:xfrm>
          <a:off x="8639175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619125</xdr:colOff>
      <xdr:row>132</xdr:row>
      <xdr:rowOff>104775</xdr:rowOff>
    </xdr:to>
    <xdr:sp macro="" textlink="">
      <xdr:nvSpPr>
        <xdr:cNvPr id="1002" name="AutoShape 272"/>
        <xdr:cNvSpPr>
          <a:spLocks noRot="1" noChangeAspect="1" noMove="1" noResize="1" noChangeArrowheads="1"/>
        </xdr:cNvSpPr>
      </xdr:nvSpPr>
      <xdr:spPr bwMode="auto">
        <a:xfrm>
          <a:off x="8639175" y="41300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03" name="AutoShape 273"/>
        <xdr:cNvSpPr>
          <a:spLocks noRot="1" noChangeAspect="1" noMove="1" noResize="1" noChangeArrowheads="1"/>
        </xdr:cNvSpPr>
      </xdr:nvSpPr>
      <xdr:spPr bwMode="auto">
        <a:xfrm>
          <a:off x="86391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04" name="AutoShape 295"/>
        <xdr:cNvSpPr>
          <a:spLocks noRot="1" noChangeAspect="1" noMove="1" noResize="1" noChangeArrowheads="1"/>
        </xdr:cNvSpPr>
      </xdr:nvSpPr>
      <xdr:spPr bwMode="auto">
        <a:xfrm>
          <a:off x="86391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05" name="AutoShape 296"/>
        <xdr:cNvSpPr>
          <a:spLocks noRot="1" noChangeAspect="1" noMove="1" noResize="1" noChangeArrowheads="1"/>
        </xdr:cNvSpPr>
      </xdr:nvSpPr>
      <xdr:spPr bwMode="auto">
        <a:xfrm>
          <a:off x="86391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06" name="AutoShape 297"/>
        <xdr:cNvSpPr>
          <a:spLocks noRot="1" noMove="1" noResize="1" noChangeArrowheads="1"/>
        </xdr:cNvSpPr>
      </xdr:nvSpPr>
      <xdr:spPr bwMode="auto">
        <a:xfrm>
          <a:off x="86391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132</xdr:row>
      <xdr:rowOff>104775</xdr:rowOff>
    </xdr:from>
    <xdr:to>
      <xdr:col>10</xdr:col>
      <xdr:colOff>647700</xdr:colOff>
      <xdr:row>132</xdr:row>
      <xdr:rowOff>104775</xdr:rowOff>
    </xdr:to>
    <xdr:sp macro="" textlink="">
      <xdr:nvSpPr>
        <xdr:cNvPr id="1007" name="AutoShape 298"/>
        <xdr:cNvSpPr>
          <a:spLocks noRot="1" noChangeAspect="1" noMove="1" noResize="1" noChangeArrowheads="1"/>
        </xdr:cNvSpPr>
      </xdr:nvSpPr>
      <xdr:spPr bwMode="auto">
        <a:xfrm>
          <a:off x="8639175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08" name="AutoShape 272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09" name="AutoShape 273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10" name="AutoShape 295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11" name="AutoShape 296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12" name="AutoShape 297"/>
        <xdr:cNvSpPr>
          <a:spLocks noRo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13" name="AutoShape 298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619125</xdr:colOff>
      <xdr:row>134</xdr:row>
      <xdr:rowOff>104775</xdr:rowOff>
    </xdr:to>
    <xdr:sp macro="" textlink="">
      <xdr:nvSpPr>
        <xdr:cNvPr id="1014" name="AutoShape 272"/>
        <xdr:cNvSpPr>
          <a:spLocks noRot="1" noChangeAspect="1" noMove="1" noResize="1" noChangeArrowheads="1"/>
        </xdr:cNvSpPr>
      </xdr:nvSpPr>
      <xdr:spPr bwMode="auto">
        <a:xfrm>
          <a:off x="8639175" y="4191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15" name="AutoShape 273"/>
        <xdr:cNvSpPr>
          <a:spLocks noRot="1" noChangeAspect="1" noMove="1" noResize="1" noChangeArrowheads="1"/>
        </xdr:cNvSpPr>
      </xdr:nvSpPr>
      <xdr:spPr bwMode="auto">
        <a:xfrm>
          <a:off x="86391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16" name="AutoShape 295"/>
        <xdr:cNvSpPr>
          <a:spLocks noRot="1" noChangeAspect="1" noMove="1" noResize="1" noChangeArrowheads="1"/>
        </xdr:cNvSpPr>
      </xdr:nvSpPr>
      <xdr:spPr bwMode="auto">
        <a:xfrm>
          <a:off x="86391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17" name="AutoShape 296"/>
        <xdr:cNvSpPr>
          <a:spLocks noRot="1" noChangeAspect="1" noMove="1" noResize="1" noChangeArrowheads="1"/>
        </xdr:cNvSpPr>
      </xdr:nvSpPr>
      <xdr:spPr bwMode="auto">
        <a:xfrm>
          <a:off x="86391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18" name="AutoShape 297"/>
        <xdr:cNvSpPr>
          <a:spLocks noRot="1" noMove="1" noResize="1" noChangeArrowheads="1"/>
        </xdr:cNvSpPr>
      </xdr:nvSpPr>
      <xdr:spPr bwMode="auto">
        <a:xfrm>
          <a:off x="86391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104775</xdr:rowOff>
    </xdr:from>
    <xdr:to>
      <xdr:col>10</xdr:col>
      <xdr:colOff>647700</xdr:colOff>
      <xdr:row>134</xdr:row>
      <xdr:rowOff>104775</xdr:rowOff>
    </xdr:to>
    <xdr:sp macro="" textlink="">
      <xdr:nvSpPr>
        <xdr:cNvPr id="1019" name="AutoShape 298"/>
        <xdr:cNvSpPr>
          <a:spLocks noRot="1" noChangeAspect="1" noMove="1" noResize="1" noChangeArrowheads="1"/>
        </xdr:cNvSpPr>
      </xdr:nvSpPr>
      <xdr:spPr bwMode="auto">
        <a:xfrm>
          <a:off x="8639175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619125</xdr:colOff>
      <xdr:row>133</xdr:row>
      <xdr:rowOff>104775</xdr:rowOff>
    </xdr:to>
    <xdr:sp macro="" textlink="">
      <xdr:nvSpPr>
        <xdr:cNvPr id="1020" name="AutoShape 272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1" name="AutoShape 273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2" name="AutoShape 295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3" name="AutoShape 296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4" name="AutoShape 297"/>
        <xdr:cNvSpPr>
          <a:spLocks noRo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133</xdr:row>
      <xdr:rowOff>104775</xdr:rowOff>
    </xdr:from>
    <xdr:to>
      <xdr:col>10</xdr:col>
      <xdr:colOff>647700</xdr:colOff>
      <xdr:row>133</xdr:row>
      <xdr:rowOff>104775</xdr:rowOff>
    </xdr:to>
    <xdr:sp macro="" textlink="">
      <xdr:nvSpPr>
        <xdr:cNvPr id="1025" name="AutoShape 298"/>
        <xdr:cNvSpPr>
          <a:spLocks noRot="1" noChangeAspect="1" noMove="1" noResize="1" noChangeArrowheads="1"/>
        </xdr:cNvSpPr>
      </xdr:nvSpPr>
      <xdr:spPr bwMode="auto">
        <a:xfrm>
          <a:off x="8639175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619125</xdr:colOff>
      <xdr:row>109</xdr:row>
      <xdr:rowOff>104775</xdr:rowOff>
    </xdr:to>
    <xdr:sp macro="" textlink="">
      <xdr:nvSpPr>
        <xdr:cNvPr id="1026" name="AutoShape 272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27" name="AutoShape 273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28" name="AutoShape 295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29" name="AutoShape 296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30" name="AutoShape 297"/>
        <xdr:cNvSpPr>
          <a:spLocks noRo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109</xdr:row>
      <xdr:rowOff>104775</xdr:rowOff>
    </xdr:from>
    <xdr:to>
      <xdr:col>12</xdr:col>
      <xdr:colOff>647700</xdr:colOff>
      <xdr:row>109</xdr:row>
      <xdr:rowOff>104775</xdr:rowOff>
    </xdr:to>
    <xdr:sp macro="" textlink="">
      <xdr:nvSpPr>
        <xdr:cNvPr id="1031" name="AutoShape 298"/>
        <xdr:cNvSpPr>
          <a:spLocks noRot="1" noChangeAspect="1" noMove="1" noResize="1" noChangeArrowheads="1"/>
        </xdr:cNvSpPr>
      </xdr:nvSpPr>
      <xdr:spPr bwMode="auto">
        <a:xfrm>
          <a:off x="10763250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1032" name="AutoShape 272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33" name="AutoShape 273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34" name="AutoShape 295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35" name="AutoShape 296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36" name="AutoShape 297"/>
        <xdr:cNvSpPr>
          <a:spLocks noRo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1037" name="AutoShape 298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1038" name="AutoShape 272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39" name="AutoShape 273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40" name="AutoShape 295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41" name="AutoShape 296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42" name="AutoShape 297"/>
        <xdr:cNvSpPr>
          <a:spLocks noRo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1043" name="AutoShape 298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1044" name="AutoShape 272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45" name="AutoShape 273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46" name="AutoShape 295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47" name="AutoShape 296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48" name="AutoShape 297"/>
        <xdr:cNvSpPr>
          <a:spLocks noRo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1049" name="AutoShape 298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619125</xdr:colOff>
      <xdr:row>113</xdr:row>
      <xdr:rowOff>104775</xdr:rowOff>
    </xdr:to>
    <xdr:sp macro="" textlink="">
      <xdr:nvSpPr>
        <xdr:cNvPr id="1050" name="AutoShape 272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51" name="AutoShape 273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52" name="AutoShape 295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53" name="AutoShape 296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54" name="AutoShape 297"/>
        <xdr:cNvSpPr>
          <a:spLocks noRo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113</xdr:row>
      <xdr:rowOff>104775</xdr:rowOff>
    </xdr:from>
    <xdr:to>
      <xdr:col>12</xdr:col>
      <xdr:colOff>647700</xdr:colOff>
      <xdr:row>113</xdr:row>
      <xdr:rowOff>104775</xdr:rowOff>
    </xdr:to>
    <xdr:sp macro="" textlink="">
      <xdr:nvSpPr>
        <xdr:cNvPr id="1055" name="AutoShape 298"/>
        <xdr:cNvSpPr>
          <a:spLocks noRot="1" noChangeAspect="1" noMove="1" noResize="1" noChangeArrowheads="1"/>
        </xdr:cNvSpPr>
      </xdr:nvSpPr>
      <xdr:spPr bwMode="auto">
        <a:xfrm>
          <a:off x="10763250" y="35509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619125</xdr:colOff>
      <xdr:row>114</xdr:row>
      <xdr:rowOff>104775</xdr:rowOff>
    </xdr:to>
    <xdr:sp macro="" textlink="">
      <xdr:nvSpPr>
        <xdr:cNvPr id="1056" name="AutoShape 272"/>
        <xdr:cNvSpPr>
          <a:spLocks noRot="1" noChangeAspect="1" noMove="1" noResize="1" noChangeArrowheads="1"/>
        </xdr:cNvSpPr>
      </xdr:nvSpPr>
      <xdr:spPr bwMode="auto">
        <a:xfrm>
          <a:off x="10763250" y="35814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57" name="AutoShape 273"/>
        <xdr:cNvSpPr>
          <a:spLocks noRot="1" noChangeAspect="1" noMove="1" noResize="1" noChangeArrowheads="1"/>
        </xdr:cNvSpPr>
      </xdr:nvSpPr>
      <xdr:spPr bwMode="auto">
        <a:xfrm>
          <a:off x="10763250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58" name="AutoShape 295"/>
        <xdr:cNvSpPr>
          <a:spLocks noRot="1" noChangeAspect="1" noMove="1" noResize="1" noChangeArrowheads="1"/>
        </xdr:cNvSpPr>
      </xdr:nvSpPr>
      <xdr:spPr bwMode="auto">
        <a:xfrm>
          <a:off x="10763250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59" name="AutoShape 296"/>
        <xdr:cNvSpPr>
          <a:spLocks noRot="1" noChangeAspect="1" noMove="1" noResize="1" noChangeArrowheads="1"/>
        </xdr:cNvSpPr>
      </xdr:nvSpPr>
      <xdr:spPr bwMode="auto">
        <a:xfrm>
          <a:off x="10763250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60" name="AutoShape 297"/>
        <xdr:cNvSpPr>
          <a:spLocks noRot="1" noMove="1" noResize="1" noChangeArrowheads="1"/>
        </xdr:cNvSpPr>
      </xdr:nvSpPr>
      <xdr:spPr bwMode="auto">
        <a:xfrm>
          <a:off x="10763250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114</xdr:row>
      <xdr:rowOff>104775</xdr:rowOff>
    </xdr:from>
    <xdr:to>
      <xdr:col>12</xdr:col>
      <xdr:colOff>647700</xdr:colOff>
      <xdr:row>114</xdr:row>
      <xdr:rowOff>104775</xdr:rowOff>
    </xdr:to>
    <xdr:sp macro="" textlink="">
      <xdr:nvSpPr>
        <xdr:cNvPr id="1061" name="AutoShape 298"/>
        <xdr:cNvSpPr>
          <a:spLocks noRot="1" noChangeAspect="1" noMove="1" noResize="1" noChangeArrowheads="1"/>
        </xdr:cNvSpPr>
      </xdr:nvSpPr>
      <xdr:spPr bwMode="auto">
        <a:xfrm>
          <a:off x="10763250" y="35814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619125</xdr:colOff>
      <xdr:row>115</xdr:row>
      <xdr:rowOff>104775</xdr:rowOff>
    </xdr:to>
    <xdr:sp macro="" textlink="">
      <xdr:nvSpPr>
        <xdr:cNvPr id="1062" name="AutoShape 272"/>
        <xdr:cNvSpPr>
          <a:spLocks noRot="1" noChangeAspect="1" noMove="1" noResize="1" noChangeArrowheads="1"/>
        </xdr:cNvSpPr>
      </xdr:nvSpPr>
      <xdr:spPr bwMode="auto">
        <a:xfrm>
          <a:off x="10763250" y="36118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63" name="AutoShape 273"/>
        <xdr:cNvSpPr>
          <a:spLocks noRot="1" noChangeAspect="1" noMove="1" noResize="1" noChangeArrowheads="1"/>
        </xdr:cNvSpPr>
      </xdr:nvSpPr>
      <xdr:spPr bwMode="auto">
        <a:xfrm>
          <a:off x="10763250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64" name="AutoShape 295"/>
        <xdr:cNvSpPr>
          <a:spLocks noRot="1" noChangeAspect="1" noMove="1" noResize="1" noChangeArrowheads="1"/>
        </xdr:cNvSpPr>
      </xdr:nvSpPr>
      <xdr:spPr bwMode="auto">
        <a:xfrm>
          <a:off x="10763250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65" name="AutoShape 296"/>
        <xdr:cNvSpPr>
          <a:spLocks noRot="1" noChangeAspect="1" noMove="1" noResize="1" noChangeArrowheads="1"/>
        </xdr:cNvSpPr>
      </xdr:nvSpPr>
      <xdr:spPr bwMode="auto">
        <a:xfrm>
          <a:off x="10763250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66" name="AutoShape 297"/>
        <xdr:cNvSpPr>
          <a:spLocks noRot="1" noMove="1" noResize="1" noChangeArrowheads="1"/>
        </xdr:cNvSpPr>
      </xdr:nvSpPr>
      <xdr:spPr bwMode="auto">
        <a:xfrm>
          <a:off x="10763250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115</xdr:row>
      <xdr:rowOff>104775</xdr:rowOff>
    </xdr:from>
    <xdr:to>
      <xdr:col>12</xdr:col>
      <xdr:colOff>647700</xdr:colOff>
      <xdr:row>115</xdr:row>
      <xdr:rowOff>104775</xdr:rowOff>
    </xdr:to>
    <xdr:sp macro="" textlink="">
      <xdr:nvSpPr>
        <xdr:cNvPr id="1067" name="AutoShape 298"/>
        <xdr:cNvSpPr>
          <a:spLocks noRot="1" noChangeAspect="1" noMove="1" noResize="1" noChangeArrowheads="1"/>
        </xdr:cNvSpPr>
      </xdr:nvSpPr>
      <xdr:spPr bwMode="auto">
        <a:xfrm>
          <a:off x="10763250" y="36118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619125</xdr:colOff>
      <xdr:row>116</xdr:row>
      <xdr:rowOff>104775</xdr:rowOff>
    </xdr:to>
    <xdr:sp macro="" textlink="">
      <xdr:nvSpPr>
        <xdr:cNvPr id="1068" name="AutoShape 272"/>
        <xdr:cNvSpPr>
          <a:spLocks noRot="1" noChangeAspect="1" noMove="1" noResize="1" noChangeArrowheads="1"/>
        </xdr:cNvSpPr>
      </xdr:nvSpPr>
      <xdr:spPr bwMode="auto">
        <a:xfrm>
          <a:off x="10763250" y="36423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69" name="AutoShape 273"/>
        <xdr:cNvSpPr>
          <a:spLocks noRot="1" noChangeAspect="1" noMove="1" noResize="1" noChangeArrowheads="1"/>
        </xdr:cNvSpPr>
      </xdr:nvSpPr>
      <xdr:spPr bwMode="auto">
        <a:xfrm>
          <a:off x="10763250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70" name="AutoShape 295"/>
        <xdr:cNvSpPr>
          <a:spLocks noRot="1" noChangeAspect="1" noMove="1" noResize="1" noChangeArrowheads="1"/>
        </xdr:cNvSpPr>
      </xdr:nvSpPr>
      <xdr:spPr bwMode="auto">
        <a:xfrm>
          <a:off x="10763250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71" name="AutoShape 296"/>
        <xdr:cNvSpPr>
          <a:spLocks noRot="1" noChangeAspect="1" noMove="1" noResize="1" noChangeArrowheads="1"/>
        </xdr:cNvSpPr>
      </xdr:nvSpPr>
      <xdr:spPr bwMode="auto">
        <a:xfrm>
          <a:off x="10763250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72" name="AutoShape 297"/>
        <xdr:cNvSpPr>
          <a:spLocks noRot="1" noMove="1" noResize="1" noChangeArrowheads="1"/>
        </xdr:cNvSpPr>
      </xdr:nvSpPr>
      <xdr:spPr bwMode="auto">
        <a:xfrm>
          <a:off x="10763250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116</xdr:row>
      <xdr:rowOff>104775</xdr:rowOff>
    </xdr:from>
    <xdr:to>
      <xdr:col>12</xdr:col>
      <xdr:colOff>647700</xdr:colOff>
      <xdr:row>116</xdr:row>
      <xdr:rowOff>104775</xdr:rowOff>
    </xdr:to>
    <xdr:sp macro="" textlink="">
      <xdr:nvSpPr>
        <xdr:cNvPr id="1073" name="AutoShape 298"/>
        <xdr:cNvSpPr>
          <a:spLocks noRot="1" noChangeAspect="1" noMove="1" noResize="1" noChangeArrowheads="1"/>
        </xdr:cNvSpPr>
      </xdr:nvSpPr>
      <xdr:spPr bwMode="auto">
        <a:xfrm>
          <a:off x="10763250" y="36423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619125</xdr:colOff>
      <xdr:row>117</xdr:row>
      <xdr:rowOff>104775</xdr:rowOff>
    </xdr:to>
    <xdr:sp macro="" textlink="">
      <xdr:nvSpPr>
        <xdr:cNvPr id="1074" name="AutoShape 272"/>
        <xdr:cNvSpPr>
          <a:spLocks noRot="1" noChangeAspect="1" noMove="1" noResize="1" noChangeArrowheads="1"/>
        </xdr:cNvSpPr>
      </xdr:nvSpPr>
      <xdr:spPr bwMode="auto">
        <a:xfrm>
          <a:off x="10763250" y="36728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75" name="AutoShape 273"/>
        <xdr:cNvSpPr>
          <a:spLocks noRot="1" noChangeAspect="1" noMove="1" noResize="1" noChangeArrowheads="1"/>
        </xdr:cNvSpPr>
      </xdr:nvSpPr>
      <xdr:spPr bwMode="auto">
        <a:xfrm>
          <a:off x="10763250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76" name="AutoShape 295"/>
        <xdr:cNvSpPr>
          <a:spLocks noRot="1" noChangeAspect="1" noMove="1" noResize="1" noChangeArrowheads="1"/>
        </xdr:cNvSpPr>
      </xdr:nvSpPr>
      <xdr:spPr bwMode="auto">
        <a:xfrm>
          <a:off x="10763250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77" name="AutoShape 296"/>
        <xdr:cNvSpPr>
          <a:spLocks noRot="1" noChangeAspect="1" noMove="1" noResize="1" noChangeArrowheads="1"/>
        </xdr:cNvSpPr>
      </xdr:nvSpPr>
      <xdr:spPr bwMode="auto">
        <a:xfrm>
          <a:off x="10763250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78" name="AutoShape 297"/>
        <xdr:cNvSpPr>
          <a:spLocks noRot="1" noMove="1" noResize="1" noChangeArrowheads="1"/>
        </xdr:cNvSpPr>
      </xdr:nvSpPr>
      <xdr:spPr bwMode="auto">
        <a:xfrm>
          <a:off x="10763250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117</xdr:row>
      <xdr:rowOff>104775</xdr:rowOff>
    </xdr:from>
    <xdr:to>
      <xdr:col>12</xdr:col>
      <xdr:colOff>647700</xdr:colOff>
      <xdr:row>117</xdr:row>
      <xdr:rowOff>104775</xdr:rowOff>
    </xdr:to>
    <xdr:sp macro="" textlink="">
      <xdr:nvSpPr>
        <xdr:cNvPr id="1079" name="AutoShape 298"/>
        <xdr:cNvSpPr>
          <a:spLocks noRot="1" noChangeAspect="1" noMove="1" noResize="1" noChangeArrowheads="1"/>
        </xdr:cNvSpPr>
      </xdr:nvSpPr>
      <xdr:spPr bwMode="auto">
        <a:xfrm>
          <a:off x="10763250" y="36728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619125</xdr:colOff>
      <xdr:row>118</xdr:row>
      <xdr:rowOff>104775</xdr:rowOff>
    </xdr:to>
    <xdr:sp macro="" textlink="">
      <xdr:nvSpPr>
        <xdr:cNvPr id="1080" name="AutoShape 272"/>
        <xdr:cNvSpPr>
          <a:spLocks noRot="1" noChangeAspect="1" noMove="1" noResize="1" noChangeArrowheads="1"/>
        </xdr:cNvSpPr>
      </xdr:nvSpPr>
      <xdr:spPr bwMode="auto">
        <a:xfrm>
          <a:off x="10763250" y="37033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081" name="AutoShape 273"/>
        <xdr:cNvSpPr>
          <a:spLocks noRot="1" noChangeAspect="1" noMove="1" noResize="1" noChangeArrowheads="1"/>
        </xdr:cNvSpPr>
      </xdr:nvSpPr>
      <xdr:spPr bwMode="auto">
        <a:xfrm>
          <a:off x="10763250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082" name="AutoShape 295"/>
        <xdr:cNvSpPr>
          <a:spLocks noRot="1" noChangeAspect="1" noMove="1" noResize="1" noChangeArrowheads="1"/>
        </xdr:cNvSpPr>
      </xdr:nvSpPr>
      <xdr:spPr bwMode="auto">
        <a:xfrm>
          <a:off x="10763250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083" name="AutoShape 296"/>
        <xdr:cNvSpPr>
          <a:spLocks noRot="1" noChangeAspect="1" noMove="1" noResize="1" noChangeArrowheads="1"/>
        </xdr:cNvSpPr>
      </xdr:nvSpPr>
      <xdr:spPr bwMode="auto">
        <a:xfrm>
          <a:off x="10763250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084" name="AutoShape 297"/>
        <xdr:cNvSpPr>
          <a:spLocks noRot="1" noMove="1" noResize="1" noChangeArrowheads="1"/>
        </xdr:cNvSpPr>
      </xdr:nvSpPr>
      <xdr:spPr bwMode="auto">
        <a:xfrm>
          <a:off x="10763250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118</xdr:row>
      <xdr:rowOff>104775</xdr:rowOff>
    </xdr:from>
    <xdr:to>
      <xdr:col>12</xdr:col>
      <xdr:colOff>647700</xdr:colOff>
      <xdr:row>118</xdr:row>
      <xdr:rowOff>104775</xdr:rowOff>
    </xdr:to>
    <xdr:sp macro="" textlink="">
      <xdr:nvSpPr>
        <xdr:cNvPr id="1085" name="AutoShape 298"/>
        <xdr:cNvSpPr>
          <a:spLocks noRot="1" noChangeAspect="1" noMove="1" noResize="1" noChangeArrowheads="1"/>
        </xdr:cNvSpPr>
      </xdr:nvSpPr>
      <xdr:spPr bwMode="auto">
        <a:xfrm>
          <a:off x="10763250" y="37033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619125</xdr:colOff>
      <xdr:row>119</xdr:row>
      <xdr:rowOff>104775</xdr:rowOff>
    </xdr:to>
    <xdr:sp macro="" textlink="">
      <xdr:nvSpPr>
        <xdr:cNvPr id="1086" name="AutoShape 272"/>
        <xdr:cNvSpPr>
          <a:spLocks noRot="1" noChangeAspect="1" noMove="1" noResize="1" noChangeArrowheads="1"/>
        </xdr:cNvSpPr>
      </xdr:nvSpPr>
      <xdr:spPr bwMode="auto">
        <a:xfrm>
          <a:off x="10763250" y="37338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087" name="AutoShape 273"/>
        <xdr:cNvSpPr>
          <a:spLocks noRot="1" noChangeAspect="1" noMove="1" noResize="1" noChangeArrowheads="1"/>
        </xdr:cNvSpPr>
      </xdr:nvSpPr>
      <xdr:spPr bwMode="auto">
        <a:xfrm>
          <a:off x="10763250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088" name="AutoShape 295"/>
        <xdr:cNvSpPr>
          <a:spLocks noRot="1" noChangeAspect="1" noMove="1" noResize="1" noChangeArrowheads="1"/>
        </xdr:cNvSpPr>
      </xdr:nvSpPr>
      <xdr:spPr bwMode="auto">
        <a:xfrm>
          <a:off x="10763250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089" name="AutoShape 296"/>
        <xdr:cNvSpPr>
          <a:spLocks noRot="1" noChangeAspect="1" noMove="1" noResize="1" noChangeArrowheads="1"/>
        </xdr:cNvSpPr>
      </xdr:nvSpPr>
      <xdr:spPr bwMode="auto">
        <a:xfrm>
          <a:off x="10763250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090" name="AutoShape 297"/>
        <xdr:cNvSpPr>
          <a:spLocks noRot="1" noMove="1" noResize="1" noChangeArrowheads="1"/>
        </xdr:cNvSpPr>
      </xdr:nvSpPr>
      <xdr:spPr bwMode="auto">
        <a:xfrm>
          <a:off x="10763250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119</xdr:row>
      <xdr:rowOff>104775</xdr:rowOff>
    </xdr:from>
    <xdr:to>
      <xdr:col>12</xdr:col>
      <xdr:colOff>647700</xdr:colOff>
      <xdr:row>119</xdr:row>
      <xdr:rowOff>104775</xdr:rowOff>
    </xdr:to>
    <xdr:sp macro="" textlink="">
      <xdr:nvSpPr>
        <xdr:cNvPr id="1091" name="AutoShape 298"/>
        <xdr:cNvSpPr>
          <a:spLocks noRot="1" noChangeAspect="1" noMove="1" noResize="1" noChangeArrowheads="1"/>
        </xdr:cNvSpPr>
      </xdr:nvSpPr>
      <xdr:spPr bwMode="auto">
        <a:xfrm>
          <a:off x="10763250" y="37338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619125</xdr:colOff>
      <xdr:row>120</xdr:row>
      <xdr:rowOff>104775</xdr:rowOff>
    </xdr:to>
    <xdr:sp macro="" textlink="">
      <xdr:nvSpPr>
        <xdr:cNvPr id="1092" name="AutoShape 272"/>
        <xdr:cNvSpPr>
          <a:spLocks noRot="1" noChangeAspect="1" noMove="1" noResize="1" noChangeArrowheads="1"/>
        </xdr:cNvSpPr>
      </xdr:nvSpPr>
      <xdr:spPr bwMode="auto">
        <a:xfrm>
          <a:off x="10763250" y="37642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093" name="AutoShape 273"/>
        <xdr:cNvSpPr>
          <a:spLocks noRot="1" noChangeAspect="1" noMove="1" noResize="1" noChangeArrowheads="1"/>
        </xdr:cNvSpPr>
      </xdr:nvSpPr>
      <xdr:spPr bwMode="auto">
        <a:xfrm>
          <a:off x="10763250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094" name="AutoShape 295"/>
        <xdr:cNvSpPr>
          <a:spLocks noRot="1" noChangeAspect="1" noMove="1" noResize="1" noChangeArrowheads="1"/>
        </xdr:cNvSpPr>
      </xdr:nvSpPr>
      <xdr:spPr bwMode="auto">
        <a:xfrm>
          <a:off x="10763250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095" name="AutoShape 296"/>
        <xdr:cNvSpPr>
          <a:spLocks noRot="1" noChangeAspect="1" noMove="1" noResize="1" noChangeArrowheads="1"/>
        </xdr:cNvSpPr>
      </xdr:nvSpPr>
      <xdr:spPr bwMode="auto">
        <a:xfrm>
          <a:off x="10763250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096" name="AutoShape 297"/>
        <xdr:cNvSpPr>
          <a:spLocks noRot="1" noMove="1" noResize="1" noChangeArrowheads="1"/>
        </xdr:cNvSpPr>
      </xdr:nvSpPr>
      <xdr:spPr bwMode="auto">
        <a:xfrm>
          <a:off x="10763250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120</xdr:row>
      <xdr:rowOff>104775</xdr:rowOff>
    </xdr:from>
    <xdr:to>
      <xdr:col>12</xdr:col>
      <xdr:colOff>647700</xdr:colOff>
      <xdr:row>120</xdr:row>
      <xdr:rowOff>104775</xdr:rowOff>
    </xdr:to>
    <xdr:sp macro="" textlink="">
      <xdr:nvSpPr>
        <xdr:cNvPr id="1097" name="AutoShape 298"/>
        <xdr:cNvSpPr>
          <a:spLocks noRot="1" noChangeAspect="1" noMove="1" noResize="1" noChangeArrowheads="1"/>
        </xdr:cNvSpPr>
      </xdr:nvSpPr>
      <xdr:spPr bwMode="auto">
        <a:xfrm>
          <a:off x="10763250" y="37642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619125</xdr:colOff>
      <xdr:row>121</xdr:row>
      <xdr:rowOff>104775</xdr:rowOff>
    </xdr:to>
    <xdr:sp macro="" textlink="">
      <xdr:nvSpPr>
        <xdr:cNvPr id="1098" name="AutoShape 272"/>
        <xdr:cNvSpPr>
          <a:spLocks noRot="1" noChangeAspect="1" noMove="1" noResize="1" noChangeArrowheads="1"/>
        </xdr:cNvSpPr>
      </xdr:nvSpPr>
      <xdr:spPr bwMode="auto">
        <a:xfrm>
          <a:off x="10763250" y="37947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099" name="AutoShape 273"/>
        <xdr:cNvSpPr>
          <a:spLocks noRot="1" noChangeAspect="1" noMove="1" noResize="1" noChangeArrowheads="1"/>
        </xdr:cNvSpPr>
      </xdr:nvSpPr>
      <xdr:spPr bwMode="auto">
        <a:xfrm>
          <a:off x="10763250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00" name="AutoShape 295"/>
        <xdr:cNvSpPr>
          <a:spLocks noRot="1" noChangeAspect="1" noMove="1" noResize="1" noChangeArrowheads="1"/>
        </xdr:cNvSpPr>
      </xdr:nvSpPr>
      <xdr:spPr bwMode="auto">
        <a:xfrm>
          <a:off x="10763250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01" name="AutoShape 296"/>
        <xdr:cNvSpPr>
          <a:spLocks noRot="1" noChangeAspect="1" noMove="1" noResize="1" noChangeArrowheads="1"/>
        </xdr:cNvSpPr>
      </xdr:nvSpPr>
      <xdr:spPr bwMode="auto">
        <a:xfrm>
          <a:off x="10763250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02" name="AutoShape 297"/>
        <xdr:cNvSpPr>
          <a:spLocks noRot="1" noMove="1" noResize="1" noChangeArrowheads="1"/>
        </xdr:cNvSpPr>
      </xdr:nvSpPr>
      <xdr:spPr bwMode="auto">
        <a:xfrm>
          <a:off x="10763250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121</xdr:row>
      <xdr:rowOff>104775</xdr:rowOff>
    </xdr:from>
    <xdr:to>
      <xdr:col>12</xdr:col>
      <xdr:colOff>647700</xdr:colOff>
      <xdr:row>121</xdr:row>
      <xdr:rowOff>104775</xdr:rowOff>
    </xdr:to>
    <xdr:sp macro="" textlink="">
      <xdr:nvSpPr>
        <xdr:cNvPr id="1103" name="AutoShape 298"/>
        <xdr:cNvSpPr>
          <a:spLocks noRot="1" noChangeAspect="1" noMove="1" noResize="1" noChangeArrowheads="1"/>
        </xdr:cNvSpPr>
      </xdr:nvSpPr>
      <xdr:spPr bwMode="auto">
        <a:xfrm>
          <a:off x="10763250" y="37947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619125</xdr:colOff>
      <xdr:row>122</xdr:row>
      <xdr:rowOff>104775</xdr:rowOff>
    </xdr:to>
    <xdr:sp macro="" textlink="">
      <xdr:nvSpPr>
        <xdr:cNvPr id="1104" name="AutoShape 272"/>
        <xdr:cNvSpPr>
          <a:spLocks noRot="1" noChangeAspect="1" noMove="1" noResize="1" noChangeArrowheads="1"/>
        </xdr:cNvSpPr>
      </xdr:nvSpPr>
      <xdr:spPr bwMode="auto">
        <a:xfrm>
          <a:off x="10763250" y="38252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05" name="AutoShape 273"/>
        <xdr:cNvSpPr>
          <a:spLocks noRot="1" noChangeAspect="1" noMove="1" noResize="1" noChangeArrowheads="1"/>
        </xdr:cNvSpPr>
      </xdr:nvSpPr>
      <xdr:spPr bwMode="auto">
        <a:xfrm>
          <a:off x="10763250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06" name="AutoShape 295"/>
        <xdr:cNvSpPr>
          <a:spLocks noRot="1" noChangeAspect="1" noMove="1" noResize="1" noChangeArrowheads="1"/>
        </xdr:cNvSpPr>
      </xdr:nvSpPr>
      <xdr:spPr bwMode="auto">
        <a:xfrm>
          <a:off x="10763250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07" name="AutoShape 296"/>
        <xdr:cNvSpPr>
          <a:spLocks noRot="1" noChangeAspect="1" noMove="1" noResize="1" noChangeArrowheads="1"/>
        </xdr:cNvSpPr>
      </xdr:nvSpPr>
      <xdr:spPr bwMode="auto">
        <a:xfrm>
          <a:off x="10763250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08" name="AutoShape 297"/>
        <xdr:cNvSpPr>
          <a:spLocks noRot="1" noMove="1" noResize="1" noChangeArrowheads="1"/>
        </xdr:cNvSpPr>
      </xdr:nvSpPr>
      <xdr:spPr bwMode="auto">
        <a:xfrm>
          <a:off x="10763250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122</xdr:row>
      <xdr:rowOff>104775</xdr:rowOff>
    </xdr:from>
    <xdr:to>
      <xdr:col>12</xdr:col>
      <xdr:colOff>647700</xdr:colOff>
      <xdr:row>122</xdr:row>
      <xdr:rowOff>104775</xdr:rowOff>
    </xdr:to>
    <xdr:sp macro="" textlink="">
      <xdr:nvSpPr>
        <xdr:cNvPr id="1109" name="AutoShape 298"/>
        <xdr:cNvSpPr>
          <a:spLocks noRot="1" noChangeAspect="1" noMove="1" noResize="1" noChangeArrowheads="1"/>
        </xdr:cNvSpPr>
      </xdr:nvSpPr>
      <xdr:spPr bwMode="auto">
        <a:xfrm>
          <a:off x="10763250" y="38252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619125</xdr:colOff>
      <xdr:row>123</xdr:row>
      <xdr:rowOff>104775</xdr:rowOff>
    </xdr:to>
    <xdr:sp macro="" textlink="">
      <xdr:nvSpPr>
        <xdr:cNvPr id="1110" name="AutoShape 272"/>
        <xdr:cNvSpPr>
          <a:spLocks noRot="1" noChangeAspect="1" noMove="1" noResize="1" noChangeArrowheads="1"/>
        </xdr:cNvSpPr>
      </xdr:nvSpPr>
      <xdr:spPr bwMode="auto">
        <a:xfrm>
          <a:off x="10763250" y="38557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11" name="AutoShape 273"/>
        <xdr:cNvSpPr>
          <a:spLocks noRot="1" noChangeAspect="1" noMove="1" noResize="1" noChangeArrowheads="1"/>
        </xdr:cNvSpPr>
      </xdr:nvSpPr>
      <xdr:spPr bwMode="auto">
        <a:xfrm>
          <a:off x="10763250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12" name="AutoShape 295"/>
        <xdr:cNvSpPr>
          <a:spLocks noRot="1" noChangeAspect="1" noMove="1" noResize="1" noChangeArrowheads="1"/>
        </xdr:cNvSpPr>
      </xdr:nvSpPr>
      <xdr:spPr bwMode="auto">
        <a:xfrm>
          <a:off x="10763250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13" name="AutoShape 296"/>
        <xdr:cNvSpPr>
          <a:spLocks noRot="1" noChangeAspect="1" noMove="1" noResize="1" noChangeArrowheads="1"/>
        </xdr:cNvSpPr>
      </xdr:nvSpPr>
      <xdr:spPr bwMode="auto">
        <a:xfrm>
          <a:off x="10763250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14" name="AutoShape 297"/>
        <xdr:cNvSpPr>
          <a:spLocks noRot="1" noMove="1" noResize="1" noChangeArrowheads="1"/>
        </xdr:cNvSpPr>
      </xdr:nvSpPr>
      <xdr:spPr bwMode="auto">
        <a:xfrm>
          <a:off x="10763250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123</xdr:row>
      <xdr:rowOff>104775</xdr:rowOff>
    </xdr:from>
    <xdr:to>
      <xdr:col>12</xdr:col>
      <xdr:colOff>647700</xdr:colOff>
      <xdr:row>123</xdr:row>
      <xdr:rowOff>104775</xdr:rowOff>
    </xdr:to>
    <xdr:sp macro="" textlink="">
      <xdr:nvSpPr>
        <xdr:cNvPr id="1115" name="AutoShape 298"/>
        <xdr:cNvSpPr>
          <a:spLocks noRot="1" noChangeAspect="1" noMove="1" noResize="1" noChangeArrowheads="1"/>
        </xdr:cNvSpPr>
      </xdr:nvSpPr>
      <xdr:spPr bwMode="auto">
        <a:xfrm>
          <a:off x="10763250" y="38557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619125</xdr:colOff>
      <xdr:row>124</xdr:row>
      <xdr:rowOff>104775</xdr:rowOff>
    </xdr:to>
    <xdr:sp macro="" textlink="">
      <xdr:nvSpPr>
        <xdr:cNvPr id="1116" name="AutoShape 272"/>
        <xdr:cNvSpPr>
          <a:spLocks noRot="1" noChangeAspect="1" noMove="1" noResize="1" noChangeArrowheads="1"/>
        </xdr:cNvSpPr>
      </xdr:nvSpPr>
      <xdr:spPr bwMode="auto">
        <a:xfrm>
          <a:off x="10763250" y="38862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17" name="AutoShape 273"/>
        <xdr:cNvSpPr>
          <a:spLocks noRot="1" noChangeAspect="1" noMove="1" noResize="1" noChangeArrowheads="1"/>
        </xdr:cNvSpPr>
      </xdr:nvSpPr>
      <xdr:spPr bwMode="auto">
        <a:xfrm>
          <a:off x="10763250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18" name="AutoShape 295"/>
        <xdr:cNvSpPr>
          <a:spLocks noRot="1" noChangeAspect="1" noMove="1" noResize="1" noChangeArrowheads="1"/>
        </xdr:cNvSpPr>
      </xdr:nvSpPr>
      <xdr:spPr bwMode="auto">
        <a:xfrm>
          <a:off x="10763250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19" name="AutoShape 296"/>
        <xdr:cNvSpPr>
          <a:spLocks noRot="1" noChangeAspect="1" noMove="1" noResize="1" noChangeArrowheads="1"/>
        </xdr:cNvSpPr>
      </xdr:nvSpPr>
      <xdr:spPr bwMode="auto">
        <a:xfrm>
          <a:off x="10763250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20" name="AutoShape 297"/>
        <xdr:cNvSpPr>
          <a:spLocks noRot="1" noMove="1" noResize="1" noChangeArrowheads="1"/>
        </xdr:cNvSpPr>
      </xdr:nvSpPr>
      <xdr:spPr bwMode="auto">
        <a:xfrm>
          <a:off x="10763250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124</xdr:row>
      <xdr:rowOff>104775</xdr:rowOff>
    </xdr:from>
    <xdr:to>
      <xdr:col>12</xdr:col>
      <xdr:colOff>647700</xdr:colOff>
      <xdr:row>124</xdr:row>
      <xdr:rowOff>104775</xdr:rowOff>
    </xdr:to>
    <xdr:sp macro="" textlink="">
      <xdr:nvSpPr>
        <xdr:cNvPr id="1121" name="AutoShape 298"/>
        <xdr:cNvSpPr>
          <a:spLocks noRot="1" noChangeAspect="1" noMove="1" noResize="1" noChangeArrowheads="1"/>
        </xdr:cNvSpPr>
      </xdr:nvSpPr>
      <xdr:spPr bwMode="auto">
        <a:xfrm>
          <a:off x="10763250" y="38862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619125</xdr:colOff>
      <xdr:row>125</xdr:row>
      <xdr:rowOff>104775</xdr:rowOff>
    </xdr:to>
    <xdr:sp macro="" textlink="">
      <xdr:nvSpPr>
        <xdr:cNvPr id="1122" name="AutoShape 272"/>
        <xdr:cNvSpPr>
          <a:spLocks noRot="1" noChangeAspect="1" noMove="1" noResize="1" noChangeArrowheads="1"/>
        </xdr:cNvSpPr>
      </xdr:nvSpPr>
      <xdr:spPr bwMode="auto">
        <a:xfrm>
          <a:off x="10763250" y="39166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23" name="AutoShape 273"/>
        <xdr:cNvSpPr>
          <a:spLocks noRot="1" noChangeAspect="1" noMove="1" noResize="1" noChangeArrowheads="1"/>
        </xdr:cNvSpPr>
      </xdr:nvSpPr>
      <xdr:spPr bwMode="auto">
        <a:xfrm>
          <a:off x="10763250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24" name="AutoShape 295"/>
        <xdr:cNvSpPr>
          <a:spLocks noRot="1" noChangeAspect="1" noMove="1" noResize="1" noChangeArrowheads="1"/>
        </xdr:cNvSpPr>
      </xdr:nvSpPr>
      <xdr:spPr bwMode="auto">
        <a:xfrm>
          <a:off x="10763250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25" name="AutoShape 296"/>
        <xdr:cNvSpPr>
          <a:spLocks noRot="1" noChangeAspect="1" noMove="1" noResize="1" noChangeArrowheads="1"/>
        </xdr:cNvSpPr>
      </xdr:nvSpPr>
      <xdr:spPr bwMode="auto">
        <a:xfrm>
          <a:off x="10763250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26" name="AutoShape 297"/>
        <xdr:cNvSpPr>
          <a:spLocks noRot="1" noMove="1" noResize="1" noChangeArrowheads="1"/>
        </xdr:cNvSpPr>
      </xdr:nvSpPr>
      <xdr:spPr bwMode="auto">
        <a:xfrm>
          <a:off x="10763250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125</xdr:row>
      <xdr:rowOff>104775</xdr:rowOff>
    </xdr:from>
    <xdr:to>
      <xdr:col>12</xdr:col>
      <xdr:colOff>647700</xdr:colOff>
      <xdr:row>125</xdr:row>
      <xdr:rowOff>104775</xdr:rowOff>
    </xdr:to>
    <xdr:sp macro="" textlink="">
      <xdr:nvSpPr>
        <xdr:cNvPr id="1127" name="AutoShape 298"/>
        <xdr:cNvSpPr>
          <a:spLocks noRot="1" noChangeAspect="1" noMove="1" noResize="1" noChangeArrowheads="1"/>
        </xdr:cNvSpPr>
      </xdr:nvSpPr>
      <xdr:spPr bwMode="auto">
        <a:xfrm>
          <a:off x="10763250" y="39166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619125</xdr:colOff>
      <xdr:row>126</xdr:row>
      <xdr:rowOff>104775</xdr:rowOff>
    </xdr:to>
    <xdr:sp macro="" textlink="">
      <xdr:nvSpPr>
        <xdr:cNvPr id="1128" name="AutoShape 272"/>
        <xdr:cNvSpPr>
          <a:spLocks noRot="1" noChangeAspect="1" noMove="1" noResize="1" noChangeArrowheads="1"/>
        </xdr:cNvSpPr>
      </xdr:nvSpPr>
      <xdr:spPr bwMode="auto">
        <a:xfrm>
          <a:off x="10763250" y="39471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29" name="AutoShape 273"/>
        <xdr:cNvSpPr>
          <a:spLocks noRot="1" noChangeAspect="1" noMove="1" noResize="1" noChangeArrowheads="1"/>
        </xdr:cNvSpPr>
      </xdr:nvSpPr>
      <xdr:spPr bwMode="auto">
        <a:xfrm>
          <a:off x="10763250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30" name="AutoShape 295"/>
        <xdr:cNvSpPr>
          <a:spLocks noRot="1" noChangeAspect="1" noMove="1" noResize="1" noChangeArrowheads="1"/>
        </xdr:cNvSpPr>
      </xdr:nvSpPr>
      <xdr:spPr bwMode="auto">
        <a:xfrm>
          <a:off x="10763250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31" name="AutoShape 296"/>
        <xdr:cNvSpPr>
          <a:spLocks noRot="1" noChangeAspect="1" noMove="1" noResize="1" noChangeArrowheads="1"/>
        </xdr:cNvSpPr>
      </xdr:nvSpPr>
      <xdr:spPr bwMode="auto">
        <a:xfrm>
          <a:off x="10763250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32" name="AutoShape 297"/>
        <xdr:cNvSpPr>
          <a:spLocks noRot="1" noMove="1" noResize="1" noChangeArrowheads="1"/>
        </xdr:cNvSpPr>
      </xdr:nvSpPr>
      <xdr:spPr bwMode="auto">
        <a:xfrm>
          <a:off x="10763250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126</xdr:row>
      <xdr:rowOff>104775</xdr:rowOff>
    </xdr:from>
    <xdr:to>
      <xdr:col>12</xdr:col>
      <xdr:colOff>647700</xdr:colOff>
      <xdr:row>126</xdr:row>
      <xdr:rowOff>104775</xdr:rowOff>
    </xdr:to>
    <xdr:sp macro="" textlink="">
      <xdr:nvSpPr>
        <xdr:cNvPr id="1133" name="AutoShape 298"/>
        <xdr:cNvSpPr>
          <a:spLocks noRot="1" noChangeAspect="1" noMove="1" noResize="1" noChangeArrowheads="1"/>
        </xdr:cNvSpPr>
      </xdr:nvSpPr>
      <xdr:spPr bwMode="auto">
        <a:xfrm>
          <a:off x="10763250" y="39471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619125</xdr:colOff>
      <xdr:row>127</xdr:row>
      <xdr:rowOff>104775</xdr:rowOff>
    </xdr:to>
    <xdr:sp macro="" textlink="">
      <xdr:nvSpPr>
        <xdr:cNvPr id="1134" name="AutoShape 272"/>
        <xdr:cNvSpPr>
          <a:spLocks noRot="1" noChangeAspect="1" noMove="1" noResize="1" noChangeArrowheads="1"/>
        </xdr:cNvSpPr>
      </xdr:nvSpPr>
      <xdr:spPr bwMode="auto">
        <a:xfrm>
          <a:off x="10763250" y="39776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35" name="AutoShape 273"/>
        <xdr:cNvSpPr>
          <a:spLocks noRot="1" noChangeAspect="1" noMove="1" noResize="1" noChangeArrowheads="1"/>
        </xdr:cNvSpPr>
      </xdr:nvSpPr>
      <xdr:spPr bwMode="auto">
        <a:xfrm>
          <a:off x="10763250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36" name="AutoShape 295"/>
        <xdr:cNvSpPr>
          <a:spLocks noRot="1" noChangeAspect="1" noMove="1" noResize="1" noChangeArrowheads="1"/>
        </xdr:cNvSpPr>
      </xdr:nvSpPr>
      <xdr:spPr bwMode="auto">
        <a:xfrm>
          <a:off x="10763250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37" name="AutoShape 296"/>
        <xdr:cNvSpPr>
          <a:spLocks noRot="1" noChangeAspect="1" noMove="1" noResize="1" noChangeArrowheads="1"/>
        </xdr:cNvSpPr>
      </xdr:nvSpPr>
      <xdr:spPr bwMode="auto">
        <a:xfrm>
          <a:off x="10763250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38" name="AutoShape 297"/>
        <xdr:cNvSpPr>
          <a:spLocks noRot="1" noMove="1" noResize="1" noChangeArrowheads="1"/>
        </xdr:cNvSpPr>
      </xdr:nvSpPr>
      <xdr:spPr bwMode="auto">
        <a:xfrm>
          <a:off x="10763250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127</xdr:row>
      <xdr:rowOff>104775</xdr:rowOff>
    </xdr:from>
    <xdr:to>
      <xdr:col>12</xdr:col>
      <xdr:colOff>647700</xdr:colOff>
      <xdr:row>127</xdr:row>
      <xdr:rowOff>104775</xdr:rowOff>
    </xdr:to>
    <xdr:sp macro="" textlink="">
      <xdr:nvSpPr>
        <xdr:cNvPr id="1139" name="AutoShape 298"/>
        <xdr:cNvSpPr>
          <a:spLocks noRot="1" noChangeAspect="1" noMove="1" noResize="1" noChangeArrowheads="1"/>
        </xdr:cNvSpPr>
      </xdr:nvSpPr>
      <xdr:spPr bwMode="auto">
        <a:xfrm>
          <a:off x="10763250" y="39776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619125</xdr:colOff>
      <xdr:row>128</xdr:row>
      <xdr:rowOff>104775</xdr:rowOff>
    </xdr:to>
    <xdr:sp macro="" textlink="">
      <xdr:nvSpPr>
        <xdr:cNvPr id="1140" name="AutoShape 272"/>
        <xdr:cNvSpPr>
          <a:spLocks noRot="1" noChangeAspect="1" noMove="1" noResize="1" noChangeArrowheads="1"/>
        </xdr:cNvSpPr>
      </xdr:nvSpPr>
      <xdr:spPr bwMode="auto">
        <a:xfrm>
          <a:off x="10763250" y="40081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41" name="AutoShape 273"/>
        <xdr:cNvSpPr>
          <a:spLocks noRot="1" noChangeAspect="1" noMove="1" noResize="1" noChangeArrowheads="1"/>
        </xdr:cNvSpPr>
      </xdr:nvSpPr>
      <xdr:spPr bwMode="auto">
        <a:xfrm>
          <a:off x="10763250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42" name="AutoShape 295"/>
        <xdr:cNvSpPr>
          <a:spLocks noRot="1" noChangeAspect="1" noMove="1" noResize="1" noChangeArrowheads="1"/>
        </xdr:cNvSpPr>
      </xdr:nvSpPr>
      <xdr:spPr bwMode="auto">
        <a:xfrm>
          <a:off x="10763250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43" name="AutoShape 296"/>
        <xdr:cNvSpPr>
          <a:spLocks noRot="1" noChangeAspect="1" noMove="1" noResize="1" noChangeArrowheads="1"/>
        </xdr:cNvSpPr>
      </xdr:nvSpPr>
      <xdr:spPr bwMode="auto">
        <a:xfrm>
          <a:off x="10763250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44" name="AutoShape 297"/>
        <xdr:cNvSpPr>
          <a:spLocks noRot="1" noMove="1" noResize="1" noChangeArrowheads="1"/>
        </xdr:cNvSpPr>
      </xdr:nvSpPr>
      <xdr:spPr bwMode="auto">
        <a:xfrm>
          <a:off x="10763250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128</xdr:row>
      <xdr:rowOff>104775</xdr:rowOff>
    </xdr:from>
    <xdr:to>
      <xdr:col>12</xdr:col>
      <xdr:colOff>647700</xdr:colOff>
      <xdr:row>128</xdr:row>
      <xdr:rowOff>104775</xdr:rowOff>
    </xdr:to>
    <xdr:sp macro="" textlink="">
      <xdr:nvSpPr>
        <xdr:cNvPr id="1145" name="AutoShape 298"/>
        <xdr:cNvSpPr>
          <a:spLocks noRot="1" noChangeAspect="1" noMove="1" noResize="1" noChangeArrowheads="1"/>
        </xdr:cNvSpPr>
      </xdr:nvSpPr>
      <xdr:spPr bwMode="auto">
        <a:xfrm>
          <a:off x="10763250" y="40081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619125</xdr:colOff>
      <xdr:row>129</xdr:row>
      <xdr:rowOff>104775</xdr:rowOff>
    </xdr:to>
    <xdr:sp macro="" textlink="">
      <xdr:nvSpPr>
        <xdr:cNvPr id="1146" name="AutoShape 272"/>
        <xdr:cNvSpPr>
          <a:spLocks noRot="1" noChangeAspect="1" noMove="1" noResize="1" noChangeArrowheads="1"/>
        </xdr:cNvSpPr>
      </xdr:nvSpPr>
      <xdr:spPr bwMode="auto">
        <a:xfrm>
          <a:off x="10763250" y="40386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47" name="AutoShape 273"/>
        <xdr:cNvSpPr>
          <a:spLocks noRot="1" noChangeAspect="1" noMove="1" noResize="1" noChangeArrowheads="1"/>
        </xdr:cNvSpPr>
      </xdr:nvSpPr>
      <xdr:spPr bwMode="auto">
        <a:xfrm>
          <a:off x="10763250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48" name="AutoShape 295"/>
        <xdr:cNvSpPr>
          <a:spLocks noRot="1" noChangeAspect="1" noMove="1" noResize="1" noChangeArrowheads="1"/>
        </xdr:cNvSpPr>
      </xdr:nvSpPr>
      <xdr:spPr bwMode="auto">
        <a:xfrm>
          <a:off x="10763250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49" name="AutoShape 296"/>
        <xdr:cNvSpPr>
          <a:spLocks noRot="1" noChangeAspect="1" noMove="1" noResize="1" noChangeArrowheads="1"/>
        </xdr:cNvSpPr>
      </xdr:nvSpPr>
      <xdr:spPr bwMode="auto">
        <a:xfrm>
          <a:off x="10763250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50" name="AutoShape 297"/>
        <xdr:cNvSpPr>
          <a:spLocks noRot="1" noMove="1" noResize="1" noChangeArrowheads="1"/>
        </xdr:cNvSpPr>
      </xdr:nvSpPr>
      <xdr:spPr bwMode="auto">
        <a:xfrm>
          <a:off x="10763250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129</xdr:row>
      <xdr:rowOff>104775</xdr:rowOff>
    </xdr:from>
    <xdr:to>
      <xdr:col>12</xdr:col>
      <xdr:colOff>647700</xdr:colOff>
      <xdr:row>129</xdr:row>
      <xdr:rowOff>104775</xdr:rowOff>
    </xdr:to>
    <xdr:sp macro="" textlink="">
      <xdr:nvSpPr>
        <xdr:cNvPr id="1151" name="AutoShape 298"/>
        <xdr:cNvSpPr>
          <a:spLocks noRot="1" noChangeAspect="1" noMove="1" noResize="1" noChangeArrowheads="1"/>
        </xdr:cNvSpPr>
      </xdr:nvSpPr>
      <xdr:spPr bwMode="auto">
        <a:xfrm>
          <a:off x="10763250" y="40386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619125</xdr:colOff>
      <xdr:row>130</xdr:row>
      <xdr:rowOff>104775</xdr:rowOff>
    </xdr:to>
    <xdr:sp macro="" textlink="">
      <xdr:nvSpPr>
        <xdr:cNvPr id="1152" name="AutoShape 272"/>
        <xdr:cNvSpPr>
          <a:spLocks noRot="1" noChangeAspect="1" noMove="1" noResize="1" noChangeArrowheads="1"/>
        </xdr:cNvSpPr>
      </xdr:nvSpPr>
      <xdr:spPr bwMode="auto">
        <a:xfrm>
          <a:off x="10763250" y="406908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53" name="AutoShape 273"/>
        <xdr:cNvSpPr>
          <a:spLocks noRot="1" noChangeAspect="1" noMove="1" noResize="1" noChangeArrowheads="1"/>
        </xdr:cNvSpPr>
      </xdr:nvSpPr>
      <xdr:spPr bwMode="auto">
        <a:xfrm>
          <a:off x="10763250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54" name="AutoShape 295"/>
        <xdr:cNvSpPr>
          <a:spLocks noRot="1" noChangeAspect="1" noMove="1" noResize="1" noChangeArrowheads="1"/>
        </xdr:cNvSpPr>
      </xdr:nvSpPr>
      <xdr:spPr bwMode="auto">
        <a:xfrm>
          <a:off x="10763250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55" name="AutoShape 296"/>
        <xdr:cNvSpPr>
          <a:spLocks noRot="1" noChangeAspect="1" noMove="1" noResize="1" noChangeArrowheads="1"/>
        </xdr:cNvSpPr>
      </xdr:nvSpPr>
      <xdr:spPr bwMode="auto">
        <a:xfrm>
          <a:off x="10763250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56" name="AutoShape 297"/>
        <xdr:cNvSpPr>
          <a:spLocks noRot="1" noMove="1" noResize="1" noChangeArrowheads="1"/>
        </xdr:cNvSpPr>
      </xdr:nvSpPr>
      <xdr:spPr bwMode="auto">
        <a:xfrm>
          <a:off x="10763250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130</xdr:row>
      <xdr:rowOff>104775</xdr:rowOff>
    </xdr:from>
    <xdr:to>
      <xdr:col>12</xdr:col>
      <xdr:colOff>647700</xdr:colOff>
      <xdr:row>130</xdr:row>
      <xdr:rowOff>104775</xdr:rowOff>
    </xdr:to>
    <xdr:sp macro="" textlink="">
      <xdr:nvSpPr>
        <xdr:cNvPr id="1157" name="AutoShape 298"/>
        <xdr:cNvSpPr>
          <a:spLocks noRot="1" noChangeAspect="1" noMove="1" noResize="1" noChangeArrowheads="1"/>
        </xdr:cNvSpPr>
      </xdr:nvSpPr>
      <xdr:spPr bwMode="auto">
        <a:xfrm>
          <a:off x="10763250" y="406908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619125</xdr:colOff>
      <xdr:row>131</xdr:row>
      <xdr:rowOff>104775</xdr:rowOff>
    </xdr:to>
    <xdr:sp macro="" textlink="">
      <xdr:nvSpPr>
        <xdr:cNvPr id="1158" name="AutoShape 272"/>
        <xdr:cNvSpPr>
          <a:spLocks noRot="1" noChangeAspect="1" noMove="1" noResize="1" noChangeArrowheads="1"/>
        </xdr:cNvSpPr>
      </xdr:nvSpPr>
      <xdr:spPr bwMode="auto">
        <a:xfrm>
          <a:off x="10763250" y="409956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59" name="AutoShape 273"/>
        <xdr:cNvSpPr>
          <a:spLocks noRot="1" noChangeAspect="1" noMove="1" noResize="1" noChangeArrowheads="1"/>
        </xdr:cNvSpPr>
      </xdr:nvSpPr>
      <xdr:spPr bwMode="auto">
        <a:xfrm>
          <a:off x="10763250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60" name="AutoShape 295"/>
        <xdr:cNvSpPr>
          <a:spLocks noRot="1" noChangeAspect="1" noMove="1" noResize="1" noChangeArrowheads="1"/>
        </xdr:cNvSpPr>
      </xdr:nvSpPr>
      <xdr:spPr bwMode="auto">
        <a:xfrm>
          <a:off x="10763250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61" name="AutoShape 296"/>
        <xdr:cNvSpPr>
          <a:spLocks noRot="1" noChangeAspect="1" noMove="1" noResize="1" noChangeArrowheads="1"/>
        </xdr:cNvSpPr>
      </xdr:nvSpPr>
      <xdr:spPr bwMode="auto">
        <a:xfrm>
          <a:off x="10763250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62" name="AutoShape 297"/>
        <xdr:cNvSpPr>
          <a:spLocks noRot="1" noMove="1" noResize="1" noChangeArrowheads="1"/>
        </xdr:cNvSpPr>
      </xdr:nvSpPr>
      <xdr:spPr bwMode="auto">
        <a:xfrm>
          <a:off x="10763250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131</xdr:row>
      <xdr:rowOff>104775</xdr:rowOff>
    </xdr:from>
    <xdr:to>
      <xdr:col>12</xdr:col>
      <xdr:colOff>647700</xdr:colOff>
      <xdr:row>131</xdr:row>
      <xdr:rowOff>104775</xdr:rowOff>
    </xdr:to>
    <xdr:sp macro="" textlink="">
      <xdr:nvSpPr>
        <xdr:cNvPr id="1163" name="AutoShape 298"/>
        <xdr:cNvSpPr>
          <a:spLocks noRot="1" noChangeAspect="1" noMove="1" noResize="1" noChangeArrowheads="1"/>
        </xdr:cNvSpPr>
      </xdr:nvSpPr>
      <xdr:spPr bwMode="auto">
        <a:xfrm>
          <a:off x="10763250" y="409956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619125</xdr:colOff>
      <xdr:row>132</xdr:row>
      <xdr:rowOff>104775</xdr:rowOff>
    </xdr:to>
    <xdr:sp macro="" textlink="">
      <xdr:nvSpPr>
        <xdr:cNvPr id="1164" name="AutoShape 272"/>
        <xdr:cNvSpPr>
          <a:spLocks noRot="1" noChangeAspect="1" noMove="1" noResize="1" noChangeArrowheads="1"/>
        </xdr:cNvSpPr>
      </xdr:nvSpPr>
      <xdr:spPr bwMode="auto">
        <a:xfrm>
          <a:off x="10763250" y="41300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65" name="AutoShape 273"/>
        <xdr:cNvSpPr>
          <a:spLocks noRot="1" noChangeAspect="1" noMove="1" noResize="1" noChangeArrowheads="1"/>
        </xdr:cNvSpPr>
      </xdr:nvSpPr>
      <xdr:spPr bwMode="auto">
        <a:xfrm>
          <a:off x="10763250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66" name="AutoShape 295"/>
        <xdr:cNvSpPr>
          <a:spLocks noRot="1" noChangeAspect="1" noMove="1" noResize="1" noChangeArrowheads="1"/>
        </xdr:cNvSpPr>
      </xdr:nvSpPr>
      <xdr:spPr bwMode="auto">
        <a:xfrm>
          <a:off x="10763250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67" name="AutoShape 296"/>
        <xdr:cNvSpPr>
          <a:spLocks noRot="1" noChangeAspect="1" noMove="1" noResize="1" noChangeArrowheads="1"/>
        </xdr:cNvSpPr>
      </xdr:nvSpPr>
      <xdr:spPr bwMode="auto">
        <a:xfrm>
          <a:off x="10763250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68" name="AutoShape 297"/>
        <xdr:cNvSpPr>
          <a:spLocks noRot="1" noMove="1" noResize="1" noChangeArrowheads="1"/>
        </xdr:cNvSpPr>
      </xdr:nvSpPr>
      <xdr:spPr bwMode="auto">
        <a:xfrm>
          <a:off x="10763250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132</xdr:row>
      <xdr:rowOff>104775</xdr:rowOff>
    </xdr:from>
    <xdr:to>
      <xdr:col>12</xdr:col>
      <xdr:colOff>647700</xdr:colOff>
      <xdr:row>132</xdr:row>
      <xdr:rowOff>104775</xdr:rowOff>
    </xdr:to>
    <xdr:sp macro="" textlink="">
      <xdr:nvSpPr>
        <xdr:cNvPr id="1169" name="AutoShape 298"/>
        <xdr:cNvSpPr>
          <a:spLocks noRot="1" noChangeAspect="1" noMove="1" noResize="1" noChangeArrowheads="1"/>
        </xdr:cNvSpPr>
      </xdr:nvSpPr>
      <xdr:spPr bwMode="auto">
        <a:xfrm>
          <a:off x="10763250" y="41300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170" name="AutoShape 272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71" name="AutoShape 273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72" name="AutoShape 295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73" name="AutoShape 296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74" name="AutoShape 297"/>
        <xdr:cNvSpPr>
          <a:spLocks noRo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75" name="AutoShape 298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619125</xdr:colOff>
      <xdr:row>134</xdr:row>
      <xdr:rowOff>104775</xdr:rowOff>
    </xdr:to>
    <xdr:sp macro="" textlink="">
      <xdr:nvSpPr>
        <xdr:cNvPr id="1176" name="AutoShape 272"/>
        <xdr:cNvSpPr>
          <a:spLocks noRot="1" noChangeAspect="1" noMove="1" noResize="1" noChangeArrowheads="1"/>
        </xdr:cNvSpPr>
      </xdr:nvSpPr>
      <xdr:spPr bwMode="auto">
        <a:xfrm>
          <a:off x="10763250" y="41910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77" name="AutoShape 273"/>
        <xdr:cNvSpPr>
          <a:spLocks noRot="1" noChangeAspect="1" noMove="1" noResize="1" noChangeArrowheads="1"/>
        </xdr:cNvSpPr>
      </xdr:nvSpPr>
      <xdr:spPr bwMode="auto">
        <a:xfrm>
          <a:off x="10763250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78" name="AutoShape 295"/>
        <xdr:cNvSpPr>
          <a:spLocks noRot="1" noChangeAspect="1" noMove="1" noResize="1" noChangeArrowheads="1"/>
        </xdr:cNvSpPr>
      </xdr:nvSpPr>
      <xdr:spPr bwMode="auto">
        <a:xfrm>
          <a:off x="10763250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79" name="AutoShape 296"/>
        <xdr:cNvSpPr>
          <a:spLocks noRot="1" noChangeAspect="1" noMove="1" noResize="1" noChangeArrowheads="1"/>
        </xdr:cNvSpPr>
      </xdr:nvSpPr>
      <xdr:spPr bwMode="auto">
        <a:xfrm>
          <a:off x="10763250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80" name="AutoShape 297"/>
        <xdr:cNvSpPr>
          <a:spLocks noRot="1" noMove="1" noResize="1" noChangeArrowheads="1"/>
        </xdr:cNvSpPr>
      </xdr:nvSpPr>
      <xdr:spPr bwMode="auto">
        <a:xfrm>
          <a:off x="10763250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134</xdr:row>
      <xdr:rowOff>104775</xdr:rowOff>
    </xdr:from>
    <xdr:to>
      <xdr:col>12</xdr:col>
      <xdr:colOff>647700</xdr:colOff>
      <xdr:row>134</xdr:row>
      <xdr:rowOff>104775</xdr:rowOff>
    </xdr:to>
    <xdr:sp macro="" textlink="">
      <xdr:nvSpPr>
        <xdr:cNvPr id="1181" name="AutoShape 298"/>
        <xdr:cNvSpPr>
          <a:spLocks noRot="1" noChangeAspect="1" noMove="1" noResize="1" noChangeArrowheads="1"/>
        </xdr:cNvSpPr>
      </xdr:nvSpPr>
      <xdr:spPr bwMode="auto">
        <a:xfrm>
          <a:off x="10763250" y="41910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619125</xdr:colOff>
      <xdr:row>133</xdr:row>
      <xdr:rowOff>104775</xdr:rowOff>
    </xdr:to>
    <xdr:sp macro="" textlink="">
      <xdr:nvSpPr>
        <xdr:cNvPr id="1182" name="AutoShape 272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83" name="AutoShape 273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84" name="AutoShape 295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85" name="AutoShape 296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86" name="AutoShape 297"/>
        <xdr:cNvSpPr>
          <a:spLocks noRo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133</xdr:row>
      <xdr:rowOff>104775</xdr:rowOff>
    </xdr:from>
    <xdr:to>
      <xdr:col>12</xdr:col>
      <xdr:colOff>647700</xdr:colOff>
      <xdr:row>133</xdr:row>
      <xdr:rowOff>104775</xdr:rowOff>
    </xdr:to>
    <xdr:sp macro="" textlink="">
      <xdr:nvSpPr>
        <xdr:cNvPr id="1187" name="AutoShape 298"/>
        <xdr:cNvSpPr>
          <a:spLocks noRot="1" noChangeAspect="1" noMove="1" noResize="1" noChangeArrowheads="1"/>
        </xdr:cNvSpPr>
      </xdr:nvSpPr>
      <xdr:spPr bwMode="auto">
        <a:xfrm>
          <a:off x="10763250" y="416052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188" name="AutoShape 95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189" name="AutoShape 91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190" name="AutoShape 224"/>
        <xdr:cNvSpPr>
          <a:spLocks noRot="1" noChangeAspect="1" noMove="1" noResize="1" noChangeArrowheads="1"/>
        </xdr:cNvSpPr>
      </xdr:nvSpPr>
      <xdr:spPr bwMode="auto">
        <a:xfrm>
          <a:off x="9715500" y="4361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191" name="AutoShape 225"/>
        <xdr:cNvSpPr>
          <a:spLocks noRot="1" noChangeAspect="1" noMove="1" noResize="1" noChangeArrowheads="1"/>
        </xdr:cNvSpPr>
      </xdr:nvSpPr>
      <xdr:spPr bwMode="auto">
        <a:xfrm>
          <a:off x="9715500" y="4361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619125</xdr:colOff>
      <xdr:row>140</xdr:row>
      <xdr:rowOff>104775</xdr:rowOff>
    </xdr:to>
    <xdr:sp macro="" textlink="">
      <xdr:nvSpPr>
        <xdr:cNvPr id="1192" name="AutoShape 272"/>
        <xdr:cNvSpPr>
          <a:spLocks noRot="1" noChangeAspect="1" noMove="1" noResize="1" noChangeArrowheads="1"/>
        </xdr:cNvSpPr>
      </xdr:nvSpPr>
      <xdr:spPr bwMode="auto">
        <a:xfrm>
          <a:off x="2238375" y="43614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193" name="AutoShape 273"/>
        <xdr:cNvSpPr>
          <a:spLocks noRot="1" noChangeAspect="1" noMove="1" noResize="1" noChangeArrowheads="1"/>
        </xdr:cNvSpPr>
      </xdr:nvSpPr>
      <xdr:spPr bwMode="auto">
        <a:xfrm>
          <a:off x="22383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194" name="AutoShape 287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195" name="AutoShape 288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196" name="AutoShape 289"/>
        <xdr:cNvSpPr>
          <a:spLocks noRo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197" name="AutoShape 290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198" name="AutoShape 291"/>
        <xdr:cNvSpPr>
          <a:spLocks noRot="1" noChangeAspect="1" noMove="1" noResize="1" noChangeArrowheads="1"/>
        </xdr:cNvSpPr>
      </xdr:nvSpPr>
      <xdr:spPr bwMode="auto">
        <a:xfrm>
          <a:off x="7562850" y="4361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199" name="AutoShape 292"/>
        <xdr:cNvSpPr>
          <a:spLocks noRot="1" noChangeAspect="1" noMove="1" noResize="1" noChangeArrowheads="1"/>
        </xdr:cNvSpPr>
      </xdr:nvSpPr>
      <xdr:spPr bwMode="auto">
        <a:xfrm>
          <a:off x="7562850" y="4361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140</xdr:row>
      <xdr:rowOff>104775</xdr:rowOff>
    </xdr:from>
    <xdr:to>
      <xdr:col>9</xdr:col>
      <xdr:colOff>0</xdr:colOff>
      <xdr:row>140</xdr:row>
      <xdr:rowOff>104775</xdr:rowOff>
    </xdr:to>
    <xdr:sp macro="" textlink="">
      <xdr:nvSpPr>
        <xdr:cNvPr id="1200" name="AutoShape 293"/>
        <xdr:cNvSpPr>
          <a:spLocks noRot="1" noMove="1" noResize="1" noChangeArrowheads="1"/>
        </xdr:cNvSpPr>
      </xdr:nvSpPr>
      <xdr:spPr bwMode="auto">
        <a:xfrm>
          <a:off x="7562850" y="4361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140</xdr:row>
      <xdr:rowOff>104775</xdr:rowOff>
    </xdr:from>
    <xdr:to>
      <xdr:col>11</xdr:col>
      <xdr:colOff>0</xdr:colOff>
      <xdr:row>140</xdr:row>
      <xdr:rowOff>104775</xdr:rowOff>
    </xdr:to>
    <xdr:sp macro="" textlink="">
      <xdr:nvSpPr>
        <xdr:cNvPr id="1201" name="AutoShape 294"/>
        <xdr:cNvSpPr>
          <a:spLocks noRot="1" noChangeAspect="1" noMove="1" noResize="1" noChangeArrowheads="1"/>
        </xdr:cNvSpPr>
      </xdr:nvSpPr>
      <xdr:spPr bwMode="auto">
        <a:xfrm>
          <a:off x="9715500" y="43614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02" name="AutoShape 295"/>
        <xdr:cNvSpPr>
          <a:spLocks noRot="1" noChangeAspect="1" noMove="1" noResize="1" noChangeArrowheads="1"/>
        </xdr:cNvSpPr>
      </xdr:nvSpPr>
      <xdr:spPr bwMode="auto">
        <a:xfrm>
          <a:off x="22383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03" name="AutoShape 296"/>
        <xdr:cNvSpPr>
          <a:spLocks noRot="1" noChangeAspect="1" noMove="1" noResize="1" noChangeArrowheads="1"/>
        </xdr:cNvSpPr>
      </xdr:nvSpPr>
      <xdr:spPr bwMode="auto">
        <a:xfrm>
          <a:off x="22383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04" name="AutoShape 297"/>
        <xdr:cNvSpPr>
          <a:spLocks noRot="1" noMove="1" noResize="1" noChangeArrowheads="1"/>
        </xdr:cNvSpPr>
      </xdr:nvSpPr>
      <xdr:spPr bwMode="auto">
        <a:xfrm>
          <a:off x="22383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140</xdr:row>
      <xdr:rowOff>104775</xdr:rowOff>
    </xdr:from>
    <xdr:to>
      <xdr:col>4</xdr:col>
      <xdr:colOff>647700</xdr:colOff>
      <xdr:row>140</xdr:row>
      <xdr:rowOff>104775</xdr:rowOff>
    </xdr:to>
    <xdr:sp macro="" textlink="">
      <xdr:nvSpPr>
        <xdr:cNvPr id="1205" name="AutoShape 298"/>
        <xdr:cNvSpPr>
          <a:spLocks noRot="1" noChangeAspect="1" noMove="1" noResize="1" noChangeArrowheads="1"/>
        </xdr:cNvSpPr>
      </xdr:nvSpPr>
      <xdr:spPr bwMode="auto">
        <a:xfrm>
          <a:off x="22383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06" name="AutoShape 299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07" name="AutoShape 300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08" name="AutoShape 301"/>
        <xdr:cNvSpPr>
          <a:spLocks noRo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209" name="AutoShape 302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153</xdr:row>
      <xdr:rowOff>295275</xdr:rowOff>
    </xdr:from>
    <xdr:to>
      <xdr:col>11</xdr:col>
      <xdr:colOff>0</xdr:colOff>
      <xdr:row>155</xdr:row>
      <xdr:rowOff>123825</xdr:rowOff>
    </xdr:to>
    <xdr:sp macro="" textlink="">
      <xdr:nvSpPr>
        <xdr:cNvPr id="1210" name="AutoShape 315"/>
        <xdr:cNvSpPr>
          <a:spLocks noRot="1" noChangeAspect="1" noMove="1" noResize="1" noChangeArrowheads="1"/>
        </xdr:cNvSpPr>
      </xdr:nvSpPr>
      <xdr:spPr bwMode="auto">
        <a:xfrm>
          <a:off x="9715500" y="468534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155</xdr:row>
      <xdr:rowOff>114300</xdr:rowOff>
    </xdr:from>
    <xdr:to>
      <xdr:col>11</xdr:col>
      <xdr:colOff>0</xdr:colOff>
      <xdr:row>156</xdr:row>
      <xdr:rowOff>247650</xdr:rowOff>
    </xdr:to>
    <xdr:sp macro="" textlink="">
      <xdr:nvSpPr>
        <xdr:cNvPr id="1211" name="AutoShape 316"/>
        <xdr:cNvSpPr>
          <a:spLocks noRot="1" noChangeAspect="1" noMove="1" noResize="1" noChangeArrowheads="1"/>
        </xdr:cNvSpPr>
      </xdr:nvSpPr>
      <xdr:spPr bwMode="auto">
        <a:xfrm>
          <a:off x="9715500" y="472821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238125</xdr:rowOff>
    </xdr:from>
    <xdr:to>
      <xdr:col>11</xdr:col>
      <xdr:colOff>0</xdr:colOff>
      <xdr:row>158</xdr:row>
      <xdr:rowOff>66675</xdr:rowOff>
    </xdr:to>
    <xdr:sp macro="" textlink="">
      <xdr:nvSpPr>
        <xdr:cNvPr id="1212" name="AutoShape 317"/>
        <xdr:cNvSpPr>
          <a:spLocks noRot="1" noMove="1" noResize="1" noChangeArrowheads="1"/>
        </xdr:cNvSpPr>
      </xdr:nvSpPr>
      <xdr:spPr bwMode="auto">
        <a:xfrm>
          <a:off x="9715500" y="477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158</xdr:row>
      <xdr:rowOff>57150</xdr:rowOff>
    </xdr:from>
    <xdr:to>
      <xdr:col>11</xdr:col>
      <xdr:colOff>0</xdr:colOff>
      <xdr:row>159</xdr:row>
      <xdr:rowOff>190500</xdr:rowOff>
    </xdr:to>
    <xdr:sp macro="" textlink="">
      <xdr:nvSpPr>
        <xdr:cNvPr id="1213" name="AutoShape 318"/>
        <xdr:cNvSpPr>
          <a:spLocks noRot="1" noChangeAspect="1" noMove="1" noResize="1" noChangeArrowheads="1"/>
        </xdr:cNvSpPr>
      </xdr:nvSpPr>
      <xdr:spPr bwMode="auto">
        <a:xfrm>
          <a:off x="9715500" y="481393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114300</xdr:rowOff>
    </xdr:from>
    <xdr:to>
      <xdr:col>11</xdr:col>
      <xdr:colOff>0</xdr:colOff>
      <xdr:row>163</xdr:row>
      <xdr:rowOff>247650</xdr:rowOff>
    </xdr:to>
    <xdr:sp macro="" textlink="">
      <xdr:nvSpPr>
        <xdr:cNvPr id="1214" name="AutoShape 327"/>
        <xdr:cNvSpPr>
          <a:spLocks noRot="1" noChangeAspect="1" noMove="1" noResize="1" noChangeArrowheads="1"/>
        </xdr:cNvSpPr>
      </xdr:nvSpPr>
      <xdr:spPr bwMode="auto">
        <a:xfrm>
          <a:off x="9715500" y="49415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163</xdr:row>
      <xdr:rowOff>238125</xdr:rowOff>
    </xdr:from>
    <xdr:to>
      <xdr:col>11</xdr:col>
      <xdr:colOff>0</xdr:colOff>
      <xdr:row>165</xdr:row>
      <xdr:rowOff>66675</xdr:rowOff>
    </xdr:to>
    <xdr:sp macro="" textlink="">
      <xdr:nvSpPr>
        <xdr:cNvPr id="1215" name="AutoShape 328"/>
        <xdr:cNvSpPr>
          <a:spLocks noRot="1" noChangeAspect="1" noMove="1" noResize="1" noChangeArrowheads="1"/>
        </xdr:cNvSpPr>
      </xdr:nvSpPr>
      <xdr:spPr bwMode="auto">
        <a:xfrm>
          <a:off x="9715500" y="498443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145</xdr:row>
      <xdr:rowOff>171450</xdr:rowOff>
    </xdr:from>
    <xdr:to>
      <xdr:col>11</xdr:col>
      <xdr:colOff>0</xdr:colOff>
      <xdr:row>147</xdr:row>
      <xdr:rowOff>0</xdr:rowOff>
    </xdr:to>
    <xdr:sp macro="" textlink="">
      <xdr:nvSpPr>
        <xdr:cNvPr id="1216" name="AutoShape 339"/>
        <xdr:cNvSpPr>
          <a:spLocks noRot="1" noChangeAspect="1" noMove="1" noResize="1" noChangeArrowheads="1"/>
        </xdr:cNvSpPr>
      </xdr:nvSpPr>
      <xdr:spPr bwMode="auto">
        <a:xfrm>
          <a:off x="9715500" y="442912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146</xdr:row>
      <xdr:rowOff>295275</xdr:rowOff>
    </xdr:from>
    <xdr:to>
      <xdr:col>11</xdr:col>
      <xdr:colOff>0</xdr:colOff>
      <xdr:row>148</xdr:row>
      <xdr:rowOff>123825</xdr:rowOff>
    </xdr:to>
    <xdr:sp macro="" textlink="">
      <xdr:nvSpPr>
        <xdr:cNvPr id="1217" name="AutoShape 340"/>
        <xdr:cNvSpPr>
          <a:spLocks noRot="1" noChangeAspect="1" noMove="1" noResize="1" noChangeArrowheads="1"/>
        </xdr:cNvSpPr>
      </xdr:nvSpPr>
      <xdr:spPr bwMode="auto">
        <a:xfrm>
          <a:off x="9715500" y="447198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148</xdr:row>
      <xdr:rowOff>114300</xdr:rowOff>
    </xdr:from>
    <xdr:to>
      <xdr:col>11</xdr:col>
      <xdr:colOff>0</xdr:colOff>
      <xdr:row>149</xdr:row>
      <xdr:rowOff>247650</xdr:rowOff>
    </xdr:to>
    <xdr:sp macro="" textlink="">
      <xdr:nvSpPr>
        <xdr:cNvPr id="1218" name="AutoShape 341"/>
        <xdr:cNvSpPr>
          <a:spLocks noRot="1" noMove="1" noResize="1" noChangeArrowheads="1"/>
        </xdr:cNvSpPr>
      </xdr:nvSpPr>
      <xdr:spPr bwMode="auto">
        <a:xfrm>
          <a:off x="9715500" y="451485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238125</xdr:rowOff>
    </xdr:from>
    <xdr:to>
      <xdr:col>11</xdr:col>
      <xdr:colOff>0</xdr:colOff>
      <xdr:row>151</xdr:row>
      <xdr:rowOff>66675</xdr:rowOff>
    </xdr:to>
    <xdr:sp macro="" textlink="">
      <xdr:nvSpPr>
        <xdr:cNvPr id="1219" name="AutoShape 342"/>
        <xdr:cNvSpPr>
          <a:spLocks noRot="1" noChangeAspect="1" noMove="1" noResize="1" noChangeArrowheads="1"/>
        </xdr:cNvSpPr>
      </xdr:nvSpPr>
      <xdr:spPr bwMode="auto">
        <a:xfrm>
          <a:off x="9715500" y="45577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20" name="AutoShape 295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21" name="AutoShape 296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22" name="AutoShape 297"/>
        <xdr:cNvSpPr>
          <a:spLocks noRo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1223" name="AutoShape 298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1224" name="AutoShape 272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25" name="AutoShape 273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26" name="AutoShape 295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27" name="AutoShape 296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28" name="AutoShape 297"/>
        <xdr:cNvSpPr>
          <a:spLocks noRo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1229" name="AutoShape 298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1230" name="AutoShape 272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31" name="AutoShape 273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32" name="AutoShape 295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33" name="AutoShape 296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34" name="AutoShape 297"/>
        <xdr:cNvSpPr>
          <a:spLocks noRo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1235" name="AutoShape 298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619125</xdr:colOff>
      <xdr:row>144</xdr:row>
      <xdr:rowOff>104775</xdr:rowOff>
    </xdr:to>
    <xdr:sp macro="" textlink="">
      <xdr:nvSpPr>
        <xdr:cNvPr id="1236" name="AutoShape 272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37" name="AutoShape 273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38" name="AutoShape 295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39" name="AutoShape 296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40" name="AutoShape 297"/>
        <xdr:cNvSpPr>
          <a:spLocks noRo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1241" name="AutoShape 298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619125</xdr:colOff>
      <xdr:row>145</xdr:row>
      <xdr:rowOff>104775</xdr:rowOff>
    </xdr:to>
    <xdr:sp macro="" textlink="">
      <xdr:nvSpPr>
        <xdr:cNvPr id="1242" name="AutoShape 272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43" name="AutoShape 273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44" name="AutoShape 295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45" name="AutoShape 296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46" name="AutoShape 297"/>
        <xdr:cNvSpPr>
          <a:spLocks noRo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1247" name="AutoShape 298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619125</xdr:colOff>
      <xdr:row>146</xdr:row>
      <xdr:rowOff>104775</xdr:rowOff>
    </xdr:to>
    <xdr:sp macro="" textlink="">
      <xdr:nvSpPr>
        <xdr:cNvPr id="1248" name="AutoShape 272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49" name="AutoShape 273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50" name="AutoShape 295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51" name="AutoShape 296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52" name="AutoShape 297"/>
        <xdr:cNvSpPr>
          <a:spLocks noRo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1253" name="AutoShape 298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619125</xdr:colOff>
      <xdr:row>147</xdr:row>
      <xdr:rowOff>104775</xdr:rowOff>
    </xdr:to>
    <xdr:sp macro="" textlink="">
      <xdr:nvSpPr>
        <xdr:cNvPr id="1254" name="AutoShape 272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55" name="AutoShape 273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56" name="AutoShape 295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57" name="AutoShape 296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58" name="AutoShape 297"/>
        <xdr:cNvSpPr>
          <a:spLocks noRo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1259" name="AutoShape 298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619125</xdr:colOff>
      <xdr:row>148</xdr:row>
      <xdr:rowOff>104775</xdr:rowOff>
    </xdr:to>
    <xdr:sp macro="" textlink="">
      <xdr:nvSpPr>
        <xdr:cNvPr id="1260" name="AutoShape 272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61" name="AutoShape 273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62" name="AutoShape 295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63" name="AutoShape 296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64" name="AutoShape 297"/>
        <xdr:cNvSpPr>
          <a:spLocks noRo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1265" name="AutoShape 298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619125</xdr:colOff>
      <xdr:row>149</xdr:row>
      <xdr:rowOff>104775</xdr:rowOff>
    </xdr:to>
    <xdr:sp macro="" textlink="">
      <xdr:nvSpPr>
        <xdr:cNvPr id="1266" name="AutoShape 272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67" name="AutoShape 273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68" name="AutoShape 295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69" name="AutoShape 296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70" name="AutoShape 297"/>
        <xdr:cNvSpPr>
          <a:spLocks noRo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1271" name="AutoShape 298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619125</xdr:colOff>
      <xdr:row>150</xdr:row>
      <xdr:rowOff>104775</xdr:rowOff>
    </xdr:to>
    <xdr:sp macro="" textlink="">
      <xdr:nvSpPr>
        <xdr:cNvPr id="1272" name="AutoShape 272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73" name="AutoShape 273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74" name="AutoShape 295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75" name="AutoShape 296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76" name="AutoShape 297"/>
        <xdr:cNvSpPr>
          <a:spLocks noRo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1277" name="AutoShape 298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619125</xdr:colOff>
      <xdr:row>151</xdr:row>
      <xdr:rowOff>104775</xdr:rowOff>
    </xdr:to>
    <xdr:sp macro="" textlink="">
      <xdr:nvSpPr>
        <xdr:cNvPr id="1278" name="AutoShape 272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279" name="AutoShape 273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280" name="AutoShape 295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281" name="AutoShape 296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282" name="AutoShape 297"/>
        <xdr:cNvSpPr>
          <a:spLocks noRo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1283" name="AutoShape 298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619125</xdr:colOff>
      <xdr:row>152</xdr:row>
      <xdr:rowOff>104775</xdr:rowOff>
    </xdr:to>
    <xdr:sp macro="" textlink="">
      <xdr:nvSpPr>
        <xdr:cNvPr id="1284" name="AutoShape 272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285" name="AutoShape 273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286" name="AutoShape 295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287" name="AutoShape 296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288" name="AutoShape 297"/>
        <xdr:cNvSpPr>
          <a:spLocks noRo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1289" name="AutoShape 298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619125</xdr:colOff>
      <xdr:row>153</xdr:row>
      <xdr:rowOff>104775</xdr:rowOff>
    </xdr:to>
    <xdr:sp macro="" textlink="">
      <xdr:nvSpPr>
        <xdr:cNvPr id="1290" name="AutoShape 272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291" name="AutoShape 273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292" name="AutoShape 295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293" name="AutoShape 296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294" name="AutoShape 297"/>
        <xdr:cNvSpPr>
          <a:spLocks noRo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1295" name="AutoShape 298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619125</xdr:colOff>
      <xdr:row>154</xdr:row>
      <xdr:rowOff>104775</xdr:rowOff>
    </xdr:to>
    <xdr:sp macro="" textlink="">
      <xdr:nvSpPr>
        <xdr:cNvPr id="1296" name="AutoShape 272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297" name="AutoShape 273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298" name="AutoShape 295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299" name="AutoShape 296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00" name="AutoShape 297"/>
        <xdr:cNvSpPr>
          <a:spLocks noRo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1301" name="AutoShape 298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619125</xdr:colOff>
      <xdr:row>155</xdr:row>
      <xdr:rowOff>104775</xdr:rowOff>
    </xdr:to>
    <xdr:sp macro="" textlink="">
      <xdr:nvSpPr>
        <xdr:cNvPr id="1302" name="AutoShape 272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03" name="AutoShape 273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04" name="AutoShape 295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05" name="AutoShape 296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06" name="AutoShape 297"/>
        <xdr:cNvSpPr>
          <a:spLocks noRo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1307" name="AutoShape 298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619125</xdr:colOff>
      <xdr:row>156</xdr:row>
      <xdr:rowOff>104775</xdr:rowOff>
    </xdr:to>
    <xdr:sp macro="" textlink="">
      <xdr:nvSpPr>
        <xdr:cNvPr id="1308" name="AutoShape 272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09" name="AutoShape 273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10" name="AutoShape 295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11" name="AutoShape 296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12" name="AutoShape 297"/>
        <xdr:cNvSpPr>
          <a:spLocks noRo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1313" name="AutoShape 298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619125</xdr:colOff>
      <xdr:row>157</xdr:row>
      <xdr:rowOff>104775</xdr:rowOff>
    </xdr:to>
    <xdr:sp macro="" textlink="">
      <xdr:nvSpPr>
        <xdr:cNvPr id="1314" name="AutoShape 272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15" name="AutoShape 273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16" name="AutoShape 295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17" name="AutoShape 296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18" name="AutoShape 297"/>
        <xdr:cNvSpPr>
          <a:spLocks noRo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1319" name="AutoShape 298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619125</xdr:colOff>
      <xdr:row>158</xdr:row>
      <xdr:rowOff>104775</xdr:rowOff>
    </xdr:to>
    <xdr:sp macro="" textlink="">
      <xdr:nvSpPr>
        <xdr:cNvPr id="1320" name="AutoShape 272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21" name="AutoShape 273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22" name="AutoShape 295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23" name="AutoShape 296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24" name="AutoShape 297"/>
        <xdr:cNvSpPr>
          <a:spLocks noRo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1325" name="AutoShape 298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619125</xdr:colOff>
      <xdr:row>159</xdr:row>
      <xdr:rowOff>104775</xdr:rowOff>
    </xdr:to>
    <xdr:sp macro="" textlink="">
      <xdr:nvSpPr>
        <xdr:cNvPr id="1326" name="AutoShape 272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27" name="AutoShape 273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28" name="AutoShape 295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29" name="AutoShape 296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30" name="AutoShape 297"/>
        <xdr:cNvSpPr>
          <a:spLocks noRo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1331" name="AutoShape 298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619125</xdr:colOff>
      <xdr:row>160</xdr:row>
      <xdr:rowOff>104775</xdr:rowOff>
    </xdr:to>
    <xdr:sp macro="" textlink="">
      <xdr:nvSpPr>
        <xdr:cNvPr id="1332" name="AutoShape 272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33" name="AutoShape 273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34" name="AutoShape 295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35" name="AutoShape 296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36" name="AutoShape 297"/>
        <xdr:cNvSpPr>
          <a:spLocks noRo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1337" name="AutoShape 298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619125</xdr:colOff>
      <xdr:row>161</xdr:row>
      <xdr:rowOff>104775</xdr:rowOff>
    </xdr:to>
    <xdr:sp macro="" textlink="">
      <xdr:nvSpPr>
        <xdr:cNvPr id="1338" name="AutoShape 272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39" name="AutoShape 273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40" name="AutoShape 295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41" name="AutoShape 296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42" name="AutoShape 297"/>
        <xdr:cNvSpPr>
          <a:spLocks noRo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1343" name="AutoShape 298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619125</xdr:colOff>
      <xdr:row>162</xdr:row>
      <xdr:rowOff>104775</xdr:rowOff>
    </xdr:to>
    <xdr:sp macro="" textlink="">
      <xdr:nvSpPr>
        <xdr:cNvPr id="1344" name="AutoShape 272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45" name="AutoShape 273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46" name="AutoShape 295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47" name="AutoShape 296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48" name="AutoShape 297"/>
        <xdr:cNvSpPr>
          <a:spLocks noRo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1349" name="AutoShape 298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619125</xdr:colOff>
      <xdr:row>163</xdr:row>
      <xdr:rowOff>104775</xdr:rowOff>
    </xdr:to>
    <xdr:sp macro="" textlink="">
      <xdr:nvSpPr>
        <xdr:cNvPr id="1350" name="AutoShape 272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51" name="AutoShape 273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52" name="AutoShape 295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53" name="AutoShape 296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54" name="AutoShape 297"/>
        <xdr:cNvSpPr>
          <a:spLocks noRo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1355" name="AutoShape 298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56" name="AutoShape 272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57" name="AutoShape 273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58" name="AutoShape 295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59" name="AutoShape 296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60" name="AutoShape 297"/>
        <xdr:cNvSpPr>
          <a:spLocks noRo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61" name="AutoShape 298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619125</xdr:colOff>
      <xdr:row>165</xdr:row>
      <xdr:rowOff>104775</xdr:rowOff>
    </xdr:to>
    <xdr:sp macro="" textlink="">
      <xdr:nvSpPr>
        <xdr:cNvPr id="1362" name="AutoShape 272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63" name="AutoShape 273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64" name="AutoShape 295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65" name="AutoShape 296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66" name="AutoShape 297"/>
        <xdr:cNvSpPr>
          <a:spLocks noRo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1367" name="AutoShape 298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619125</xdr:colOff>
      <xdr:row>164</xdr:row>
      <xdr:rowOff>104775</xdr:rowOff>
    </xdr:to>
    <xdr:sp macro="" textlink="">
      <xdr:nvSpPr>
        <xdr:cNvPr id="1368" name="AutoShape 272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69" name="AutoShape 273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0" name="AutoShape 295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1" name="AutoShape 296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2" name="AutoShape 297"/>
        <xdr:cNvSpPr>
          <a:spLocks noRo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164</xdr:row>
      <xdr:rowOff>104775</xdr:rowOff>
    </xdr:from>
    <xdr:to>
      <xdr:col>4</xdr:col>
      <xdr:colOff>647700</xdr:colOff>
      <xdr:row>164</xdr:row>
      <xdr:rowOff>104775</xdr:rowOff>
    </xdr:to>
    <xdr:sp macro="" textlink="">
      <xdr:nvSpPr>
        <xdr:cNvPr id="1373" name="AutoShape 298"/>
        <xdr:cNvSpPr>
          <a:spLocks noRot="1" noChangeAspect="1" noMove="1" noResize="1" noChangeArrowheads="1"/>
        </xdr:cNvSpPr>
      </xdr:nvSpPr>
      <xdr:spPr bwMode="auto">
        <a:xfrm>
          <a:off x="22383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619125</xdr:colOff>
      <xdr:row>140</xdr:row>
      <xdr:rowOff>104775</xdr:rowOff>
    </xdr:to>
    <xdr:sp macro="" textlink="">
      <xdr:nvSpPr>
        <xdr:cNvPr id="1374" name="AutoShape 272"/>
        <xdr:cNvSpPr>
          <a:spLocks noRot="1" noChangeAspect="1" noMove="1" noResize="1" noChangeArrowheads="1"/>
        </xdr:cNvSpPr>
      </xdr:nvSpPr>
      <xdr:spPr bwMode="auto">
        <a:xfrm>
          <a:off x="4391025" y="43614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75" name="AutoShape 273"/>
        <xdr:cNvSpPr>
          <a:spLocks noRot="1" noChangeAspect="1" noMove="1" noResize="1" noChangeArrowheads="1"/>
        </xdr:cNvSpPr>
      </xdr:nvSpPr>
      <xdr:spPr bwMode="auto">
        <a:xfrm>
          <a:off x="43910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76" name="AutoShape 295"/>
        <xdr:cNvSpPr>
          <a:spLocks noRot="1" noChangeAspect="1" noMove="1" noResize="1" noChangeArrowheads="1"/>
        </xdr:cNvSpPr>
      </xdr:nvSpPr>
      <xdr:spPr bwMode="auto">
        <a:xfrm>
          <a:off x="43910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77" name="AutoShape 296"/>
        <xdr:cNvSpPr>
          <a:spLocks noRot="1" noChangeAspect="1" noMove="1" noResize="1" noChangeArrowheads="1"/>
        </xdr:cNvSpPr>
      </xdr:nvSpPr>
      <xdr:spPr bwMode="auto">
        <a:xfrm>
          <a:off x="43910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78" name="AutoShape 297"/>
        <xdr:cNvSpPr>
          <a:spLocks noRot="1" noMove="1" noResize="1" noChangeArrowheads="1"/>
        </xdr:cNvSpPr>
      </xdr:nvSpPr>
      <xdr:spPr bwMode="auto">
        <a:xfrm>
          <a:off x="43910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140</xdr:row>
      <xdr:rowOff>104775</xdr:rowOff>
    </xdr:from>
    <xdr:to>
      <xdr:col>6</xdr:col>
      <xdr:colOff>647700</xdr:colOff>
      <xdr:row>140</xdr:row>
      <xdr:rowOff>104775</xdr:rowOff>
    </xdr:to>
    <xdr:sp macro="" textlink="">
      <xdr:nvSpPr>
        <xdr:cNvPr id="1379" name="AutoShape 298"/>
        <xdr:cNvSpPr>
          <a:spLocks noRot="1" noChangeAspect="1" noMove="1" noResize="1" noChangeArrowheads="1"/>
        </xdr:cNvSpPr>
      </xdr:nvSpPr>
      <xdr:spPr bwMode="auto">
        <a:xfrm>
          <a:off x="43910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1380" name="AutoShape 272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381" name="AutoShape 273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382" name="AutoShape 295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383" name="AutoShape 296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384" name="AutoShape 297"/>
        <xdr:cNvSpPr>
          <a:spLocks noRo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1385" name="AutoShape 298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1386" name="AutoShape 272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387" name="AutoShape 273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388" name="AutoShape 295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389" name="AutoShape 296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390" name="AutoShape 297"/>
        <xdr:cNvSpPr>
          <a:spLocks noRo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1391" name="AutoShape 298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1392" name="AutoShape 272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393" name="AutoShape 273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394" name="AutoShape 295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395" name="AutoShape 296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396" name="AutoShape 297"/>
        <xdr:cNvSpPr>
          <a:spLocks noRo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1397" name="AutoShape 298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619125</xdr:colOff>
      <xdr:row>144</xdr:row>
      <xdr:rowOff>104775</xdr:rowOff>
    </xdr:to>
    <xdr:sp macro="" textlink="">
      <xdr:nvSpPr>
        <xdr:cNvPr id="1398" name="AutoShape 272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399" name="AutoShape 273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00" name="AutoShape 295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01" name="AutoShape 296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02" name="AutoShape 297"/>
        <xdr:cNvSpPr>
          <a:spLocks noRo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1403" name="AutoShape 298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619125</xdr:colOff>
      <xdr:row>145</xdr:row>
      <xdr:rowOff>104775</xdr:rowOff>
    </xdr:to>
    <xdr:sp macro="" textlink="">
      <xdr:nvSpPr>
        <xdr:cNvPr id="1404" name="AutoShape 272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05" name="AutoShape 273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06" name="AutoShape 295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07" name="AutoShape 296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08" name="AutoShape 297"/>
        <xdr:cNvSpPr>
          <a:spLocks noRo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1409" name="AutoShape 298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619125</xdr:colOff>
      <xdr:row>146</xdr:row>
      <xdr:rowOff>104775</xdr:rowOff>
    </xdr:to>
    <xdr:sp macro="" textlink="">
      <xdr:nvSpPr>
        <xdr:cNvPr id="1410" name="AutoShape 272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11" name="AutoShape 273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12" name="AutoShape 295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13" name="AutoShape 296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14" name="AutoShape 297"/>
        <xdr:cNvSpPr>
          <a:spLocks noRo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1415" name="AutoShape 298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619125</xdr:colOff>
      <xdr:row>147</xdr:row>
      <xdr:rowOff>104775</xdr:rowOff>
    </xdr:to>
    <xdr:sp macro="" textlink="">
      <xdr:nvSpPr>
        <xdr:cNvPr id="1416" name="AutoShape 272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17" name="AutoShape 273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18" name="AutoShape 295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19" name="AutoShape 296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20" name="AutoShape 297"/>
        <xdr:cNvSpPr>
          <a:spLocks noRo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1421" name="AutoShape 298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619125</xdr:colOff>
      <xdr:row>148</xdr:row>
      <xdr:rowOff>104775</xdr:rowOff>
    </xdr:to>
    <xdr:sp macro="" textlink="">
      <xdr:nvSpPr>
        <xdr:cNvPr id="1422" name="AutoShape 272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23" name="AutoShape 273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24" name="AutoShape 295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25" name="AutoShape 296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26" name="AutoShape 297"/>
        <xdr:cNvSpPr>
          <a:spLocks noRo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1427" name="AutoShape 298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619125</xdr:colOff>
      <xdr:row>149</xdr:row>
      <xdr:rowOff>104775</xdr:rowOff>
    </xdr:to>
    <xdr:sp macro="" textlink="">
      <xdr:nvSpPr>
        <xdr:cNvPr id="1428" name="AutoShape 272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29" name="AutoShape 273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30" name="AutoShape 295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31" name="AutoShape 296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32" name="AutoShape 297"/>
        <xdr:cNvSpPr>
          <a:spLocks noRo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1433" name="AutoShape 298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619125</xdr:colOff>
      <xdr:row>150</xdr:row>
      <xdr:rowOff>104775</xdr:rowOff>
    </xdr:to>
    <xdr:sp macro="" textlink="">
      <xdr:nvSpPr>
        <xdr:cNvPr id="1434" name="AutoShape 272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35" name="AutoShape 273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36" name="AutoShape 295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37" name="AutoShape 296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38" name="AutoShape 297"/>
        <xdr:cNvSpPr>
          <a:spLocks noRo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1439" name="AutoShape 298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619125</xdr:colOff>
      <xdr:row>151</xdr:row>
      <xdr:rowOff>104775</xdr:rowOff>
    </xdr:to>
    <xdr:sp macro="" textlink="">
      <xdr:nvSpPr>
        <xdr:cNvPr id="1440" name="AutoShape 272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41" name="AutoShape 273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42" name="AutoShape 295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43" name="AutoShape 296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44" name="AutoShape 297"/>
        <xdr:cNvSpPr>
          <a:spLocks noRo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1445" name="AutoShape 298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619125</xdr:colOff>
      <xdr:row>152</xdr:row>
      <xdr:rowOff>104775</xdr:rowOff>
    </xdr:to>
    <xdr:sp macro="" textlink="">
      <xdr:nvSpPr>
        <xdr:cNvPr id="1446" name="AutoShape 272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47" name="AutoShape 273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48" name="AutoShape 295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49" name="AutoShape 296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50" name="AutoShape 297"/>
        <xdr:cNvSpPr>
          <a:spLocks noRo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1451" name="AutoShape 298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619125</xdr:colOff>
      <xdr:row>153</xdr:row>
      <xdr:rowOff>104775</xdr:rowOff>
    </xdr:to>
    <xdr:sp macro="" textlink="">
      <xdr:nvSpPr>
        <xdr:cNvPr id="1452" name="AutoShape 272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53" name="AutoShape 273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54" name="AutoShape 295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55" name="AutoShape 296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56" name="AutoShape 297"/>
        <xdr:cNvSpPr>
          <a:spLocks noRo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1457" name="AutoShape 298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619125</xdr:colOff>
      <xdr:row>154</xdr:row>
      <xdr:rowOff>104775</xdr:rowOff>
    </xdr:to>
    <xdr:sp macro="" textlink="">
      <xdr:nvSpPr>
        <xdr:cNvPr id="1458" name="AutoShape 272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59" name="AutoShape 273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60" name="AutoShape 295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61" name="AutoShape 296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62" name="AutoShape 297"/>
        <xdr:cNvSpPr>
          <a:spLocks noRo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1463" name="AutoShape 298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619125</xdr:colOff>
      <xdr:row>155</xdr:row>
      <xdr:rowOff>104775</xdr:rowOff>
    </xdr:to>
    <xdr:sp macro="" textlink="">
      <xdr:nvSpPr>
        <xdr:cNvPr id="1464" name="AutoShape 272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65" name="AutoShape 273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66" name="AutoShape 295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67" name="AutoShape 296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68" name="AutoShape 297"/>
        <xdr:cNvSpPr>
          <a:spLocks noRo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1469" name="AutoShape 298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619125</xdr:colOff>
      <xdr:row>156</xdr:row>
      <xdr:rowOff>104775</xdr:rowOff>
    </xdr:to>
    <xdr:sp macro="" textlink="">
      <xdr:nvSpPr>
        <xdr:cNvPr id="1470" name="AutoShape 272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71" name="AutoShape 273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72" name="AutoShape 295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73" name="AutoShape 296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74" name="AutoShape 297"/>
        <xdr:cNvSpPr>
          <a:spLocks noRo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1475" name="AutoShape 298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619125</xdr:colOff>
      <xdr:row>157</xdr:row>
      <xdr:rowOff>104775</xdr:rowOff>
    </xdr:to>
    <xdr:sp macro="" textlink="">
      <xdr:nvSpPr>
        <xdr:cNvPr id="1476" name="AutoShape 272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77" name="AutoShape 273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78" name="AutoShape 295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79" name="AutoShape 296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80" name="AutoShape 297"/>
        <xdr:cNvSpPr>
          <a:spLocks noRo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1481" name="AutoShape 298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619125</xdr:colOff>
      <xdr:row>158</xdr:row>
      <xdr:rowOff>104775</xdr:rowOff>
    </xdr:to>
    <xdr:sp macro="" textlink="">
      <xdr:nvSpPr>
        <xdr:cNvPr id="1482" name="AutoShape 272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483" name="AutoShape 273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484" name="AutoShape 295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485" name="AutoShape 296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486" name="AutoShape 297"/>
        <xdr:cNvSpPr>
          <a:spLocks noRo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1487" name="AutoShape 298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619125</xdr:colOff>
      <xdr:row>159</xdr:row>
      <xdr:rowOff>104775</xdr:rowOff>
    </xdr:to>
    <xdr:sp macro="" textlink="">
      <xdr:nvSpPr>
        <xdr:cNvPr id="1488" name="AutoShape 272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489" name="AutoShape 273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490" name="AutoShape 295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491" name="AutoShape 296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492" name="AutoShape 297"/>
        <xdr:cNvSpPr>
          <a:spLocks noRo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1493" name="AutoShape 298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619125</xdr:colOff>
      <xdr:row>160</xdr:row>
      <xdr:rowOff>104775</xdr:rowOff>
    </xdr:to>
    <xdr:sp macro="" textlink="">
      <xdr:nvSpPr>
        <xdr:cNvPr id="1494" name="AutoShape 272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495" name="AutoShape 273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496" name="AutoShape 295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497" name="AutoShape 296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498" name="AutoShape 297"/>
        <xdr:cNvSpPr>
          <a:spLocks noRo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1499" name="AutoShape 298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619125</xdr:colOff>
      <xdr:row>161</xdr:row>
      <xdr:rowOff>104775</xdr:rowOff>
    </xdr:to>
    <xdr:sp macro="" textlink="">
      <xdr:nvSpPr>
        <xdr:cNvPr id="1500" name="AutoShape 272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01" name="AutoShape 273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02" name="AutoShape 295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03" name="AutoShape 296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04" name="AutoShape 297"/>
        <xdr:cNvSpPr>
          <a:spLocks noRo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1505" name="AutoShape 298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619125</xdr:colOff>
      <xdr:row>162</xdr:row>
      <xdr:rowOff>104775</xdr:rowOff>
    </xdr:to>
    <xdr:sp macro="" textlink="">
      <xdr:nvSpPr>
        <xdr:cNvPr id="1506" name="AutoShape 272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07" name="AutoShape 273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08" name="AutoShape 295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09" name="AutoShape 296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10" name="AutoShape 297"/>
        <xdr:cNvSpPr>
          <a:spLocks noRo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1511" name="AutoShape 298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619125</xdr:colOff>
      <xdr:row>163</xdr:row>
      <xdr:rowOff>104775</xdr:rowOff>
    </xdr:to>
    <xdr:sp macro="" textlink="">
      <xdr:nvSpPr>
        <xdr:cNvPr id="1512" name="AutoShape 272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13" name="AutoShape 273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14" name="AutoShape 295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15" name="AutoShape 296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16" name="AutoShape 297"/>
        <xdr:cNvSpPr>
          <a:spLocks noRo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1517" name="AutoShape 298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18" name="AutoShape 272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19" name="AutoShape 273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20" name="AutoShape 295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21" name="AutoShape 296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22" name="AutoShape 297"/>
        <xdr:cNvSpPr>
          <a:spLocks noRo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23" name="AutoShape 298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619125</xdr:colOff>
      <xdr:row>165</xdr:row>
      <xdr:rowOff>104775</xdr:rowOff>
    </xdr:to>
    <xdr:sp macro="" textlink="">
      <xdr:nvSpPr>
        <xdr:cNvPr id="1524" name="AutoShape 272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25" name="AutoShape 273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26" name="AutoShape 295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27" name="AutoShape 296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28" name="AutoShape 297"/>
        <xdr:cNvSpPr>
          <a:spLocks noRo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1529" name="AutoShape 298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619125</xdr:colOff>
      <xdr:row>164</xdr:row>
      <xdr:rowOff>104775</xdr:rowOff>
    </xdr:to>
    <xdr:sp macro="" textlink="">
      <xdr:nvSpPr>
        <xdr:cNvPr id="1530" name="AutoShape 272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31" name="AutoShape 273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32" name="AutoShape 295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33" name="AutoShape 296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34" name="AutoShape 297"/>
        <xdr:cNvSpPr>
          <a:spLocks noRo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164</xdr:row>
      <xdr:rowOff>104775</xdr:rowOff>
    </xdr:from>
    <xdr:to>
      <xdr:col>6</xdr:col>
      <xdr:colOff>647700</xdr:colOff>
      <xdr:row>164</xdr:row>
      <xdr:rowOff>104775</xdr:rowOff>
    </xdr:to>
    <xdr:sp macro="" textlink="">
      <xdr:nvSpPr>
        <xdr:cNvPr id="1535" name="AutoShape 298"/>
        <xdr:cNvSpPr>
          <a:spLocks noRot="1" noChangeAspect="1" noMove="1" noResize="1" noChangeArrowheads="1"/>
        </xdr:cNvSpPr>
      </xdr:nvSpPr>
      <xdr:spPr bwMode="auto">
        <a:xfrm>
          <a:off x="43910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619125</xdr:colOff>
      <xdr:row>140</xdr:row>
      <xdr:rowOff>104775</xdr:rowOff>
    </xdr:to>
    <xdr:sp macro="" textlink="">
      <xdr:nvSpPr>
        <xdr:cNvPr id="1536" name="AutoShape 272"/>
        <xdr:cNvSpPr>
          <a:spLocks noRot="1" noChangeAspect="1" noMove="1" noResize="1" noChangeArrowheads="1"/>
        </xdr:cNvSpPr>
      </xdr:nvSpPr>
      <xdr:spPr bwMode="auto">
        <a:xfrm>
          <a:off x="6486525" y="43614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37" name="AutoShape 273"/>
        <xdr:cNvSpPr>
          <a:spLocks noRot="1" noChangeAspect="1" noMove="1" noResize="1" noChangeArrowheads="1"/>
        </xdr:cNvSpPr>
      </xdr:nvSpPr>
      <xdr:spPr bwMode="auto">
        <a:xfrm>
          <a:off x="64865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38" name="AutoShape 295"/>
        <xdr:cNvSpPr>
          <a:spLocks noRot="1" noChangeAspect="1" noMove="1" noResize="1" noChangeArrowheads="1"/>
        </xdr:cNvSpPr>
      </xdr:nvSpPr>
      <xdr:spPr bwMode="auto">
        <a:xfrm>
          <a:off x="64865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39" name="AutoShape 296"/>
        <xdr:cNvSpPr>
          <a:spLocks noRot="1" noChangeAspect="1" noMove="1" noResize="1" noChangeArrowheads="1"/>
        </xdr:cNvSpPr>
      </xdr:nvSpPr>
      <xdr:spPr bwMode="auto">
        <a:xfrm>
          <a:off x="64865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40" name="AutoShape 297"/>
        <xdr:cNvSpPr>
          <a:spLocks noRot="1" noMove="1" noResize="1" noChangeArrowheads="1"/>
        </xdr:cNvSpPr>
      </xdr:nvSpPr>
      <xdr:spPr bwMode="auto">
        <a:xfrm>
          <a:off x="64865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140</xdr:row>
      <xdr:rowOff>104775</xdr:rowOff>
    </xdr:from>
    <xdr:to>
      <xdr:col>8</xdr:col>
      <xdr:colOff>647700</xdr:colOff>
      <xdr:row>140</xdr:row>
      <xdr:rowOff>104775</xdr:rowOff>
    </xdr:to>
    <xdr:sp macro="" textlink="">
      <xdr:nvSpPr>
        <xdr:cNvPr id="1541" name="AutoShape 298"/>
        <xdr:cNvSpPr>
          <a:spLocks noRot="1" noChangeAspect="1" noMove="1" noResize="1" noChangeArrowheads="1"/>
        </xdr:cNvSpPr>
      </xdr:nvSpPr>
      <xdr:spPr bwMode="auto">
        <a:xfrm>
          <a:off x="648652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1542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43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44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45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46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1547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1548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49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50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51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52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1553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1554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55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56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57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58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1559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619125</xdr:colOff>
      <xdr:row>144</xdr:row>
      <xdr:rowOff>104775</xdr:rowOff>
    </xdr:to>
    <xdr:sp macro="" textlink="">
      <xdr:nvSpPr>
        <xdr:cNvPr id="1560" name="AutoShape 272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61" name="AutoShape 273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62" name="AutoShape 295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63" name="AutoShape 296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64" name="AutoShape 297"/>
        <xdr:cNvSpPr>
          <a:spLocks noRo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1565" name="AutoShape 298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619125</xdr:colOff>
      <xdr:row>145</xdr:row>
      <xdr:rowOff>104775</xdr:rowOff>
    </xdr:to>
    <xdr:sp macro="" textlink="">
      <xdr:nvSpPr>
        <xdr:cNvPr id="1566" name="AutoShape 272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67" name="AutoShape 273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68" name="AutoShape 295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69" name="AutoShape 296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70" name="AutoShape 297"/>
        <xdr:cNvSpPr>
          <a:spLocks noRo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1571" name="AutoShape 298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619125</xdr:colOff>
      <xdr:row>146</xdr:row>
      <xdr:rowOff>104775</xdr:rowOff>
    </xdr:to>
    <xdr:sp macro="" textlink="">
      <xdr:nvSpPr>
        <xdr:cNvPr id="1572" name="AutoShape 272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73" name="AutoShape 273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74" name="AutoShape 295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75" name="AutoShape 296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76" name="AutoShape 297"/>
        <xdr:cNvSpPr>
          <a:spLocks noRo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1577" name="AutoShape 298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619125</xdr:colOff>
      <xdr:row>147</xdr:row>
      <xdr:rowOff>104775</xdr:rowOff>
    </xdr:to>
    <xdr:sp macro="" textlink="">
      <xdr:nvSpPr>
        <xdr:cNvPr id="1578" name="AutoShape 272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579" name="AutoShape 273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580" name="AutoShape 295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581" name="AutoShape 296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582" name="AutoShape 297"/>
        <xdr:cNvSpPr>
          <a:spLocks noRo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1583" name="AutoShape 298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619125</xdr:colOff>
      <xdr:row>148</xdr:row>
      <xdr:rowOff>104775</xdr:rowOff>
    </xdr:to>
    <xdr:sp macro="" textlink="">
      <xdr:nvSpPr>
        <xdr:cNvPr id="1584" name="AutoShape 272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585" name="AutoShape 273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586" name="AutoShape 295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587" name="AutoShape 296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588" name="AutoShape 297"/>
        <xdr:cNvSpPr>
          <a:spLocks noRo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1589" name="AutoShape 298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619125</xdr:colOff>
      <xdr:row>149</xdr:row>
      <xdr:rowOff>104775</xdr:rowOff>
    </xdr:to>
    <xdr:sp macro="" textlink="">
      <xdr:nvSpPr>
        <xdr:cNvPr id="1590" name="AutoShape 272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591" name="AutoShape 273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592" name="AutoShape 295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593" name="AutoShape 296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594" name="AutoShape 297"/>
        <xdr:cNvSpPr>
          <a:spLocks noRo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1595" name="AutoShape 298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619125</xdr:colOff>
      <xdr:row>150</xdr:row>
      <xdr:rowOff>104775</xdr:rowOff>
    </xdr:to>
    <xdr:sp macro="" textlink="">
      <xdr:nvSpPr>
        <xdr:cNvPr id="1596" name="AutoShape 272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597" name="AutoShape 273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598" name="AutoShape 295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599" name="AutoShape 296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00" name="AutoShape 297"/>
        <xdr:cNvSpPr>
          <a:spLocks noRo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1601" name="AutoShape 298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619125</xdr:colOff>
      <xdr:row>151</xdr:row>
      <xdr:rowOff>104775</xdr:rowOff>
    </xdr:to>
    <xdr:sp macro="" textlink="">
      <xdr:nvSpPr>
        <xdr:cNvPr id="1602" name="AutoShape 272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03" name="AutoShape 273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04" name="AutoShape 295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05" name="AutoShape 296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06" name="AutoShape 297"/>
        <xdr:cNvSpPr>
          <a:spLocks noRo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1607" name="AutoShape 298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619125</xdr:colOff>
      <xdr:row>152</xdr:row>
      <xdr:rowOff>104775</xdr:rowOff>
    </xdr:to>
    <xdr:sp macro="" textlink="">
      <xdr:nvSpPr>
        <xdr:cNvPr id="1608" name="AutoShape 272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09" name="AutoShape 273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10" name="AutoShape 295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11" name="AutoShape 296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12" name="AutoShape 297"/>
        <xdr:cNvSpPr>
          <a:spLocks noRo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1613" name="AutoShape 298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619125</xdr:colOff>
      <xdr:row>153</xdr:row>
      <xdr:rowOff>104775</xdr:rowOff>
    </xdr:to>
    <xdr:sp macro="" textlink="">
      <xdr:nvSpPr>
        <xdr:cNvPr id="1614" name="AutoShape 272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15" name="AutoShape 273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16" name="AutoShape 295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17" name="AutoShape 296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18" name="AutoShape 297"/>
        <xdr:cNvSpPr>
          <a:spLocks noRo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1619" name="AutoShape 298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619125</xdr:colOff>
      <xdr:row>154</xdr:row>
      <xdr:rowOff>104775</xdr:rowOff>
    </xdr:to>
    <xdr:sp macro="" textlink="">
      <xdr:nvSpPr>
        <xdr:cNvPr id="1620" name="AutoShape 272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21" name="AutoShape 273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22" name="AutoShape 295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23" name="AutoShape 296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24" name="AutoShape 297"/>
        <xdr:cNvSpPr>
          <a:spLocks noRo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1625" name="AutoShape 298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619125</xdr:colOff>
      <xdr:row>155</xdr:row>
      <xdr:rowOff>104775</xdr:rowOff>
    </xdr:to>
    <xdr:sp macro="" textlink="">
      <xdr:nvSpPr>
        <xdr:cNvPr id="1626" name="AutoShape 272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27" name="AutoShape 273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28" name="AutoShape 295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29" name="AutoShape 296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30" name="AutoShape 297"/>
        <xdr:cNvSpPr>
          <a:spLocks noRo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1631" name="AutoShape 298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619125</xdr:colOff>
      <xdr:row>156</xdr:row>
      <xdr:rowOff>104775</xdr:rowOff>
    </xdr:to>
    <xdr:sp macro="" textlink="">
      <xdr:nvSpPr>
        <xdr:cNvPr id="1632" name="AutoShape 272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33" name="AutoShape 273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34" name="AutoShape 295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35" name="AutoShape 296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36" name="AutoShape 297"/>
        <xdr:cNvSpPr>
          <a:spLocks noRo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1637" name="AutoShape 298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619125</xdr:colOff>
      <xdr:row>157</xdr:row>
      <xdr:rowOff>104775</xdr:rowOff>
    </xdr:to>
    <xdr:sp macro="" textlink="">
      <xdr:nvSpPr>
        <xdr:cNvPr id="1638" name="AutoShape 272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39" name="AutoShape 273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40" name="AutoShape 295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41" name="AutoShape 296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42" name="AutoShape 297"/>
        <xdr:cNvSpPr>
          <a:spLocks noRo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1643" name="AutoShape 298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619125</xdr:colOff>
      <xdr:row>158</xdr:row>
      <xdr:rowOff>104775</xdr:rowOff>
    </xdr:to>
    <xdr:sp macro="" textlink="">
      <xdr:nvSpPr>
        <xdr:cNvPr id="1644" name="AutoShape 272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45" name="AutoShape 273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46" name="AutoShape 295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47" name="AutoShape 296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48" name="AutoShape 297"/>
        <xdr:cNvSpPr>
          <a:spLocks noRo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1649" name="AutoShape 298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619125</xdr:colOff>
      <xdr:row>159</xdr:row>
      <xdr:rowOff>104775</xdr:rowOff>
    </xdr:to>
    <xdr:sp macro="" textlink="">
      <xdr:nvSpPr>
        <xdr:cNvPr id="1650" name="AutoShape 272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51" name="AutoShape 273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52" name="AutoShape 295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53" name="AutoShape 296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54" name="AutoShape 297"/>
        <xdr:cNvSpPr>
          <a:spLocks noRo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1655" name="AutoShape 298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619125</xdr:colOff>
      <xdr:row>160</xdr:row>
      <xdr:rowOff>104775</xdr:rowOff>
    </xdr:to>
    <xdr:sp macro="" textlink="">
      <xdr:nvSpPr>
        <xdr:cNvPr id="1656" name="AutoShape 272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57" name="AutoShape 273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58" name="AutoShape 295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59" name="AutoShape 296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60" name="AutoShape 297"/>
        <xdr:cNvSpPr>
          <a:spLocks noRo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1661" name="AutoShape 298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619125</xdr:colOff>
      <xdr:row>161</xdr:row>
      <xdr:rowOff>104775</xdr:rowOff>
    </xdr:to>
    <xdr:sp macro="" textlink="">
      <xdr:nvSpPr>
        <xdr:cNvPr id="1662" name="AutoShape 272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63" name="AutoShape 273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64" name="AutoShape 295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65" name="AutoShape 296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66" name="AutoShape 297"/>
        <xdr:cNvSpPr>
          <a:spLocks noRo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1667" name="AutoShape 298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619125</xdr:colOff>
      <xdr:row>162</xdr:row>
      <xdr:rowOff>104775</xdr:rowOff>
    </xdr:to>
    <xdr:sp macro="" textlink="">
      <xdr:nvSpPr>
        <xdr:cNvPr id="1668" name="AutoShape 272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69" name="AutoShape 273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70" name="AutoShape 295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71" name="AutoShape 296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72" name="AutoShape 297"/>
        <xdr:cNvSpPr>
          <a:spLocks noRo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1673" name="AutoShape 298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619125</xdr:colOff>
      <xdr:row>163</xdr:row>
      <xdr:rowOff>104775</xdr:rowOff>
    </xdr:to>
    <xdr:sp macro="" textlink="">
      <xdr:nvSpPr>
        <xdr:cNvPr id="1674" name="AutoShape 272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75" name="AutoShape 273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76" name="AutoShape 295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77" name="AutoShape 296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78" name="AutoShape 297"/>
        <xdr:cNvSpPr>
          <a:spLocks noRo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1679" name="AutoShape 298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680" name="AutoShape 272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81" name="AutoShape 273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82" name="AutoShape 295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83" name="AutoShape 296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84" name="AutoShape 297"/>
        <xdr:cNvSpPr>
          <a:spLocks noRo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85" name="AutoShape 298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619125</xdr:colOff>
      <xdr:row>165</xdr:row>
      <xdr:rowOff>104775</xdr:rowOff>
    </xdr:to>
    <xdr:sp macro="" textlink="">
      <xdr:nvSpPr>
        <xdr:cNvPr id="1686" name="AutoShape 272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687" name="AutoShape 273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688" name="AutoShape 295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689" name="AutoShape 296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690" name="AutoShape 297"/>
        <xdr:cNvSpPr>
          <a:spLocks noRo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1691" name="AutoShape 298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619125</xdr:colOff>
      <xdr:row>164</xdr:row>
      <xdr:rowOff>104775</xdr:rowOff>
    </xdr:to>
    <xdr:sp macro="" textlink="">
      <xdr:nvSpPr>
        <xdr:cNvPr id="1692" name="AutoShape 272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93" name="AutoShape 273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94" name="AutoShape 295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95" name="AutoShape 296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96" name="AutoShape 297"/>
        <xdr:cNvSpPr>
          <a:spLocks noRo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164</xdr:row>
      <xdr:rowOff>104775</xdr:rowOff>
    </xdr:from>
    <xdr:to>
      <xdr:col>8</xdr:col>
      <xdr:colOff>647700</xdr:colOff>
      <xdr:row>164</xdr:row>
      <xdr:rowOff>104775</xdr:rowOff>
    </xdr:to>
    <xdr:sp macro="" textlink="">
      <xdr:nvSpPr>
        <xdr:cNvPr id="1697" name="AutoShape 298"/>
        <xdr:cNvSpPr>
          <a:spLocks noRot="1" noChangeAspect="1" noMove="1" noResize="1" noChangeArrowheads="1"/>
        </xdr:cNvSpPr>
      </xdr:nvSpPr>
      <xdr:spPr bwMode="auto">
        <a:xfrm>
          <a:off x="648652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619125</xdr:colOff>
      <xdr:row>140</xdr:row>
      <xdr:rowOff>104775</xdr:rowOff>
    </xdr:to>
    <xdr:sp macro="" textlink="">
      <xdr:nvSpPr>
        <xdr:cNvPr id="1698" name="AutoShape 272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699" name="AutoShape 273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00" name="AutoShape 295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01" name="AutoShape 296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02" name="AutoShape 297"/>
        <xdr:cNvSpPr>
          <a:spLocks noRo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140</xdr:row>
      <xdr:rowOff>104775</xdr:rowOff>
    </xdr:from>
    <xdr:to>
      <xdr:col>10</xdr:col>
      <xdr:colOff>647700</xdr:colOff>
      <xdr:row>140</xdr:row>
      <xdr:rowOff>104775</xdr:rowOff>
    </xdr:to>
    <xdr:sp macro="" textlink="">
      <xdr:nvSpPr>
        <xdr:cNvPr id="1703" name="AutoShape 298"/>
        <xdr:cNvSpPr>
          <a:spLocks noRot="1" noChangeAspect="1" noMove="1" noResize="1" noChangeArrowheads="1"/>
        </xdr:cNvSpPr>
      </xdr:nvSpPr>
      <xdr:spPr bwMode="auto">
        <a:xfrm>
          <a:off x="8639175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1704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05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06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07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08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1709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1710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11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12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13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14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1715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1716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17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18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19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20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1721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619125</xdr:colOff>
      <xdr:row>144</xdr:row>
      <xdr:rowOff>104775</xdr:rowOff>
    </xdr:to>
    <xdr:sp macro="" textlink="">
      <xdr:nvSpPr>
        <xdr:cNvPr id="1722" name="AutoShape 272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23" name="AutoShape 273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24" name="AutoShape 295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25" name="AutoShape 296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26" name="AutoShape 297"/>
        <xdr:cNvSpPr>
          <a:spLocks noRo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1727" name="AutoShape 298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619125</xdr:colOff>
      <xdr:row>145</xdr:row>
      <xdr:rowOff>104775</xdr:rowOff>
    </xdr:to>
    <xdr:sp macro="" textlink="">
      <xdr:nvSpPr>
        <xdr:cNvPr id="1728" name="AutoShape 272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29" name="AutoShape 273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30" name="AutoShape 295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31" name="AutoShape 296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32" name="AutoShape 297"/>
        <xdr:cNvSpPr>
          <a:spLocks noRo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1733" name="AutoShape 298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619125</xdr:colOff>
      <xdr:row>146</xdr:row>
      <xdr:rowOff>104775</xdr:rowOff>
    </xdr:to>
    <xdr:sp macro="" textlink="">
      <xdr:nvSpPr>
        <xdr:cNvPr id="1734" name="AutoShape 272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35" name="AutoShape 273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36" name="AutoShape 295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37" name="AutoShape 296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38" name="AutoShape 297"/>
        <xdr:cNvSpPr>
          <a:spLocks noRo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1739" name="AutoShape 298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619125</xdr:colOff>
      <xdr:row>147</xdr:row>
      <xdr:rowOff>104775</xdr:rowOff>
    </xdr:to>
    <xdr:sp macro="" textlink="">
      <xdr:nvSpPr>
        <xdr:cNvPr id="1740" name="AutoShape 272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41" name="AutoShape 273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42" name="AutoShape 295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43" name="AutoShape 296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44" name="AutoShape 297"/>
        <xdr:cNvSpPr>
          <a:spLocks noRo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1745" name="AutoShape 298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619125</xdr:colOff>
      <xdr:row>148</xdr:row>
      <xdr:rowOff>104775</xdr:rowOff>
    </xdr:to>
    <xdr:sp macro="" textlink="">
      <xdr:nvSpPr>
        <xdr:cNvPr id="1746" name="AutoShape 272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47" name="AutoShape 273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48" name="AutoShape 295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49" name="AutoShape 296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50" name="AutoShape 297"/>
        <xdr:cNvSpPr>
          <a:spLocks noRo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1751" name="AutoShape 298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619125</xdr:colOff>
      <xdr:row>149</xdr:row>
      <xdr:rowOff>104775</xdr:rowOff>
    </xdr:to>
    <xdr:sp macro="" textlink="">
      <xdr:nvSpPr>
        <xdr:cNvPr id="1752" name="AutoShape 272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53" name="AutoShape 273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54" name="AutoShape 295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55" name="AutoShape 296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56" name="AutoShape 297"/>
        <xdr:cNvSpPr>
          <a:spLocks noRo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1757" name="AutoShape 298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619125</xdr:colOff>
      <xdr:row>150</xdr:row>
      <xdr:rowOff>104775</xdr:rowOff>
    </xdr:to>
    <xdr:sp macro="" textlink="">
      <xdr:nvSpPr>
        <xdr:cNvPr id="1758" name="AutoShape 272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59" name="AutoShape 273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60" name="AutoShape 295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61" name="AutoShape 296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62" name="AutoShape 297"/>
        <xdr:cNvSpPr>
          <a:spLocks noRo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1763" name="AutoShape 298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619125</xdr:colOff>
      <xdr:row>151</xdr:row>
      <xdr:rowOff>104775</xdr:rowOff>
    </xdr:to>
    <xdr:sp macro="" textlink="">
      <xdr:nvSpPr>
        <xdr:cNvPr id="1764" name="AutoShape 272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65" name="AutoShape 273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66" name="AutoShape 295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67" name="AutoShape 296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68" name="AutoShape 297"/>
        <xdr:cNvSpPr>
          <a:spLocks noRo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1769" name="AutoShape 298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619125</xdr:colOff>
      <xdr:row>152</xdr:row>
      <xdr:rowOff>104775</xdr:rowOff>
    </xdr:to>
    <xdr:sp macro="" textlink="">
      <xdr:nvSpPr>
        <xdr:cNvPr id="1770" name="AutoShape 272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71" name="AutoShape 273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72" name="AutoShape 295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73" name="AutoShape 296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74" name="AutoShape 297"/>
        <xdr:cNvSpPr>
          <a:spLocks noRo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1775" name="AutoShape 298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619125</xdr:colOff>
      <xdr:row>153</xdr:row>
      <xdr:rowOff>104775</xdr:rowOff>
    </xdr:to>
    <xdr:sp macro="" textlink="">
      <xdr:nvSpPr>
        <xdr:cNvPr id="1776" name="AutoShape 272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77" name="AutoShape 273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78" name="AutoShape 295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79" name="AutoShape 296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80" name="AutoShape 297"/>
        <xdr:cNvSpPr>
          <a:spLocks noRo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1781" name="AutoShape 298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619125</xdr:colOff>
      <xdr:row>154</xdr:row>
      <xdr:rowOff>104775</xdr:rowOff>
    </xdr:to>
    <xdr:sp macro="" textlink="">
      <xdr:nvSpPr>
        <xdr:cNvPr id="1782" name="AutoShape 272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783" name="AutoShape 273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784" name="AutoShape 295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785" name="AutoShape 296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786" name="AutoShape 297"/>
        <xdr:cNvSpPr>
          <a:spLocks noRo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1787" name="AutoShape 298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619125</xdr:colOff>
      <xdr:row>155</xdr:row>
      <xdr:rowOff>104775</xdr:rowOff>
    </xdr:to>
    <xdr:sp macro="" textlink="">
      <xdr:nvSpPr>
        <xdr:cNvPr id="1788" name="AutoShape 272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789" name="AutoShape 273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790" name="AutoShape 295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791" name="AutoShape 296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792" name="AutoShape 297"/>
        <xdr:cNvSpPr>
          <a:spLocks noRo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1793" name="AutoShape 298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619125</xdr:colOff>
      <xdr:row>156</xdr:row>
      <xdr:rowOff>104775</xdr:rowOff>
    </xdr:to>
    <xdr:sp macro="" textlink="">
      <xdr:nvSpPr>
        <xdr:cNvPr id="1794" name="AutoShape 272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795" name="AutoShape 273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796" name="AutoShape 295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797" name="AutoShape 296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798" name="AutoShape 297"/>
        <xdr:cNvSpPr>
          <a:spLocks noRo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1799" name="AutoShape 298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619125</xdr:colOff>
      <xdr:row>157</xdr:row>
      <xdr:rowOff>104775</xdr:rowOff>
    </xdr:to>
    <xdr:sp macro="" textlink="">
      <xdr:nvSpPr>
        <xdr:cNvPr id="1800" name="AutoShape 272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01" name="AutoShape 273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02" name="AutoShape 295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03" name="AutoShape 296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04" name="AutoShape 297"/>
        <xdr:cNvSpPr>
          <a:spLocks noRo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1805" name="AutoShape 298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1806" name="AutoShape 272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07" name="AutoShape 273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08" name="AutoShape 295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09" name="AutoShape 296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10" name="AutoShape 297"/>
        <xdr:cNvSpPr>
          <a:spLocks noRo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1811" name="AutoShape 298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619125</xdr:colOff>
      <xdr:row>159</xdr:row>
      <xdr:rowOff>104775</xdr:rowOff>
    </xdr:to>
    <xdr:sp macro="" textlink="">
      <xdr:nvSpPr>
        <xdr:cNvPr id="1812" name="AutoShape 272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13" name="AutoShape 273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14" name="AutoShape 295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15" name="AutoShape 296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16" name="AutoShape 297"/>
        <xdr:cNvSpPr>
          <a:spLocks noRo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1817" name="AutoShape 298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619125</xdr:colOff>
      <xdr:row>160</xdr:row>
      <xdr:rowOff>104775</xdr:rowOff>
    </xdr:to>
    <xdr:sp macro="" textlink="">
      <xdr:nvSpPr>
        <xdr:cNvPr id="1818" name="AutoShape 272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19" name="AutoShape 273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20" name="AutoShape 295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21" name="AutoShape 296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22" name="AutoShape 297"/>
        <xdr:cNvSpPr>
          <a:spLocks noRo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1823" name="AutoShape 298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619125</xdr:colOff>
      <xdr:row>161</xdr:row>
      <xdr:rowOff>104775</xdr:rowOff>
    </xdr:to>
    <xdr:sp macro="" textlink="">
      <xdr:nvSpPr>
        <xdr:cNvPr id="1824" name="AutoShape 272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25" name="AutoShape 273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26" name="AutoShape 295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27" name="AutoShape 296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28" name="AutoShape 297"/>
        <xdr:cNvSpPr>
          <a:spLocks noRo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1829" name="AutoShape 298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619125</xdr:colOff>
      <xdr:row>162</xdr:row>
      <xdr:rowOff>104775</xdr:rowOff>
    </xdr:to>
    <xdr:sp macro="" textlink="">
      <xdr:nvSpPr>
        <xdr:cNvPr id="1830" name="AutoShape 272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31" name="AutoShape 273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32" name="AutoShape 295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33" name="AutoShape 296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34" name="AutoShape 297"/>
        <xdr:cNvSpPr>
          <a:spLocks noRo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1835" name="AutoShape 298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619125</xdr:colOff>
      <xdr:row>163</xdr:row>
      <xdr:rowOff>104775</xdr:rowOff>
    </xdr:to>
    <xdr:sp macro="" textlink="">
      <xdr:nvSpPr>
        <xdr:cNvPr id="1836" name="AutoShape 272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37" name="AutoShape 273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38" name="AutoShape 295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39" name="AutoShape 296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40" name="AutoShape 297"/>
        <xdr:cNvSpPr>
          <a:spLocks noRo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1841" name="AutoShape 298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42" name="AutoShape 272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43" name="AutoShape 273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44" name="AutoShape 295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45" name="AutoShape 296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46" name="AutoShape 297"/>
        <xdr:cNvSpPr>
          <a:spLocks noRo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47" name="AutoShape 298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619125</xdr:colOff>
      <xdr:row>165</xdr:row>
      <xdr:rowOff>104775</xdr:rowOff>
    </xdr:to>
    <xdr:sp macro="" textlink="">
      <xdr:nvSpPr>
        <xdr:cNvPr id="1848" name="AutoShape 272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49" name="AutoShape 273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50" name="AutoShape 295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51" name="AutoShape 296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52" name="AutoShape 297"/>
        <xdr:cNvSpPr>
          <a:spLocks noRo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1853" name="AutoShape 298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619125</xdr:colOff>
      <xdr:row>164</xdr:row>
      <xdr:rowOff>104775</xdr:rowOff>
    </xdr:to>
    <xdr:sp macro="" textlink="">
      <xdr:nvSpPr>
        <xdr:cNvPr id="1854" name="AutoShape 272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55" name="AutoShape 273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56" name="AutoShape 295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57" name="AutoShape 296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58" name="AutoShape 297"/>
        <xdr:cNvSpPr>
          <a:spLocks noRo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164</xdr:row>
      <xdr:rowOff>104775</xdr:rowOff>
    </xdr:from>
    <xdr:to>
      <xdr:col>10</xdr:col>
      <xdr:colOff>647700</xdr:colOff>
      <xdr:row>164</xdr:row>
      <xdr:rowOff>104775</xdr:rowOff>
    </xdr:to>
    <xdr:sp macro="" textlink="">
      <xdr:nvSpPr>
        <xdr:cNvPr id="1859" name="AutoShape 298"/>
        <xdr:cNvSpPr>
          <a:spLocks noRot="1" noChangeAspect="1" noMove="1" noResize="1" noChangeArrowheads="1"/>
        </xdr:cNvSpPr>
      </xdr:nvSpPr>
      <xdr:spPr bwMode="auto">
        <a:xfrm>
          <a:off x="8639175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619125</xdr:colOff>
      <xdr:row>140</xdr:row>
      <xdr:rowOff>104775</xdr:rowOff>
    </xdr:to>
    <xdr:sp macro="" textlink="">
      <xdr:nvSpPr>
        <xdr:cNvPr id="1860" name="AutoShape 272"/>
        <xdr:cNvSpPr>
          <a:spLocks noRot="1" noChangeAspect="1" noMove="1" noResize="1" noChangeArrowheads="1"/>
        </xdr:cNvSpPr>
      </xdr:nvSpPr>
      <xdr:spPr bwMode="auto">
        <a:xfrm>
          <a:off x="10763250" y="43614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61" name="AutoShape 273"/>
        <xdr:cNvSpPr>
          <a:spLocks noRot="1" noChangeAspect="1" noMove="1" noResize="1" noChangeArrowheads="1"/>
        </xdr:cNvSpPr>
      </xdr:nvSpPr>
      <xdr:spPr bwMode="auto">
        <a:xfrm>
          <a:off x="10763250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62" name="AutoShape 295"/>
        <xdr:cNvSpPr>
          <a:spLocks noRot="1" noChangeAspect="1" noMove="1" noResize="1" noChangeArrowheads="1"/>
        </xdr:cNvSpPr>
      </xdr:nvSpPr>
      <xdr:spPr bwMode="auto">
        <a:xfrm>
          <a:off x="10763250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63" name="AutoShape 296"/>
        <xdr:cNvSpPr>
          <a:spLocks noRot="1" noChangeAspect="1" noMove="1" noResize="1" noChangeArrowheads="1"/>
        </xdr:cNvSpPr>
      </xdr:nvSpPr>
      <xdr:spPr bwMode="auto">
        <a:xfrm>
          <a:off x="10763250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64" name="AutoShape 297"/>
        <xdr:cNvSpPr>
          <a:spLocks noRot="1" noMove="1" noResize="1" noChangeArrowheads="1"/>
        </xdr:cNvSpPr>
      </xdr:nvSpPr>
      <xdr:spPr bwMode="auto">
        <a:xfrm>
          <a:off x="10763250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140</xdr:row>
      <xdr:rowOff>104775</xdr:rowOff>
    </xdr:from>
    <xdr:to>
      <xdr:col>12</xdr:col>
      <xdr:colOff>647700</xdr:colOff>
      <xdr:row>140</xdr:row>
      <xdr:rowOff>104775</xdr:rowOff>
    </xdr:to>
    <xdr:sp macro="" textlink="">
      <xdr:nvSpPr>
        <xdr:cNvPr id="1865" name="AutoShape 298"/>
        <xdr:cNvSpPr>
          <a:spLocks noRot="1" noChangeAspect="1" noMove="1" noResize="1" noChangeArrowheads="1"/>
        </xdr:cNvSpPr>
      </xdr:nvSpPr>
      <xdr:spPr bwMode="auto">
        <a:xfrm>
          <a:off x="10763250" y="43614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1866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67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68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69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70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1871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1872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73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74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75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76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1877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1878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879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880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881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882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1883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619125</xdr:colOff>
      <xdr:row>144</xdr:row>
      <xdr:rowOff>104775</xdr:rowOff>
    </xdr:to>
    <xdr:sp macro="" textlink="">
      <xdr:nvSpPr>
        <xdr:cNvPr id="1884" name="AutoShape 272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885" name="AutoShape 273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886" name="AutoShape 295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887" name="AutoShape 296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888" name="AutoShape 297"/>
        <xdr:cNvSpPr>
          <a:spLocks noRo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1889" name="AutoShape 298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619125</xdr:colOff>
      <xdr:row>145</xdr:row>
      <xdr:rowOff>104775</xdr:rowOff>
    </xdr:to>
    <xdr:sp macro="" textlink="">
      <xdr:nvSpPr>
        <xdr:cNvPr id="1890" name="AutoShape 272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891" name="AutoShape 273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892" name="AutoShape 295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893" name="AutoShape 296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894" name="AutoShape 297"/>
        <xdr:cNvSpPr>
          <a:spLocks noRo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1895" name="AutoShape 298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619125</xdr:colOff>
      <xdr:row>146</xdr:row>
      <xdr:rowOff>104775</xdr:rowOff>
    </xdr:to>
    <xdr:sp macro="" textlink="">
      <xdr:nvSpPr>
        <xdr:cNvPr id="1896" name="AutoShape 272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897" name="AutoShape 273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898" name="AutoShape 295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899" name="AutoShape 296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00" name="AutoShape 297"/>
        <xdr:cNvSpPr>
          <a:spLocks noRo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1901" name="AutoShape 298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619125</xdr:colOff>
      <xdr:row>147</xdr:row>
      <xdr:rowOff>104775</xdr:rowOff>
    </xdr:to>
    <xdr:sp macro="" textlink="">
      <xdr:nvSpPr>
        <xdr:cNvPr id="1902" name="AutoShape 272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03" name="AutoShape 273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04" name="AutoShape 295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05" name="AutoShape 296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06" name="AutoShape 297"/>
        <xdr:cNvSpPr>
          <a:spLocks noRo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1907" name="AutoShape 298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619125</xdr:colOff>
      <xdr:row>148</xdr:row>
      <xdr:rowOff>104775</xdr:rowOff>
    </xdr:to>
    <xdr:sp macro="" textlink="">
      <xdr:nvSpPr>
        <xdr:cNvPr id="1908" name="AutoShape 272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09" name="AutoShape 273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10" name="AutoShape 295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11" name="AutoShape 296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12" name="AutoShape 297"/>
        <xdr:cNvSpPr>
          <a:spLocks noRo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1913" name="AutoShape 298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619125</xdr:colOff>
      <xdr:row>149</xdr:row>
      <xdr:rowOff>104775</xdr:rowOff>
    </xdr:to>
    <xdr:sp macro="" textlink="">
      <xdr:nvSpPr>
        <xdr:cNvPr id="1914" name="AutoShape 272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15" name="AutoShape 273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16" name="AutoShape 295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17" name="AutoShape 296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18" name="AutoShape 297"/>
        <xdr:cNvSpPr>
          <a:spLocks noRo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1919" name="AutoShape 298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619125</xdr:colOff>
      <xdr:row>150</xdr:row>
      <xdr:rowOff>104775</xdr:rowOff>
    </xdr:to>
    <xdr:sp macro="" textlink="">
      <xdr:nvSpPr>
        <xdr:cNvPr id="1920" name="AutoShape 272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21" name="AutoShape 273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22" name="AutoShape 295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23" name="AutoShape 296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24" name="AutoShape 297"/>
        <xdr:cNvSpPr>
          <a:spLocks noRo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1925" name="AutoShape 298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619125</xdr:colOff>
      <xdr:row>151</xdr:row>
      <xdr:rowOff>104775</xdr:rowOff>
    </xdr:to>
    <xdr:sp macro="" textlink="">
      <xdr:nvSpPr>
        <xdr:cNvPr id="1926" name="AutoShape 272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27" name="AutoShape 273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28" name="AutoShape 295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29" name="AutoShape 296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30" name="AutoShape 297"/>
        <xdr:cNvSpPr>
          <a:spLocks noRo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1931" name="AutoShape 298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619125</xdr:colOff>
      <xdr:row>152</xdr:row>
      <xdr:rowOff>104775</xdr:rowOff>
    </xdr:to>
    <xdr:sp macro="" textlink="">
      <xdr:nvSpPr>
        <xdr:cNvPr id="1932" name="AutoShape 272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33" name="AutoShape 273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34" name="AutoShape 295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35" name="AutoShape 296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36" name="AutoShape 297"/>
        <xdr:cNvSpPr>
          <a:spLocks noRo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1937" name="AutoShape 298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619125</xdr:colOff>
      <xdr:row>153</xdr:row>
      <xdr:rowOff>104775</xdr:rowOff>
    </xdr:to>
    <xdr:sp macro="" textlink="">
      <xdr:nvSpPr>
        <xdr:cNvPr id="1938" name="AutoShape 272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39" name="AutoShape 273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40" name="AutoShape 295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41" name="AutoShape 296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42" name="AutoShape 297"/>
        <xdr:cNvSpPr>
          <a:spLocks noRo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1943" name="AutoShape 298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619125</xdr:colOff>
      <xdr:row>154</xdr:row>
      <xdr:rowOff>104775</xdr:rowOff>
    </xdr:to>
    <xdr:sp macro="" textlink="">
      <xdr:nvSpPr>
        <xdr:cNvPr id="1944" name="AutoShape 272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45" name="AutoShape 273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46" name="AutoShape 295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47" name="AutoShape 296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48" name="AutoShape 297"/>
        <xdr:cNvSpPr>
          <a:spLocks noRo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1949" name="AutoShape 298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619125</xdr:colOff>
      <xdr:row>155</xdr:row>
      <xdr:rowOff>104775</xdr:rowOff>
    </xdr:to>
    <xdr:sp macro="" textlink="">
      <xdr:nvSpPr>
        <xdr:cNvPr id="1950" name="AutoShape 272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51" name="AutoShape 273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52" name="AutoShape 295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53" name="AutoShape 296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54" name="AutoShape 297"/>
        <xdr:cNvSpPr>
          <a:spLocks noRo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1955" name="AutoShape 298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619125</xdr:colOff>
      <xdr:row>156</xdr:row>
      <xdr:rowOff>104775</xdr:rowOff>
    </xdr:to>
    <xdr:sp macro="" textlink="">
      <xdr:nvSpPr>
        <xdr:cNvPr id="1956" name="AutoShape 272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57" name="AutoShape 273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58" name="AutoShape 295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59" name="AutoShape 296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60" name="AutoShape 297"/>
        <xdr:cNvSpPr>
          <a:spLocks noRo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1961" name="AutoShape 298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619125</xdr:colOff>
      <xdr:row>157</xdr:row>
      <xdr:rowOff>104775</xdr:rowOff>
    </xdr:to>
    <xdr:sp macro="" textlink="">
      <xdr:nvSpPr>
        <xdr:cNvPr id="1962" name="AutoShape 272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63" name="AutoShape 273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64" name="AutoShape 295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65" name="AutoShape 296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66" name="AutoShape 297"/>
        <xdr:cNvSpPr>
          <a:spLocks noRo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1967" name="AutoShape 298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619125</xdr:colOff>
      <xdr:row>158</xdr:row>
      <xdr:rowOff>104775</xdr:rowOff>
    </xdr:to>
    <xdr:sp macro="" textlink="">
      <xdr:nvSpPr>
        <xdr:cNvPr id="1968" name="AutoShape 272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69" name="AutoShape 273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70" name="AutoShape 295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71" name="AutoShape 296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72" name="AutoShape 297"/>
        <xdr:cNvSpPr>
          <a:spLocks noRo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1973" name="AutoShape 298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619125</xdr:colOff>
      <xdr:row>159</xdr:row>
      <xdr:rowOff>104775</xdr:rowOff>
    </xdr:to>
    <xdr:sp macro="" textlink="">
      <xdr:nvSpPr>
        <xdr:cNvPr id="1974" name="AutoShape 272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75" name="AutoShape 273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76" name="AutoShape 295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77" name="AutoShape 296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78" name="AutoShape 297"/>
        <xdr:cNvSpPr>
          <a:spLocks noRo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1979" name="AutoShape 298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619125</xdr:colOff>
      <xdr:row>160</xdr:row>
      <xdr:rowOff>104775</xdr:rowOff>
    </xdr:to>
    <xdr:sp macro="" textlink="">
      <xdr:nvSpPr>
        <xdr:cNvPr id="1980" name="AutoShape 272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1981" name="AutoShape 273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1982" name="AutoShape 295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1983" name="AutoShape 296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1984" name="AutoShape 297"/>
        <xdr:cNvSpPr>
          <a:spLocks noRo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1985" name="AutoShape 298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619125</xdr:colOff>
      <xdr:row>161</xdr:row>
      <xdr:rowOff>104775</xdr:rowOff>
    </xdr:to>
    <xdr:sp macro="" textlink="">
      <xdr:nvSpPr>
        <xdr:cNvPr id="1986" name="AutoShape 272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1987" name="AutoShape 273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1988" name="AutoShape 295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1989" name="AutoShape 296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1990" name="AutoShape 297"/>
        <xdr:cNvSpPr>
          <a:spLocks noRo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1991" name="AutoShape 298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619125</xdr:colOff>
      <xdr:row>162</xdr:row>
      <xdr:rowOff>104775</xdr:rowOff>
    </xdr:to>
    <xdr:sp macro="" textlink="">
      <xdr:nvSpPr>
        <xdr:cNvPr id="1992" name="AutoShape 272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1993" name="AutoShape 273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1994" name="AutoShape 295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1995" name="AutoShape 296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1996" name="AutoShape 297"/>
        <xdr:cNvSpPr>
          <a:spLocks noRo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1997" name="AutoShape 298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619125</xdr:colOff>
      <xdr:row>163</xdr:row>
      <xdr:rowOff>104775</xdr:rowOff>
    </xdr:to>
    <xdr:sp macro="" textlink="">
      <xdr:nvSpPr>
        <xdr:cNvPr id="1998" name="AutoShape 272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1999" name="AutoShape 273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00" name="AutoShape 295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01" name="AutoShape 296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02" name="AutoShape 297"/>
        <xdr:cNvSpPr>
          <a:spLocks noRo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2003" name="AutoShape 298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04" name="AutoShape 272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05" name="AutoShape 273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06" name="AutoShape 295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07" name="AutoShape 296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08" name="AutoShape 297"/>
        <xdr:cNvSpPr>
          <a:spLocks noRo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09" name="AutoShape 298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619125</xdr:colOff>
      <xdr:row>165</xdr:row>
      <xdr:rowOff>104775</xdr:rowOff>
    </xdr:to>
    <xdr:sp macro="" textlink="">
      <xdr:nvSpPr>
        <xdr:cNvPr id="2010" name="AutoShape 272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11" name="AutoShape 273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12" name="AutoShape 295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13" name="AutoShape 296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14" name="AutoShape 297"/>
        <xdr:cNvSpPr>
          <a:spLocks noRo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2015" name="AutoShape 298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619125</xdr:colOff>
      <xdr:row>164</xdr:row>
      <xdr:rowOff>104775</xdr:rowOff>
    </xdr:to>
    <xdr:sp macro="" textlink="">
      <xdr:nvSpPr>
        <xdr:cNvPr id="2016" name="AutoShape 272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17" name="AutoShape 273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18" name="AutoShape 295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19" name="AutoShape 296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0" name="AutoShape 297"/>
        <xdr:cNvSpPr>
          <a:spLocks noRo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164</xdr:row>
      <xdr:rowOff>104775</xdr:rowOff>
    </xdr:from>
    <xdr:to>
      <xdr:col>12</xdr:col>
      <xdr:colOff>647700</xdr:colOff>
      <xdr:row>164</xdr:row>
      <xdr:rowOff>104775</xdr:rowOff>
    </xdr:to>
    <xdr:sp macro="" textlink="">
      <xdr:nvSpPr>
        <xdr:cNvPr id="2021" name="AutoShape 298"/>
        <xdr:cNvSpPr>
          <a:spLocks noRot="1" noChangeAspect="1" noMove="1" noResize="1" noChangeArrowheads="1"/>
        </xdr:cNvSpPr>
      </xdr:nvSpPr>
      <xdr:spPr bwMode="auto">
        <a:xfrm>
          <a:off x="10763250" y="50015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619125</xdr:colOff>
      <xdr:row>110</xdr:row>
      <xdr:rowOff>104775</xdr:rowOff>
    </xdr:to>
    <xdr:sp macro="" textlink="">
      <xdr:nvSpPr>
        <xdr:cNvPr id="2022" name="AutoShape 272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23" name="AutoShape 273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24" name="AutoShape 295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25" name="AutoShape 296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26" name="AutoShape 297"/>
        <xdr:cNvSpPr>
          <a:spLocks noRo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110</xdr:row>
      <xdr:rowOff>104775</xdr:rowOff>
    </xdr:from>
    <xdr:to>
      <xdr:col>8</xdr:col>
      <xdr:colOff>647700</xdr:colOff>
      <xdr:row>110</xdr:row>
      <xdr:rowOff>104775</xdr:rowOff>
    </xdr:to>
    <xdr:sp macro="" textlink="">
      <xdr:nvSpPr>
        <xdr:cNvPr id="2027" name="AutoShape 298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619125</xdr:colOff>
      <xdr:row>111</xdr:row>
      <xdr:rowOff>104775</xdr:rowOff>
    </xdr:to>
    <xdr:sp macro="" textlink="">
      <xdr:nvSpPr>
        <xdr:cNvPr id="2028" name="AutoShape 272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29" name="AutoShape 273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30" name="AutoShape 295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31" name="AutoShape 296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32" name="AutoShape 297"/>
        <xdr:cNvSpPr>
          <a:spLocks noRo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111</xdr:row>
      <xdr:rowOff>104775</xdr:rowOff>
    </xdr:from>
    <xdr:to>
      <xdr:col>8</xdr:col>
      <xdr:colOff>647700</xdr:colOff>
      <xdr:row>111</xdr:row>
      <xdr:rowOff>104775</xdr:rowOff>
    </xdr:to>
    <xdr:sp macro="" textlink="">
      <xdr:nvSpPr>
        <xdr:cNvPr id="2033" name="AutoShape 298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619125</xdr:colOff>
      <xdr:row>112</xdr:row>
      <xdr:rowOff>104775</xdr:rowOff>
    </xdr:to>
    <xdr:sp macro="" textlink="">
      <xdr:nvSpPr>
        <xdr:cNvPr id="2034" name="AutoShape 272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35" name="AutoShape 273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36" name="AutoShape 295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37" name="AutoShape 296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38" name="AutoShape 297"/>
        <xdr:cNvSpPr>
          <a:spLocks noRo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112</xdr:row>
      <xdr:rowOff>104775</xdr:rowOff>
    </xdr:from>
    <xdr:to>
      <xdr:col>8</xdr:col>
      <xdr:colOff>647700</xdr:colOff>
      <xdr:row>112</xdr:row>
      <xdr:rowOff>104775</xdr:rowOff>
    </xdr:to>
    <xdr:sp macro="" textlink="">
      <xdr:nvSpPr>
        <xdr:cNvPr id="2039" name="AutoShape 298"/>
        <xdr:cNvSpPr>
          <a:spLocks noRot="1" noChangeAspect="1" noMove="1" noResize="1" noChangeArrowheads="1"/>
        </xdr:cNvSpPr>
      </xdr:nvSpPr>
      <xdr:spPr bwMode="auto">
        <a:xfrm>
          <a:off x="648652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619125</xdr:colOff>
      <xdr:row>110</xdr:row>
      <xdr:rowOff>104775</xdr:rowOff>
    </xdr:to>
    <xdr:sp macro="" textlink="">
      <xdr:nvSpPr>
        <xdr:cNvPr id="2040" name="AutoShape 272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41" name="AutoShape 273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42" name="AutoShape 295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43" name="AutoShape 296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44" name="AutoShape 297"/>
        <xdr:cNvSpPr>
          <a:spLocks noRo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110</xdr:row>
      <xdr:rowOff>104775</xdr:rowOff>
    </xdr:from>
    <xdr:to>
      <xdr:col>10</xdr:col>
      <xdr:colOff>647700</xdr:colOff>
      <xdr:row>110</xdr:row>
      <xdr:rowOff>104775</xdr:rowOff>
    </xdr:to>
    <xdr:sp macro="" textlink="">
      <xdr:nvSpPr>
        <xdr:cNvPr id="2045" name="AutoShape 298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619125</xdr:colOff>
      <xdr:row>111</xdr:row>
      <xdr:rowOff>104775</xdr:rowOff>
    </xdr:to>
    <xdr:sp macro="" textlink="">
      <xdr:nvSpPr>
        <xdr:cNvPr id="2046" name="AutoShape 272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47" name="AutoShape 273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48" name="AutoShape 295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49" name="AutoShape 296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50" name="AutoShape 297"/>
        <xdr:cNvSpPr>
          <a:spLocks noRo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111</xdr:row>
      <xdr:rowOff>104775</xdr:rowOff>
    </xdr:from>
    <xdr:to>
      <xdr:col>10</xdr:col>
      <xdr:colOff>647700</xdr:colOff>
      <xdr:row>111</xdr:row>
      <xdr:rowOff>104775</xdr:rowOff>
    </xdr:to>
    <xdr:sp macro="" textlink="">
      <xdr:nvSpPr>
        <xdr:cNvPr id="2051" name="AutoShape 298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619125</xdr:colOff>
      <xdr:row>112</xdr:row>
      <xdr:rowOff>104775</xdr:rowOff>
    </xdr:to>
    <xdr:sp macro="" textlink="">
      <xdr:nvSpPr>
        <xdr:cNvPr id="2052" name="AutoShape 272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53" name="AutoShape 273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54" name="AutoShape 295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55" name="AutoShape 296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56" name="AutoShape 297"/>
        <xdr:cNvSpPr>
          <a:spLocks noRo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112</xdr:row>
      <xdr:rowOff>104775</xdr:rowOff>
    </xdr:from>
    <xdr:to>
      <xdr:col>10</xdr:col>
      <xdr:colOff>647700</xdr:colOff>
      <xdr:row>112</xdr:row>
      <xdr:rowOff>104775</xdr:rowOff>
    </xdr:to>
    <xdr:sp macro="" textlink="">
      <xdr:nvSpPr>
        <xdr:cNvPr id="2057" name="AutoShape 298"/>
        <xdr:cNvSpPr>
          <a:spLocks noRot="1" noChangeAspect="1" noMove="1" noResize="1" noChangeArrowheads="1"/>
        </xdr:cNvSpPr>
      </xdr:nvSpPr>
      <xdr:spPr bwMode="auto">
        <a:xfrm>
          <a:off x="8639175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619125</xdr:colOff>
      <xdr:row>110</xdr:row>
      <xdr:rowOff>104775</xdr:rowOff>
    </xdr:to>
    <xdr:sp macro="" textlink="">
      <xdr:nvSpPr>
        <xdr:cNvPr id="2058" name="AutoShape 272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59" name="AutoShape 273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60" name="AutoShape 295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61" name="AutoShape 296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62" name="AutoShape 297"/>
        <xdr:cNvSpPr>
          <a:spLocks noRo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110</xdr:row>
      <xdr:rowOff>104775</xdr:rowOff>
    </xdr:from>
    <xdr:to>
      <xdr:col>12</xdr:col>
      <xdr:colOff>647700</xdr:colOff>
      <xdr:row>110</xdr:row>
      <xdr:rowOff>104775</xdr:rowOff>
    </xdr:to>
    <xdr:sp macro="" textlink="">
      <xdr:nvSpPr>
        <xdr:cNvPr id="2063" name="AutoShape 298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619125</xdr:colOff>
      <xdr:row>111</xdr:row>
      <xdr:rowOff>104775</xdr:rowOff>
    </xdr:to>
    <xdr:sp macro="" textlink="">
      <xdr:nvSpPr>
        <xdr:cNvPr id="2064" name="AutoShape 272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65" name="AutoShape 273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66" name="AutoShape 295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67" name="AutoShape 296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68" name="AutoShape 297"/>
        <xdr:cNvSpPr>
          <a:spLocks noRo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111</xdr:row>
      <xdr:rowOff>104775</xdr:rowOff>
    </xdr:from>
    <xdr:to>
      <xdr:col>12</xdr:col>
      <xdr:colOff>647700</xdr:colOff>
      <xdr:row>111</xdr:row>
      <xdr:rowOff>104775</xdr:rowOff>
    </xdr:to>
    <xdr:sp macro="" textlink="">
      <xdr:nvSpPr>
        <xdr:cNvPr id="2069" name="AutoShape 298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619125</xdr:colOff>
      <xdr:row>112</xdr:row>
      <xdr:rowOff>104775</xdr:rowOff>
    </xdr:to>
    <xdr:sp macro="" textlink="">
      <xdr:nvSpPr>
        <xdr:cNvPr id="2070" name="AutoShape 272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71" name="AutoShape 273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72" name="AutoShape 295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73" name="AutoShape 296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74" name="AutoShape 297"/>
        <xdr:cNvSpPr>
          <a:spLocks noRo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112</xdr:row>
      <xdr:rowOff>104775</xdr:rowOff>
    </xdr:from>
    <xdr:to>
      <xdr:col>12</xdr:col>
      <xdr:colOff>647700</xdr:colOff>
      <xdr:row>112</xdr:row>
      <xdr:rowOff>104775</xdr:rowOff>
    </xdr:to>
    <xdr:sp macro="" textlink="">
      <xdr:nvSpPr>
        <xdr:cNvPr id="2075" name="AutoShape 298"/>
        <xdr:cNvSpPr>
          <a:spLocks noRot="1" noChangeAspect="1" noMove="1" noResize="1" noChangeArrowheads="1"/>
        </xdr:cNvSpPr>
      </xdr:nvSpPr>
      <xdr:spPr bwMode="auto">
        <a:xfrm>
          <a:off x="10763250" y="354044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619125</xdr:colOff>
      <xdr:row>141</xdr:row>
      <xdr:rowOff>104775</xdr:rowOff>
    </xdr:to>
    <xdr:sp macro="" textlink="">
      <xdr:nvSpPr>
        <xdr:cNvPr id="2076" name="AutoShape 272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77" name="AutoShape 273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78" name="AutoShape 295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79" name="AutoShape 296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80" name="AutoShape 297"/>
        <xdr:cNvSpPr>
          <a:spLocks noRo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141</xdr:row>
      <xdr:rowOff>104775</xdr:rowOff>
    </xdr:from>
    <xdr:to>
      <xdr:col>4</xdr:col>
      <xdr:colOff>647700</xdr:colOff>
      <xdr:row>141</xdr:row>
      <xdr:rowOff>104775</xdr:rowOff>
    </xdr:to>
    <xdr:sp macro="" textlink="">
      <xdr:nvSpPr>
        <xdr:cNvPr id="2081" name="AutoShape 298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619125</xdr:colOff>
      <xdr:row>142</xdr:row>
      <xdr:rowOff>104775</xdr:rowOff>
    </xdr:to>
    <xdr:sp macro="" textlink="">
      <xdr:nvSpPr>
        <xdr:cNvPr id="2082" name="AutoShape 272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083" name="AutoShape 273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084" name="AutoShape 295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085" name="AutoShape 296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086" name="AutoShape 297"/>
        <xdr:cNvSpPr>
          <a:spLocks noRo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142</xdr:row>
      <xdr:rowOff>104775</xdr:rowOff>
    </xdr:from>
    <xdr:to>
      <xdr:col>4</xdr:col>
      <xdr:colOff>647700</xdr:colOff>
      <xdr:row>142</xdr:row>
      <xdr:rowOff>104775</xdr:rowOff>
    </xdr:to>
    <xdr:sp macro="" textlink="">
      <xdr:nvSpPr>
        <xdr:cNvPr id="2087" name="AutoShape 298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619125</xdr:colOff>
      <xdr:row>143</xdr:row>
      <xdr:rowOff>104775</xdr:rowOff>
    </xdr:to>
    <xdr:sp macro="" textlink="">
      <xdr:nvSpPr>
        <xdr:cNvPr id="2088" name="AutoShape 272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089" name="AutoShape 273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090" name="AutoShape 295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091" name="AutoShape 296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092" name="AutoShape 297"/>
        <xdr:cNvSpPr>
          <a:spLocks noRo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143</xdr:row>
      <xdr:rowOff>104775</xdr:rowOff>
    </xdr:from>
    <xdr:to>
      <xdr:col>4</xdr:col>
      <xdr:colOff>647700</xdr:colOff>
      <xdr:row>143</xdr:row>
      <xdr:rowOff>104775</xdr:rowOff>
    </xdr:to>
    <xdr:sp macro="" textlink="">
      <xdr:nvSpPr>
        <xdr:cNvPr id="2093" name="AutoShape 298"/>
        <xdr:cNvSpPr>
          <a:spLocks noRot="1" noChangeAspect="1" noMove="1" noResize="1" noChangeArrowheads="1"/>
        </xdr:cNvSpPr>
      </xdr:nvSpPr>
      <xdr:spPr bwMode="auto">
        <a:xfrm>
          <a:off x="22383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619125</xdr:colOff>
      <xdr:row>141</xdr:row>
      <xdr:rowOff>104775</xdr:rowOff>
    </xdr:to>
    <xdr:sp macro="" textlink="">
      <xdr:nvSpPr>
        <xdr:cNvPr id="2094" name="AutoShape 272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095" name="AutoShape 273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096" name="AutoShape 295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097" name="AutoShape 296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098" name="AutoShape 297"/>
        <xdr:cNvSpPr>
          <a:spLocks noRo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141</xdr:row>
      <xdr:rowOff>104775</xdr:rowOff>
    </xdr:from>
    <xdr:to>
      <xdr:col>6</xdr:col>
      <xdr:colOff>647700</xdr:colOff>
      <xdr:row>141</xdr:row>
      <xdr:rowOff>104775</xdr:rowOff>
    </xdr:to>
    <xdr:sp macro="" textlink="">
      <xdr:nvSpPr>
        <xdr:cNvPr id="2099" name="AutoShape 298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619125</xdr:colOff>
      <xdr:row>142</xdr:row>
      <xdr:rowOff>104775</xdr:rowOff>
    </xdr:to>
    <xdr:sp macro="" textlink="">
      <xdr:nvSpPr>
        <xdr:cNvPr id="2100" name="AutoShape 272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01" name="AutoShape 273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02" name="AutoShape 295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03" name="AutoShape 296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04" name="AutoShape 297"/>
        <xdr:cNvSpPr>
          <a:spLocks noRo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142</xdr:row>
      <xdr:rowOff>104775</xdr:rowOff>
    </xdr:from>
    <xdr:to>
      <xdr:col>6</xdr:col>
      <xdr:colOff>647700</xdr:colOff>
      <xdr:row>142</xdr:row>
      <xdr:rowOff>104775</xdr:rowOff>
    </xdr:to>
    <xdr:sp macro="" textlink="">
      <xdr:nvSpPr>
        <xdr:cNvPr id="2105" name="AutoShape 298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619125</xdr:colOff>
      <xdr:row>143</xdr:row>
      <xdr:rowOff>104775</xdr:rowOff>
    </xdr:to>
    <xdr:sp macro="" textlink="">
      <xdr:nvSpPr>
        <xdr:cNvPr id="2106" name="AutoShape 272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07" name="AutoShape 273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08" name="AutoShape 295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09" name="AutoShape 296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10" name="AutoShape 297"/>
        <xdr:cNvSpPr>
          <a:spLocks noRo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143</xdr:row>
      <xdr:rowOff>104775</xdr:rowOff>
    </xdr:from>
    <xdr:to>
      <xdr:col>6</xdr:col>
      <xdr:colOff>647700</xdr:colOff>
      <xdr:row>143</xdr:row>
      <xdr:rowOff>104775</xdr:rowOff>
    </xdr:to>
    <xdr:sp macro="" textlink="">
      <xdr:nvSpPr>
        <xdr:cNvPr id="2111" name="AutoShape 298"/>
        <xdr:cNvSpPr>
          <a:spLocks noRot="1" noChangeAspect="1" noMove="1" noResize="1" noChangeArrowheads="1"/>
        </xdr:cNvSpPr>
      </xdr:nvSpPr>
      <xdr:spPr bwMode="auto">
        <a:xfrm>
          <a:off x="43910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12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13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14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15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16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17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18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19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20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21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22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23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124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25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26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27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28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29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130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31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32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33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34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35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136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37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38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39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40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41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142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43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44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45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46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47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148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49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50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51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52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153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154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55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56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57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58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159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160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61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62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63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64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165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619125</xdr:colOff>
      <xdr:row>141</xdr:row>
      <xdr:rowOff>104775</xdr:rowOff>
    </xdr:to>
    <xdr:sp macro="" textlink="">
      <xdr:nvSpPr>
        <xdr:cNvPr id="2166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67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68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69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70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141</xdr:row>
      <xdr:rowOff>104775</xdr:rowOff>
    </xdr:from>
    <xdr:to>
      <xdr:col>8</xdr:col>
      <xdr:colOff>647700</xdr:colOff>
      <xdr:row>141</xdr:row>
      <xdr:rowOff>104775</xdr:rowOff>
    </xdr:to>
    <xdr:sp macro="" textlink="">
      <xdr:nvSpPr>
        <xdr:cNvPr id="2171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619125</xdr:colOff>
      <xdr:row>142</xdr:row>
      <xdr:rowOff>104775</xdr:rowOff>
    </xdr:to>
    <xdr:sp macro="" textlink="">
      <xdr:nvSpPr>
        <xdr:cNvPr id="2172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73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74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75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76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142</xdr:row>
      <xdr:rowOff>104775</xdr:rowOff>
    </xdr:from>
    <xdr:to>
      <xdr:col>8</xdr:col>
      <xdr:colOff>647700</xdr:colOff>
      <xdr:row>142</xdr:row>
      <xdr:rowOff>104775</xdr:rowOff>
    </xdr:to>
    <xdr:sp macro="" textlink="">
      <xdr:nvSpPr>
        <xdr:cNvPr id="2177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619125</xdr:colOff>
      <xdr:row>143</xdr:row>
      <xdr:rowOff>104775</xdr:rowOff>
    </xdr:to>
    <xdr:sp macro="" textlink="">
      <xdr:nvSpPr>
        <xdr:cNvPr id="2178" name="AutoShape 272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79" name="AutoShape 273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80" name="AutoShape 295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81" name="AutoShape 296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82" name="AutoShape 297"/>
        <xdr:cNvSpPr>
          <a:spLocks noRo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143</xdr:row>
      <xdr:rowOff>104775</xdr:rowOff>
    </xdr:from>
    <xdr:to>
      <xdr:col>8</xdr:col>
      <xdr:colOff>647700</xdr:colOff>
      <xdr:row>143</xdr:row>
      <xdr:rowOff>104775</xdr:rowOff>
    </xdr:to>
    <xdr:sp macro="" textlink="">
      <xdr:nvSpPr>
        <xdr:cNvPr id="2183" name="AutoShape 298"/>
        <xdr:cNvSpPr>
          <a:spLocks noRot="1" noChangeAspect="1" noMove="1" noResize="1" noChangeArrowheads="1"/>
        </xdr:cNvSpPr>
      </xdr:nvSpPr>
      <xdr:spPr bwMode="auto">
        <a:xfrm>
          <a:off x="648652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619125</xdr:colOff>
      <xdr:row>141</xdr:row>
      <xdr:rowOff>104775</xdr:rowOff>
    </xdr:to>
    <xdr:sp macro="" textlink="">
      <xdr:nvSpPr>
        <xdr:cNvPr id="2184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85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86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87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88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141</xdr:row>
      <xdr:rowOff>104775</xdr:rowOff>
    </xdr:from>
    <xdr:to>
      <xdr:col>10</xdr:col>
      <xdr:colOff>647700</xdr:colOff>
      <xdr:row>141</xdr:row>
      <xdr:rowOff>104775</xdr:rowOff>
    </xdr:to>
    <xdr:sp macro="" textlink="">
      <xdr:nvSpPr>
        <xdr:cNvPr id="2189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619125</xdr:colOff>
      <xdr:row>142</xdr:row>
      <xdr:rowOff>104775</xdr:rowOff>
    </xdr:to>
    <xdr:sp macro="" textlink="">
      <xdr:nvSpPr>
        <xdr:cNvPr id="2190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91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92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93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94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142</xdr:row>
      <xdr:rowOff>104775</xdr:rowOff>
    </xdr:from>
    <xdr:to>
      <xdr:col>10</xdr:col>
      <xdr:colOff>647700</xdr:colOff>
      <xdr:row>142</xdr:row>
      <xdr:rowOff>104775</xdr:rowOff>
    </xdr:to>
    <xdr:sp macro="" textlink="">
      <xdr:nvSpPr>
        <xdr:cNvPr id="2195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619125</xdr:colOff>
      <xdr:row>143</xdr:row>
      <xdr:rowOff>104775</xdr:rowOff>
    </xdr:to>
    <xdr:sp macro="" textlink="">
      <xdr:nvSpPr>
        <xdr:cNvPr id="2196" name="AutoShape 272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97" name="AutoShape 273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98" name="AutoShape 295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199" name="AutoShape 296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00" name="AutoShape 297"/>
        <xdr:cNvSpPr>
          <a:spLocks noRo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143</xdr:row>
      <xdr:rowOff>104775</xdr:rowOff>
    </xdr:from>
    <xdr:to>
      <xdr:col>10</xdr:col>
      <xdr:colOff>647700</xdr:colOff>
      <xdr:row>143</xdr:row>
      <xdr:rowOff>104775</xdr:rowOff>
    </xdr:to>
    <xdr:sp macro="" textlink="">
      <xdr:nvSpPr>
        <xdr:cNvPr id="2201" name="AutoShape 298"/>
        <xdr:cNvSpPr>
          <a:spLocks noRot="1" noChangeAspect="1" noMove="1" noResize="1" noChangeArrowheads="1"/>
        </xdr:cNvSpPr>
      </xdr:nvSpPr>
      <xdr:spPr bwMode="auto">
        <a:xfrm>
          <a:off x="8639175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619125</xdr:colOff>
      <xdr:row>141</xdr:row>
      <xdr:rowOff>104775</xdr:rowOff>
    </xdr:to>
    <xdr:sp macro="" textlink="">
      <xdr:nvSpPr>
        <xdr:cNvPr id="2202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03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04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05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06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141</xdr:row>
      <xdr:rowOff>104775</xdr:rowOff>
    </xdr:from>
    <xdr:to>
      <xdr:col>12</xdr:col>
      <xdr:colOff>647700</xdr:colOff>
      <xdr:row>141</xdr:row>
      <xdr:rowOff>104775</xdr:rowOff>
    </xdr:to>
    <xdr:sp macro="" textlink="">
      <xdr:nvSpPr>
        <xdr:cNvPr id="2207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619125</xdr:colOff>
      <xdr:row>142</xdr:row>
      <xdr:rowOff>104775</xdr:rowOff>
    </xdr:to>
    <xdr:sp macro="" textlink="">
      <xdr:nvSpPr>
        <xdr:cNvPr id="2208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09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10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11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12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142</xdr:row>
      <xdr:rowOff>104775</xdr:rowOff>
    </xdr:from>
    <xdr:to>
      <xdr:col>12</xdr:col>
      <xdr:colOff>647700</xdr:colOff>
      <xdr:row>142</xdr:row>
      <xdr:rowOff>104775</xdr:rowOff>
    </xdr:to>
    <xdr:sp macro="" textlink="">
      <xdr:nvSpPr>
        <xdr:cNvPr id="2213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619125</xdr:colOff>
      <xdr:row>143</xdr:row>
      <xdr:rowOff>104775</xdr:rowOff>
    </xdr:to>
    <xdr:sp macro="" textlink="">
      <xdr:nvSpPr>
        <xdr:cNvPr id="2214" name="AutoShape 272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15" name="AutoShape 273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16" name="AutoShape 295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17" name="AutoShape 296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18" name="AutoShape 297"/>
        <xdr:cNvSpPr>
          <a:spLocks noRo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143</xdr:row>
      <xdr:rowOff>104775</xdr:rowOff>
    </xdr:from>
    <xdr:to>
      <xdr:col>12</xdr:col>
      <xdr:colOff>647700</xdr:colOff>
      <xdr:row>143</xdr:row>
      <xdr:rowOff>104775</xdr:rowOff>
    </xdr:to>
    <xdr:sp macro="" textlink="">
      <xdr:nvSpPr>
        <xdr:cNvPr id="2219" name="AutoShape 298"/>
        <xdr:cNvSpPr>
          <a:spLocks noRot="1" noChangeAspect="1" noMove="1" noResize="1" noChangeArrowheads="1"/>
        </xdr:cNvSpPr>
      </xdr:nvSpPr>
      <xdr:spPr bwMode="auto">
        <a:xfrm>
          <a:off x="10763250" y="438150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647700</xdr:colOff>
      <xdr:row>77</xdr:row>
      <xdr:rowOff>9525</xdr:rowOff>
    </xdr:to>
    <xdr:sp macro="" textlink="">
      <xdr:nvSpPr>
        <xdr:cNvPr id="2220" name="AutoShape 268"/>
        <xdr:cNvSpPr>
          <a:spLocks noRot="1" noChangeAspect="1" noMove="1" noResize="1" noChangeArrowheads="1"/>
        </xdr:cNvSpPr>
      </xdr:nvSpPr>
      <xdr:spPr bwMode="auto">
        <a:xfrm>
          <a:off x="8639175" y="232505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2221" name="AutoShape 26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2222" name="AutoShape 268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23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2224" name="AutoShape 26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25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2226" name="AutoShape 268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27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2228" name="AutoShape 268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647700</xdr:colOff>
      <xdr:row>77</xdr:row>
      <xdr:rowOff>9525</xdr:rowOff>
    </xdr:to>
    <xdr:sp macro="" textlink="">
      <xdr:nvSpPr>
        <xdr:cNvPr id="2229" name="AutoShape 268"/>
        <xdr:cNvSpPr>
          <a:spLocks noRot="1" noChangeAspect="1" noMove="1" noResize="1" noChangeArrowheads="1"/>
        </xdr:cNvSpPr>
      </xdr:nvSpPr>
      <xdr:spPr bwMode="auto">
        <a:xfrm>
          <a:off x="8639175" y="232505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75</xdr:row>
      <xdr:rowOff>0</xdr:rowOff>
    </xdr:from>
    <xdr:to>
      <xdr:col>10</xdr:col>
      <xdr:colOff>647700</xdr:colOff>
      <xdr:row>76</xdr:row>
      <xdr:rowOff>9525</xdr:rowOff>
    </xdr:to>
    <xdr:sp macro="" textlink="">
      <xdr:nvSpPr>
        <xdr:cNvPr id="2230" name="AutoShape 268"/>
        <xdr:cNvSpPr>
          <a:spLocks noRot="1" noChangeAspect="1" noMove="1" noResize="1" noChangeArrowheads="1"/>
        </xdr:cNvSpPr>
      </xdr:nvSpPr>
      <xdr:spPr bwMode="auto">
        <a:xfrm>
          <a:off x="8639175" y="23002875"/>
          <a:ext cx="647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647700</xdr:colOff>
      <xdr:row>77</xdr:row>
      <xdr:rowOff>9525</xdr:rowOff>
    </xdr:to>
    <xdr:sp macro="" textlink="">
      <xdr:nvSpPr>
        <xdr:cNvPr id="2231" name="AutoShape 268"/>
        <xdr:cNvSpPr>
          <a:spLocks noRot="1" noChangeAspect="1" noMove="1" noResize="1" noChangeArrowheads="1"/>
        </xdr:cNvSpPr>
      </xdr:nvSpPr>
      <xdr:spPr bwMode="auto">
        <a:xfrm>
          <a:off x="8639175" y="232505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2232" name="AutoShape 26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2233" name="AutoShape 268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2234" name="AutoShape 26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2235" name="AutoShape 268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2236" name="AutoShape 268"/>
        <xdr:cNvSpPr>
          <a:spLocks noRot="1" noChangeAspect="1" noMove="1" noResize="1" noChangeArrowheads="1"/>
        </xdr:cNvSpPr>
      </xdr:nvSpPr>
      <xdr:spPr bwMode="auto">
        <a:xfrm>
          <a:off x="863917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37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2238" name="AutoShape 26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39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2240" name="AutoShape 26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2241" name="AutoShape 268"/>
        <xdr:cNvSpPr>
          <a:spLocks noRot="1" noChangeAspect="1" noMove="1" noResize="1" noChangeArrowheads="1"/>
        </xdr:cNvSpPr>
      </xdr:nvSpPr>
      <xdr:spPr bwMode="auto">
        <a:xfrm>
          <a:off x="863917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42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43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44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2245" name="AutoShape 268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46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2247" name="AutoShape 268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48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2249" name="AutoShape 268"/>
        <xdr:cNvSpPr>
          <a:spLocks noRot="1" noChangeAspect="1" noMove="1" noResize="1" noChangeArrowheads="1"/>
        </xdr:cNvSpPr>
      </xdr:nvSpPr>
      <xdr:spPr bwMode="auto">
        <a:xfrm>
          <a:off x="863917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2250" name="AutoShape 268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2251" name="AutoShape 268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2252" name="AutoShape 268"/>
        <xdr:cNvSpPr>
          <a:spLocks noRot="1" noChangeAspect="1" noMove="1" noResize="1" noChangeArrowheads="1"/>
        </xdr:cNvSpPr>
      </xdr:nvSpPr>
      <xdr:spPr bwMode="auto">
        <a:xfrm>
          <a:off x="863917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2253" name="AutoShape 7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54" name="AutoShape 76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1066800</xdr:colOff>
      <xdr:row>84</xdr:row>
      <xdr:rowOff>419100</xdr:rowOff>
    </xdr:from>
    <xdr:ext cx="666750" cy="447675"/>
    <xdr:pic>
      <xdr:nvPicPr>
        <xdr:cNvPr id="2255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6660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1066800</xdr:colOff>
      <xdr:row>86</xdr:row>
      <xdr:rowOff>0</xdr:rowOff>
    </xdr:from>
    <xdr:ext cx="666750" cy="447675"/>
    <xdr:pic>
      <xdr:nvPicPr>
        <xdr:cNvPr id="2256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70986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9</xdr:col>
      <xdr:colOff>1066800</xdr:colOff>
      <xdr:row>86</xdr:row>
      <xdr:rowOff>419100</xdr:rowOff>
    </xdr:from>
    <xdr:ext cx="666750" cy="457200"/>
    <xdr:pic>
      <xdr:nvPicPr>
        <xdr:cNvPr id="2257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29650" y="275177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2258" name="AutoShape 268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59" name="AutoShape 270"/>
        <xdr:cNvSpPr>
          <a:spLocks noRo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2260" name="AutoShape 271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990600</xdr:colOff>
      <xdr:row>86</xdr:row>
      <xdr:rowOff>0</xdr:rowOff>
    </xdr:from>
    <xdr:ext cx="742950" cy="447675"/>
    <xdr:pic>
      <xdr:nvPicPr>
        <xdr:cNvPr id="2261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53450" y="27098625"/>
          <a:ext cx="7429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10</xdr:col>
      <xdr:colOff>0</xdr:colOff>
      <xdr:row>83</xdr:row>
      <xdr:rowOff>0</xdr:rowOff>
    </xdr:from>
    <xdr:to>
      <xdr:col>10</xdr:col>
      <xdr:colOff>647700</xdr:colOff>
      <xdr:row>84</xdr:row>
      <xdr:rowOff>9525</xdr:rowOff>
    </xdr:to>
    <xdr:sp macro="" textlink="">
      <xdr:nvSpPr>
        <xdr:cNvPr id="2262" name="AutoShape 268"/>
        <xdr:cNvSpPr>
          <a:spLocks noRot="1" noChangeAspect="1" noMove="1" noResize="1" noChangeArrowheads="1"/>
        </xdr:cNvSpPr>
      </xdr:nvSpPr>
      <xdr:spPr bwMode="auto">
        <a:xfrm>
          <a:off x="8639175" y="258127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2263" name="AutoShape 26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2264" name="AutoShape 268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65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2266" name="AutoShape 26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67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2268" name="AutoShape 26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69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2270" name="AutoShape 26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647700</xdr:colOff>
      <xdr:row>84</xdr:row>
      <xdr:rowOff>9525</xdr:rowOff>
    </xdr:to>
    <xdr:sp macro="" textlink="">
      <xdr:nvSpPr>
        <xdr:cNvPr id="2271" name="AutoShape 268"/>
        <xdr:cNvSpPr>
          <a:spLocks noRot="1" noChangeAspect="1" noMove="1" noResize="1" noChangeArrowheads="1"/>
        </xdr:cNvSpPr>
      </xdr:nvSpPr>
      <xdr:spPr bwMode="auto">
        <a:xfrm>
          <a:off x="8639175" y="258127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83</xdr:row>
      <xdr:rowOff>9525</xdr:rowOff>
    </xdr:to>
    <xdr:sp macro="" textlink="">
      <xdr:nvSpPr>
        <xdr:cNvPr id="2272" name="AutoShape 268"/>
        <xdr:cNvSpPr>
          <a:spLocks noRot="1" noChangeAspect="1" noMove="1" noResize="1" noChangeArrowheads="1"/>
        </xdr:cNvSpPr>
      </xdr:nvSpPr>
      <xdr:spPr bwMode="auto">
        <a:xfrm>
          <a:off x="8639175" y="25565100"/>
          <a:ext cx="647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83</xdr:row>
      <xdr:rowOff>0</xdr:rowOff>
    </xdr:from>
    <xdr:to>
      <xdr:col>10</xdr:col>
      <xdr:colOff>647700</xdr:colOff>
      <xdr:row>84</xdr:row>
      <xdr:rowOff>9525</xdr:rowOff>
    </xdr:to>
    <xdr:sp macro="" textlink="">
      <xdr:nvSpPr>
        <xdr:cNvPr id="2273" name="AutoShape 268"/>
        <xdr:cNvSpPr>
          <a:spLocks noRot="1" noChangeAspect="1" noMove="1" noResize="1" noChangeArrowheads="1"/>
        </xdr:cNvSpPr>
      </xdr:nvSpPr>
      <xdr:spPr bwMode="auto">
        <a:xfrm>
          <a:off x="8639175" y="258127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2274" name="AutoShape 26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2275" name="AutoShape 268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2276" name="AutoShape 26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2277" name="AutoShape 268"/>
        <xdr:cNvSpPr>
          <a:spLocks noRot="1" noChangeAspect="1" noMove="1" noResize="1" noChangeArrowheads="1"/>
        </xdr:cNvSpPr>
      </xdr:nvSpPr>
      <xdr:spPr bwMode="auto">
        <a:xfrm>
          <a:off x="863917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78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2279" name="AutoShape 26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80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2281" name="AutoShape 26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2282" name="AutoShape 268"/>
        <xdr:cNvSpPr>
          <a:spLocks noRot="1" noChangeAspect="1" noMove="1" noResize="1" noChangeArrowheads="1"/>
        </xdr:cNvSpPr>
      </xdr:nvSpPr>
      <xdr:spPr bwMode="auto">
        <a:xfrm>
          <a:off x="863917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83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84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85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2286" name="AutoShape 26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87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2288" name="AutoShape 26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89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2290" name="AutoShape 268"/>
        <xdr:cNvSpPr>
          <a:spLocks noRot="1" noChangeAspect="1" noMove="1" noResize="1" noChangeArrowheads="1"/>
        </xdr:cNvSpPr>
      </xdr:nvSpPr>
      <xdr:spPr bwMode="auto">
        <a:xfrm>
          <a:off x="863917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2291" name="AutoShape 26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2292" name="AutoShape 26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2293" name="AutoShape 268"/>
        <xdr:cNvSpPr>
          <a:spLocks noRot="1" noChangeAspect="1" noMove="1" noResize="1" noChangeArrowheads="1"/>
        </xdr:cNvSpPr>
      </xdr:nvSpPr>
      <xdr:spPr bwMode="auto">
        <a:xfrm>
          <a:off x="863917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619125</xdr:colOff>
      <xdr:row>144</xdr:row>
      <xdr:rowOff>104775</xdr:rowOff>
    </xdr:to>
    <xdr:sp macro="" textlink="">
      <xdr:nvSpPr>
        <xdr:cNvPr id="2294" name="AutoShape 95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295" name="AutoShape 91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144</xdr:row>
      <xdr:rowOff>104775</xdr:rowOff>
    </xdr:from>
    <xdr:to>
      <xdr:col>11</xdr:col>
      <xdr:colOff>0</xdr:colOff>
      <xdr:row>144</xdr:row>
      <xdr:rowOff>104775</xdr:rowOff>
    </xdr:to>
    <xdr:sp macro="" textlink="">
      <xdr:nvSpPr>
        <xdr:cNvPr id="2296" name="AutoShape 224"/>
        <xdr:cNvSpPr>
          <a:spLocks noRot="1" noChangeAspect="1" noMove="1" noResize="1" noChangeArrowheads="1"/>
        </xdr:cNvSpPr>
      </xdr:nvSpPr>
      <xdr:spPr bwMode="auto">
        <a:xfrm>
          <a:off x="9715500" y="4391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144</xdr:row>
      <xdr:rowOff>104775</xdr:rowOff>
    </xdr:from>
    <xdr:to>
      <xdr:col>11</xdr:col>
      <xdr:colOff>0</xdr:colOff>
      <xdr:row>144</xdr:row>
      <xdr:rowOff>104775</xdr:rowOff>
    </xdr:to>
    <xdr:sp macro="" textlink="">
      <xdr:nvSpPr>
        <xdr:cNvPr id="2297" name="AutoShape 225"/>
        <xdr:cNvSpPr>
          <a:spLocks noRot="1" noChangeAspect="1" noMove="1" noResize="1" noChangeArrowheads="1"/>
        </xdr:cNvSpPr>
      </xdr:nvSpPr>
      <xdr:spPr bwMode="auto">
        <a:xfrm>
          <a:off x="9715500" y="4391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619125</xdr:colOff>
      <xdr:row>144</xdr:row>
      <xdr:rowOff>104775</xdr:rowOff>
    </xdr:to>
    <xdr:sp macro="" textlink="">
      <xdr:nvSpPr>
        <xdr:cNvPr id="2298" name="AutoShape 272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2299" name="AutoShape 273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00" name="AutoShape 287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01" name="AutoShape 288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02" name="AutoShape 289"/>
        <xdr:cNvSpPr>
          <a:spLocks noRo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03" name="AutoShape 290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144</xdr:row>
      <xdr:rowOff>104775</xdr:rowOff>
    </xdr:from>
    <xdr:to>
      <xdr:col>9</xdr:col>
      <xdr:colOff>0</xdr:colOff>
      <xdr:row>144</xdr:row>
      <xdr:rowOff>104775</xdr:rowOff>
    </xdr:to>
    <xdr:sp macro="" textlink="">
      <xdr:nvSpPr>
        <xdr:cNvPr id="2304" name="AutoShape 291"/>
        <xdr:cNvSpPr>
          <a:spLocks noRot="1" noChangeAspect="1" noMove="1" noResize="1" noChangeArrowheads="1"/>
        </xdr:cNvSpPr>
      </xdr:nvSpPr>
      <xdr:spPr bwMode="auto">
        <a:xfrm>
          <a:off x="7562850" y="4391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144</xdr:row>
      <xdr:rowOff>104775</xdr:rowOff>
    </xdr:from>
    <xdr:to>
      <xdr:col>9</xdr:col>
      <xdr:colOff>0</xdr:colOff>
      <xdr:row>144</xdr:row>
      <xdr:rowOff>104775</xdr:rowOff>
    </xdr:to>
    <xdr:sp macro="" textlink="">
      <xdr:nvSpPr>
        <xdr:cNvPr id="2305" name="AutoShape 292"/>
        <xdr:cNvSpPr>
          <a:spLocks noRot="1" noChangeAspect="1" noMove="1" noResize="1" noChangeArrowheads="1"/>
        </xdr:cNvSpPr>
      </xdr:nvSpPr>
      <xdr:spPr bwMode="auto">
        <a:xfrm>
          <a:off x="7562850" y="4391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144</xdr:row>
      <xdr:rowOff>104775</xdr:rowOff>
    </xdr:from>
    <xdr:to>
      <xdr:col>9</xdr:col>
      <xdr:colOff>0</xdr:colOff>
      <xdr:row>144</xdr:row>
      <xdr:rowOff>104775</xdr:rowOff>
    </xdr:to>
    <xdr:sp macro="" textlink="">
      <xdr:nvSpPr>
        <xdr:cNvPr id="2306" name="AutoShape 293"/>
        <xdr:cNvSpPr>
          <a:spLocks noRot="1" noMove="1" noResize="1" noChangeArrowheads="1"/>
        </xdr:cNvSpPr>
      </xdr:nvSpPr>
      <xdr:spPr bwMode="auto">
        <a:xfrm>
          <a:off x="7562850" y="4391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144</xdr:row>
      <xdr:rowOff>104775</xdr:rowOff>
    </xdr:from>
    <xdr:to>
      <xdr:col>11</xdr:col>
      <xdr:colOff>0</xdr:colOff>
      <xdr:row>144</xdr:row>
      <xdr:rowOff>104775</xdr:rowOff>
    </xdr:to>
    <xdr:sp macro="" textlink="">
      <xdr:nvSpPr>
        <xdr:cNvPr id="2307" name="AutoShape 294"/>
        <xdr:cNvSpPr>
          <a:spLocks noRot="1" noChangeAspect="1" noMove="1" noResize="1" noChangeArrowheads="1"/>
        </xdr:cNvSpPr>
      </xdr:nvSpPr>
      <xdr:spPr bwMode="auto">
        <a:xfrm>
          <a:off x="9715500" y="43919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2308" name="AutoShape 295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2309" name="AutoShape 296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2310" name="AutoShape 297"/>
        <xdr:cNvSpPr>
          <a:spLocks noRo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144</xdr:row>
      <xdr:rowOff>104775</xdr:rowOff>
    </xdr:from>
    <xdr:to>
      <xdr:col>4</xdr:col>
      <xdr:colOff>647700</xdr:colOff>
      <xdr:row>144</xdr:row>
      <xdr:rowOff>104775</xdr:rowOff>
    </xdr:to>
    <xdr:sp macro="" textlink="">
      <xdr:nvSpPr>
        <xdr:cNvPr id="2311" name="AutoShape 298"/>
        <xdr:cNvSpPr>
          <a:spLocks noRot="1" noChangeAspect="1" noMove="1" noResize="1" noChangeArrowheads="1"/>
        </xdr:cNvSpPr>
      </xdr:nvSpPr>
      <xdr:spPr bwMode="auto">
        <a:xfrm>
          <a:off x="22383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12" name="AutoShape 299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13" name="AutoShape 300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14" name="AutoShape 301"/>
        <xdr:cNvSpPr>
          <a:spLocks noRo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15" name="AutoShape 302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619125</xdr:colOff>
      <xdr:row>144</xdr:row>
      <xdr:rowOff>104775</xdr:rowOff>
    </xdr:to>
    <xdr:sp macro="" textlink="">
      <xdr:nvSpPr>
        <xdr:cNvPr id="2316" name="AutoShape 272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2317" name="AutoShape 273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2318" name="AutoShape 295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2319" name="AutoShape 296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2320" name="AutoShape 297"/>
        <xdr:cNvSpPr>
          <a:spLocks noRo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144</xdr:row>
      <xdr:rowOff>104775</xdr:rowOff>
    </xdr:from>
    <xdr:to>
      <xdr:col>6</xdr:col>
      <xdr:colOff>647700</xdr:colOff>
      <xdr:row>144</xdr:row>
      <xdr:rowOff>104775</xdr:rowOff>
    </xdr:to>
    <xdr:sp macro="" textlink="">
      <xdr:nvSpPr>
        <xdr:cNvPr id="2321" name="AutoShape 298"/>
        <xdr:cNvSpPr>
          <a:spLocks noRot="1" noChangeAspect="1" noMove="1" noResize="1" noChangeArrowheads="1"/>
        </xdr:cNvSpPr>
      </xdr:nvSpPr>
      <xdr:spPr bwMode="auto">
        <a:xfrm>
          <a:off x="43910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619125</xdr:colOff>
      <xdr:row>144</xdr:row>
      <xdr:rowOff>104775</xdr:rowOff>
    </xdr:to>
    <xdr:sp macro="" textlink="">
      <xdr:nvSpPr>
        <xdr:cNvPr id="2322" name="AutoShape 272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2323" name="AutoShape 273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2324" name="AutoShape 295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2325" name="AutoShape 296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2326" name="AutoShape 297"/>
        <xdr:cNvSpPr>
          <a:spLocks noRo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144</xdr:row>
      <xdr:rowOff>104775</xdr:rowOff>
    </xdr:from>
    <xdr:to>
      <xdr:col>8</xdr:col>
      <xdr:colOff>647700</xdr:colOff>
      <xdr:row>144</xdr:row>
      <xdr:rowOff>104775</xdr:rowOff>
    </xdr:to>
    <xdr:sp macro="" textlink="">
      <xdr:nvSpPr>
        <xdr:cNvPr id="2327" name="AutoShape 298"/>
        <xdr:cNvSpPr>
          <a:spLocks noRot="1" noChangeAspect="1" noMove="1" noResize="1" noChangeArrowheads="1"/>
        </xdr:cNvSpPr>
      </xdr:nvSpPr>
      <xdr:spPr bwMode="auto">
        <a:xfrm>
          <a:off x="648652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619125</xdr:colOff>
      <xdr:row>144</xdr:row>
      <xdr:rowOff>104775</xdr:rowOff>
    </xdr:to>
    <xdr:sp macro="" textlink="">
      <xdr:nvSpPr>
        <xdr:cNvPr id="2328" name="AutoShape 272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29" name="AutoShape 273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30" name="AutoShape 295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31" name="AutoShape 296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32" name="AutoShape 297"/>
        <xdr:cNvSpPr>
          <a:spLocks noRo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144</xdr:row>
      <xdr:rowOff>104775</xdr:rowOff>
    </xdr:from>
    <xdr:to>
      <xdr:col>10</xdr:col>
      <xdr:colOff>647700</xdr:colOff>
      <xdr:row>144</xdr:row>
      <xdr:rowOff>104775</xdr:rowOff>
    </xdr:to>
    <xdr:sp macro="" textlink="">
      <xdr:nvSpPr>
        <xdr:cNvPr id="2333" name="AutoShape 298"/>
        <xdr:cNvSpPr>
          <a:spLocks noRot="1" noChangeAspect="1" noMove="1" noResize="1" noChangeArrowheads="1"/>
        </xdr:cNvSpPr>
      </xdr:nvSpPr>
      <xdr:spPr bwMode="auto">
        <a:xfrm>
          <a:off x="8639175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619125</xdr:colOff>
      <xdr:row>144</xdr:row>
      <xdr:rowOff>104775</xdr:rowOff>
    </xdr:to>
    <xdr:sp macro="" textlink="">
      <xdr:nvSpPr>
        <xdr:cNvPr id="2334" name="AutoShape 272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2335" name="AutoShape 273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2336" name="AutoShape 295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2337" name="AutoShape 296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2338" name="AutoShape 297"/>
        <xdr:cNvSpPr>
          <a:spLocks noRo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144</xdr:row>
      <xdr:rowOff>104775</xdr:rowOff>
    </xdr:from>
    <xdr:to>
      <xdr:col>12</xdr:col>
      <xdr:colOff>647700</xdr:colOff>
      <xdr:row>144</xdr:row>
      <xdr:rowOff>104775</xdr:rowOff>
    </xdr:to>
    <xdr:sp macro="" textlink="">
      <xdr:nvSpPr>
        <xdr:cNvPr id="2339" name="AutoShape 298"/>
        <xdr:cNvSpPr>
          <a:spLocks noRot="1" noChangeAspect="1" noMove="1" noResize="1" noChangeArrowheads="1"/>
        </xdr:cNvSpPr>
      </xdr:nvSpPr>
      <xdr:spPr bwMode="auto">
        <a:xfrm>
          <a:off x="10763250" y="43919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619125</xdr:colOff>
      <xdr:row>145</xdr:row>
      <xdr:rowOff>104775</xdr:rowOff>
    </xdr:to>
    <xdr:sp macro="" textlink="">
      <xdr:nvSpPr>
        <xdr:cNvPr id="2340" name="AutoShape 95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41" name="AutoShape 91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145</xdr:row>
      <xdr:rowOff>104775</xdr:rowOff>
    </xdr:from>
    <xdr:to>
      <xdr:col>11</xdr:col>
      <xdr:colOff>0</xdr:colOff>
      <xdr:row>145</xdr:row>
      <xdr:rowOff>104775</xdr:rowOff>
    </xdr:to>
    <xdr:sp macro="" textlink="">
      <xdr:nvSpPr>
        <xdr:cNvPr id="2342" name="AutoShape 224"/>
        <xdr:cNvSpPr>
          <a:spLocks noRot="1" noChangeAspect="1" noMove="1" noResize="1" noChangeArrowheads="1"/>
        </xdr:cNvSpPr>
      </xdr:nvSpPr>
      <xdr:spPr bwMode="auto">
        <a:xfrm>
          <a:off x="9715500" y="442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145</xdr:row>
      <xdr:rowOff>104775</xdr:rowOff>
    </xdr:from>
    <xdr:to>
      <xdr:col>11</xdr:col>
      <xdr:colOff>0</xdr:colOff>
      <xdr:row>145</xdr:row>
      <xdr:rowOff>104775</xdr:rowOff>
    </xdr:to>
    <xdr:sp macro="" textlink="">
      <xdr:nvSpPr>
        <xdr:cNvPr id="2343" name="AutoShape 225"/>
        <xdr:cNvSpPr>
          <a:spLocks noRot="1" noChangeAspect="1" noMove="1" noResize="1" noChangeArrowheads="1"/>
        </xdr:cNvSpPr>
      </xdr:nvSpPr>
      <xdr:spPr bwMode="auto">
        <a:xfrm>
          <a:off x="9715500" y="442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619125</xdr:colOff>
      <xdr:row>145</xdr:row>
      <xdr:rowOff>104775</xdr:rowOff>
    </xdr:to>
    <xdr:sp macro="" textlink="">
      <xdr:nvSpPr>
        <xdr:cNvPr id="2344" name="AutoShape 272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2345" name="AutoShape 273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46" name="AutoShape 287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47" name="AutoShape 288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48" name="AutoShape 289"/>
        <xdr:cNvSpPr>
          <a:spLocks noRo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49" name="AutoShape 290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145</xdr:row>
      <xdr:rowOff>104775</xdr:rowOff>
    </xdr:from>
    <xdr:to>
      <xdr:col>9</xdr:col>
      <xdr:colOff>0</xdr:colOff>
      <xdr:row>145</xdr:row>
      <xdr:rowOff>104775</xdr:rowOff>
    </xdr:to>
    <xdr:sp macro="" textlink="">
      <xdr:nvSpPr>
        <xdr:cNvPr id="2350" name="AutoShape 291"/>
        <xdr:cNvSpPr>
          <a:spLocks noRot="1" noChangeAspect="1" noMove="1" noResize="1" noChangeArrowheads="1"/>
        </xdr:cNvSpPr>
      </xdr:nvSpPr>
      <xdr:spPr bwMode="auto">
        <a:xfrm>
          <a:off x="7562850" y="442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145</xdr:row>
      <xdr:rowOff>104775</xdr:rowOff>
    </xdr:from>
    <xdr:to>
      <xdr:col>9</xdr:col>
      <xdr:colOff>0</xdr:colOff>
      <xdr:row>145</xdr:row>
      <xdr:rowOff>104775</xdr:rowOff>
    </xdr:to>
    <xdr:sp macro="" textlink="">
      <xdr:nvSpPr>
        <xdr:cNvPr id="2351" name="AutoShape 292"/>
        <xdr:cNvSpPr>
          <a:spLocks noRot="1" noChangeAspect="1" noMove="1" noResize="1" noChangeArrowheads="1"/>
        </xdr:cNvSpPr>
      </xdr:nvSpPr>
      <xdr:spPr bwMode="auto">
        <a:xfrm>
          <a:off x="7562850" y="442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145</xdr:row>
      <xdr:rowOff>104775</xdr:rowOff>
    </xdr:from>
    <xdr:to>
      <xdr:col>9</xdr:col>
      <xdr:colOff>0</xdr:colOff>
      <xdr:row>145</xdr:row>
      <xdr:rowOff>104775</xdr:rowOff>
    </xdr:to>
    <xdr:sp macro="" textlink="">
      <xdr:nvSpPr>
        <xdr:cNvPr id="2352" name="AutoShape 293"/>
        <xdr:cNvSpPr>
          <a:spLocks noRot="1" noMove="1" noResize="1" noChangeArrowheads="1"/>
        </xdr:cNvSpPr>
      </xdr:nvSpPr>
      <xdr:spPr bwMode="auto">
        <a:xfrm>
          <a:off x="7562850" y="442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145</xdr:row>
      <xdr:rowOff>104775</xdr:rowOff>
    </xdr:from>
    <xdr:to>
      <xdr:col>11</xdr:col>
      <xdr:colOff>0</xdr:colOff>
      <xdr:row>145</xdr:row>
      <xdr:rowOff>104775</xdr:rowOff>
    </xdr:to>
    <xdr:sp macro="" textlink="">
      <xdr:nvSpPr>
        <xdr:cNvPr id="2353" name="AutoShape 294"/>
        <xdr:cNvSpPr>
          <a:spLocks noRot="1" noChangeAspect="1" noMove="1" noResize="1" noChangeArrowheads="1"/>
        </xdr:cNvSpPr>
      </xdr:nvSpPr>
      <xdr:spPr bwMode="auto">
        <a:xfrm>
          <a:off x="9715500" y="44224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2354" name="AutoShape 295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2355" name="AutoShape 296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2356" name="AutoShape 297"/>
        <xdr:cNvSpPr>
          <a:spLocks noRo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145</xdr:row>
      <xdr:rowOff>104775</xdr:rowOff>
    </xdr:from>
    <xdr:to>
      <xdr:col>4</xdr:col>
      <xdr:colOff>647700</xdr:colOff>
      <xdr:row>145</xdr:row>
      <xdr:rowOff>104775</xdr:rowOff>
    </xdr:to>
    <xdr:sp macro="" textlink="">
      <xdr:nvSpPr>
        <xdr:cNvPr id="2357" name="AutoShape 298"/>
        <xdr:cNvSpPr>
          <a:spLocks noRot="1" noChangeAspect="1" noMove="1" noResize="1" noChangeArrowheads="1"/>
        </xdr:cNvSpPr>
      </xdr:nvSpPr>
      <xdr:spPr bwMode="auto">
        <a:xfrm>
          <a:off x="22383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58" name="AutoShape 299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59" name="AutoShape 300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60" name="AutoShape 301"/>
        <xdr:cNvSpPr>
          <a:spLocks noRo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61" name="AutoShape 302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619125</xdr:colOff>
      <xdr:row>145</xdr:row>
      <xdr:rowOff>104775</xdr:rowOff>
    </xdr:to>
    <xdr:sp macro="" textlink="">
      <xdr:nvSpPr>
        <xdr:cNvPr id="2362" name="AutoShape 272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2363" name="AutoShape 273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2364" name="AutoShape 295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2365" name="AutoShape 296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2366" name="AutoShape 297"/>
        <xdr:cNvSpPr>
          <a:spLocks noRo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145</xdr:row>
      <xdr:rowOff>104775</xdr:rowOff>
    </xdr:from>
    <xdr:to>
      <xdr:col>6</xdr:col>
      <xdr:colOff>647700</xdr:colOff>
      <xdr:row>145</xdr:row>
      <xdr:rowOff>104775</xdr:rowOff>
    </xdr:to>
    <xdr:sp macro="" textlink="">
      <xdr:nvSpPr>
        <xdr:cNvPr id="2367" name="AutoShape 298"/>
        <xdr:cNvSpPr>
          <a:spLocks noRot="1" noChangeAspect="1" noMove="1" noResize="1" noChangeArrowheads="1"/>
        </xdr:cNvSpPr>
      </xdr:nvSpPr>
      <xdr:spPr bwMode="auto">
        <a:xfrm>
          <a:off x="43910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619125</xdr:colOff>
      <xdr:row>145</xdr:row>
      <xdr:rowOff>104775</xdr:rowOff>
    </xdr:to>
    <xdr:sp macro="" textlink="">
      <xdr:nvSpPr>
        <xdr:cNvPr id="2368" name="AutoShape 272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2369" name="AutoShape 273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2370" name="AutoShape 295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2371" name="AutoShape 296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2372" name="AutoShape 297"/>
        <xdr:cNvSpPr>
          <a:spLocks noRo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145</xdr:row>
      <xdr:rowOff>104775</xdr:rowOff>
    </xdr:from>
    <xdr:to>
      <xdr:col>8</xdr:col>
      <xdr:colOff>647700</xdr:colOff>
      <xdr:row>145</xdr:row>
      <xdr:rowOff>104775</xdr:rowOff>
    </xdr:to>
    <xdr:sp macro="" textlink="">
      <xdr:nvSpPr>
        <xdr:cNvPr id="2373" name="AutoShape 298"/>
        <xdr:cNvSpPr>
          <a:spLocks noRot="1" noChangeAspect="1" noMove="1" noResize="1" noChangeArrowheads="1"/>
        </xdr:cNvSpPr>
      </xdr:nvSpPr>
      <xdr:spPr bwMode="auto">
        <a:xfrm>
          <a:off x="648652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619125</xdr:colOff>
      <xdr:row>145</xdr:row>
      <xdr:rowOff>104775</xdr:rowOff>
    </xdr:to>
    <xdr:sp macro="" textlink="">
      <xdr:nvSpPr>
        <xdr:cNvPr id="2374" name="AutoShape 272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75" name="AutoShape 273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76" name="AutoShape 295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77" name="AutoShape 296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78" name="AutoShape 297"/>
        <xdr:cNvSpPr>
          <a:spLocks noRo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145</xdr:row>
      <xdr:rowOff>104775</xdr:rowOff>
    </xdr:from>
    <xdr:to>
      <xdr:col>10</xdr:col>
      <xdr:colOff>647700</xdr:colOff>
      <xdr:row>145</xdr:row>
      <xdr:rowOff>104775</xdr:rowOff>
    </xdr:to>
    <xdr:sp macro="" textlink="">
      <xdr:nvSpPr>
        <xdr:cNvPr id="2379" name="AutoShape 298"/>
        <xdr:cNvSpPr>
          <a:spLocks noRot="1" noChangeAspect="1" noMove="1" noResize="1" noChangeArrowheads="1"/>
        </xdr:cNvSpPr>
      </xdr:nvSpPr>
      <xdr:spPr bwMode="auto">
        <a:xfrm>
          <a:off x="8639175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619125</xdr:colOff>
      <xdr:row>145</xdr:row>
      <xdr:rowOff>104775</xdr:rowOff>
    </xdr:to>
    <xdr:sp macro="" textlink="">
      <xdr:nvSpPr>
        <xdr:cNvPr id="2380" name="AutoShape 272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2381" name="AutoShape 273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2382" name="AutoShape 295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2383" name="AutoShape 296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2384" name="AutoShape 297"/>
        <xdr:cNvSpPr>
          <a:spLocks noRo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145</xdr:row>
      <xdr:rowOff>104775</xdr:rowOff>
    </xdr:from>
    <xdr:to>
      <xdr:col>12</xdr:col>
      <xdr:colOff>647700</xdr:colOff>
      <xdr:row>145</xdr:row>
      <xdr:rowOff>104775</xdr:rowOff>
    </xdr:to>
    <xdr:sp macro="" textlink="">
      <xdr:nvSpPr>
        <xdr:cNvPr id="2385" name="AutoShape 298"/>
        <xdr:cNvSpPr>
          <a:spLocks noRot="1" noChangeAspect="1" noMove="1" noResize="1" noChangeArrowheads="1"/>
        </xdr:cNvSpPr>
      </xdr:nvSpPr>
      <xdr:spPr bwMode="auto">
        <a:xfrm>
          <a:off x="10763250" y="44224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619125</xdr:colOff>
      <xdr:row>146</xdr:row>
      <xdr:rowOff>104775</xdr:rowOff>
    </xdr:to>
    <xdr:sp macro="" textlink="">
      <xdr:nvSpPr>
        <xdr:cNvPr id="2386" name="AutoShape 95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387" name="AutoShape 91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146</xdr:row>
      <xdr:rowOff>104775</xdr:rowOff>
    </xdr:from>
    <xdr:to>
      <xdr:col>11</xdr:col>
      <xdr:colOff>0</xdr:colOff>
      <xdr:row>146</xdr:row>
      <xdr:rowOff>104775</xdr:rowOff>
    </xdr:to>
    <xdr:sp macro="" textlink="">
      <xdr:nvSpPr>
        <xdr:cNvPr id="2388" name="AutoShape 224"/>
        <xdr:cNvSpPr>
          <a:spLocks noRot="1" noChangeAspect="1" noMove="1" noResize="1" noChangeArrowheads="1"/>
        </xdr:cNvSpPr>
      </xdr:nvSpPr>
      <xdr:spPr bwMode="auto">
        <a:xfrm>
          <a:off x="9715500" y="44529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146</xdr:row>
      <xdr:rowOff>104775</xdr:rowOff>
    </xdr:from>
    <xdr:to>
      <xdr:col>11</xdr:col>
      <xdr:colOff>0</xdr:colOff>
      <xdr:row>146</xdr:row>
      <xdr:rowOff>104775</xdr:rowOff>
    </xdr:to>
    <xdr:sp macro="" textlink="">
      <xdr:nvSpPr>
        <xdr:cNvPr id="2389" name="AutoShape 225"/>
        <xdr:cNvSpPr>
          <a:spLocks noRot="1" noChangeAspect="1" noMove="1" noResize="1" noChangeArrowheads="1"/>
        </xdr:cNvSpPr>
      </xdr:nvSpPr>
      <xdr:spPr bwMode="auto">
        <a:xfrm>
          <a:off x="9715500" y="44529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619125</xdr:colOff>
      <xdr:row>146</xdr:row>
      <xdr:rowOff>104775</xdr:rowOff>
    </xdr:to>
    <xdr:sp macro="" textlink="">
      <xdr:nvSpPr>
        <xdr:cNvPr id="2390" name="AutoShape 272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2391" name="AutoShape 273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392" name="AutoShape 287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393" name="AutoShape 288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394" name="AutoShape 289"/>
        <xdr:cNvSpPr>
          <a:spLocks noRo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395" name="AutoShape 290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146</xdr:row>
      <xdr:rowOff>104775</xdr:rowOff>
    </xdr:from>
    <xdr:to>
      <xdr:col>9</xdr:col>
      <xdr:colOff>0</xdr:colOff>
      <xdr:row>146</xdr:row>
      <xdr:rowOff>104775</xdr:rowOff>
    </xdr:to>
    <xdr:sp macro="" textlink="">
      <xdr:nvSpPr>
        <xdr:cNvPr id="2396" name="AutoShape 291"/>
        <xdr:cNvSpPr>
          <a:spLocks noRot="1" noChangeAspect="1" noMove="1" noResize="1" noChangeArrowheads="1"/>
        </xdr:cNvSpPr>
      </xdr:nvSpPr>
      <xdr:spPr bwMode="auto">
        <a:xfrm>
          <a:off x="7562850" y="44529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146</xdr:row>
      <xdr:rowOff>104775</xdr:rowOff>
    </xdr:from>
    <xdr:to>
      <xdr:col>9</xdr:col>
      <xdr:colOff>0</xdr:colOff>
      <xdr:row>146</xdr:row>
      <xdr:rowOff>104775</xdr:rowOff>
    </xdr:to>
    <xdr:sp macro="" textlink="">
      <xdr:nvSpPr>
        <xdr:cNvPr id="2397" name="AutoShape 292"/>
        <xdr:cNvSpPr>
          <a:spLocks noRot="1" noChangeAspect="1" noMove="1" noResize="1" noChangeArrowheads="1"/>
        </xdr:cNvSpPr>
      </xdr:nvSpPr>
      <xdr:spPr bwMode="auto">
        <a:xfrm>
          <a:off x="7562850" y="44529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146</xdr:row>
      <xdr:rowOff>104775</xdr:rowOff>
    </xdr:from>
    <xdr:to>
      <xdr:col>9</xdr:col>
      <xdr:colOff>0</xdr:colOff>
      <xdr:row>146</xdr:row>
      <xdr:rowOff>104775</xdr:rowOff>
    </xdr:to>
    <xdr:sp macro="" textlink="">
      <xdr:nvSpPr>
        <xdr:cNvPr id="2398" name="AutoShape 293"/>
        <xdr:cNvSpPr>
          <a:spLocks noRot="1" noMove="1" noResize="1" noChangeArrowheads="1"/>
        </xdr:cNvSpPr>
      </xdr:nvSpPr>
      <xdr:spPr bwMode="auto">
        <a:xfrm>
          <a:off x="7562850" y="44529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146</xdr:row>
      <xdr:rowOff>104775</xdr:rowOff>
    </xdr:from>
    <xdr:to>
      <xdr:col>11</xdr:col>
      <xdr:colOff>0</xdr:colOff>
      <xdr:row>146</xdr:row>
      <xdr:rowOff>104775</xdr:rowOff>
    </xdr:to>
    <xdr:sp macro="" textlink="">
      <xdr:nvSpPr>
        <xdr:cNvPr id="2399" name="AutoShape 294"/>
        <xdr:cNvSpPr>
          <a:spLocks noRot="1" noChangeAspect="1" noMove="1" noResize="1" noChangeArrowheads="1"/>
        </xdr:cNvSpPr>
      </xdr:nvSpPr>
      <xdr:spPr bwMode="auto">
        <a:xfrm>
          <a:off x="9715500" y="44529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2400" name="AutoShape 295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2401" name="AutoShape 296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2402" name="AutoShape 297"/>
        <xdr:cNvSpPr>
          <a:spLocks noRo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146</xdr:row>
      <xdr:rowOff>104775</xdr:rowOff>
    </xdr:from>
    <xdr:to>
      <xdr:col>4</xdr:col>
      <xdr:colOff>647700</xdr:colOff>
      <xdr:row>146</xdr:row>
      <xdr:rowOff>104775</xdr:rowOff>
    </xdr:to>
    <xdr:sp macro="" textlink="">
      <xdr:nvSpPr>
        <xdr:cNvPr id="2403" name="AutoShape 298"/>
        <xdr:cNvSpPr>
          <a:spLocks noRot="1" noChangeAspect="1" noMove="1" noResize="1" noChangeArrowheads="1"/>
        </xdr:cNvSpPr>
      </xdr:nvSpPr>
      <xdr:spPr bwMode="auto">
        <a:xfrm>
          <a:off x="22383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04" name="AutoShape 299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05" name="AutoShape 300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06" name="AutoShape 301"/>
        <xdr:cNvSpPr>
          <a:spLocks noRo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07" name="AutoShape 302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619125</xdr:colOff>
      <xdr:row>146</xdr:row>
      <xdr:rowOff>104775</xdr:rowOff>
    </xdr:to>
    <xdr:sp macro="" textlink="">
      <xdr:nvSpPr>
        <xdr:cNvPr id="2408" name="AutoShape 272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2409" name="AutoShape 273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2410" name="AutoShape 295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2411" name="AutoShape 296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2412" name="AutoShape 297"/>
        <xdr:cNvSpPr>
          <a:spLocks noRo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146</xdr:row>
      <xdr:rowOff>104775</xdr:rowOff>
    </xdr:from>
    <xdr:to>
      <xdr:col>6</xdr:col>
      <xdr:colOff>647700</xdr:colOff>
      <xdr:row>146</xdr:row>
      <xdr:rowOff>104775</xdr:rowOff>
    </xdr:to>
    <xdr:sp macro="" textlink="">
      <xdr:nvSpPr>
        <xdr:cNvPr id="2413" name="AutoShape 298"/>
        <xdr:cNvSpPr>
          <a:spLocks noRot="1" noChangeAspect="1" noMove="1" noResize="1" noChangeArrowheads="1"/>
        </xdr:cNvSpPr>
      </xdr:nvSpPr>
      <xdr:spPr bwMode="auto">
        <a:xfrm>
          <a:off x="43910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619125</xdr:colOff>
      <xdr:row>146</xdr:row>
      <xdr:rowOff>104775</xdr:rowOff>
    </xdr:to>
    <xdr:sp macro="" textlink="">
      <xdr:nvSpPr>
        <xdr:cNvPr id="2414" name="AutoShape 272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2415" name="AutoShape 273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2416" name="AutoShape 295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2417" name="AutoShape 296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2418" name="AutoShape 297"/>
        <xdr:cNvSpPr>
          <a:spLocks noRo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146</xdr:row>
      <xdr:rowOff>104775</xdr:rowOff>
    </xdr:from>
    <xdr:to>
      <xdr:col>8</xdr:col>
      <xdr:colOff>647700</xdr:colOff>
      <xdr:row>146</xdr:row>
      <xdr:rowOff>104775</xdr:rowOff>
    </xdr:to>
    <xdr:sp macro="" textlink="">
      <xdr:nvSpPr>
        <xdr:cNvPr id="2419" name="AutoShape 298"/>
        <xdr:cNvSpPr>
          <a:spLocks noRot="1" noChangeAspect="1" noMove="1" noResize="1" noChangeArrowheads="1"/>
        </xdr:cNvSpPr>
      </xdr:nvSpPr>
      <xdr:spPr bwMode="auto">
        <a:xfrm>
          <a:off x="648652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619125</xdr:colOff>
      <xdr:row>146</xdr:row>
      <xdr:rowOff>104775</xdr:rowOff>
    </xdr:to>
    <xdr:sp macro="" textlink="">
      <xdr:nvSpPr>
        <xdr:cNvPr id="2420" name="AutoShape 272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21" name="AutoShape 273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22" name="AutoShape 295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23" name="AutoShape 296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24" name="AutoShape 297"/>
        <xdr:cNvSpPr>
          <a:spLocks noRo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146</xdr:row>
      <xdr:rowOff>104775</xdr:rowOff>
    </xdr:from>
    <xdr:to>
      <xdr:col>10</xdr:col>
      <xdr:colOff>647700</xdr:colOff>
      <xdr:row>146</xdr:row>
      <xdr:rowOff>104775</xdr:rowOff>
    </xdr:to>
    <xdr:sp macro="" textlink="">
      <xdr:nvSpPr>
        <xdr:cNvPr id="2425" name="AutoShape 298"/>
        <xdr:cNvSpPr>
          <a:spLocks noRot="1" noChangeAspect="1" noMove="1" noResize="1" noChangeArrowheads="1"/>
        </xdr:cNvSpPr>
      </xdr:nvSpPr>
      <xdr:spPr bwMode="auto">
        <a:xfrm>
          <a:off x="8639175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619125</xdr:colOff>
      <xdr:row>146</xdr:row>
      <xdr:rowOff>104775</xdr:rowOff>
    </xdr:to>
    <xdr:sp macro="" textlink="">
      <xdr:nvSpPr>
        <xdr:cNvPr id="2426" name="AutoShape 272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2427" name="AutoShape 273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2428" name="AutoShape 295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2429" name="AutoShape 296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2430" name="AutoShape 297"/>
        <xdr:cNvSpPr>
          <a:spLocks noRo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146</xdr:row>
      <xdr:rowOff>104775</xdr:rowOff>
    </xdr:from>
    <xdr:to>
      <xdr:col>12</xdr:col>
      <xdr:colOff>647700</xdr:colOff>
      <xdr:row>146</xdr:row>
      <xdr:rowOff>104775</xdr:rowOff>
    </xdr:to>
    <xdr:sp macro="" textlink="">
      <xdr:nvSpPr>
        <xdr:cNvPr id="2431" name="AutoShape 298"/>
        <xdr:cNvSpPr>
          <a:spLocks noRot="1" noChangeAspect="1" noMove="1" noResize="1" noChangeArrowheads="1"/>
        </xdr:cNvSpPr>
      </xdr:nvSpPr>
      <xdr:spPr bwMode="auto">
        <a:xfrm>
          <a:off x="10763250" y="44529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619125</xdr:colOff>
      <xdr:row>147</xdr:row>
      <xdr:rowOff>104775</xdr:rowOff>
    </xdr:to>
    <xdr:sp macro="" textlink="">
      <xdr:nvSpPr>
        <xdr:cNvPr id="2432" name="AutoShape 95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33" name="AutoShape 91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147</xdr:row>
      <xdr:rowOff>104775</xdr:rowOff>
    </xdr:from>
    <xdr:to>
      <xdr:col>11</xdr:col>
      <xdr:colOff>0</xdr:colOff>
      <xdr:row>147</xdr:row>
      <xdr:rowOff>104775</xdr:rowOff>
    </xdr:to>
    <xdr:sp macro="" textlink="">
      <xdr:nvSpPr>
        <xdr:cNvPr id="2434" name="AutoShape 224"/>
        <xdr:cNvSpPr>
          <a:spLocks noRot="1" noChangeAspect="1" noMove="1" noResize="1" noChangeArrowheads="1"/>
        </xdr:cNvSpPr>
      </xdr:nvSpPr>
      <xdr:spPr bwMode="auto">
        <a:xfrm>
          <a:off x="9715500" y="44834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147</xdr:row>
      <xdr:rowOff>104775</xdr:rowOff>
    </xdr:from>
    <xdr:to>
      <xdr:col>11</xdr:col>
      <xdr:colOff>0</xdr:colOff>
      <xdr:row>147</xdr:row>
      <xdr:rowOff>104775</xdr:rowOff>
    </xdr:to>
    <xdr:sp macro="" textlink="">
      <xdr:nvSpPr>
        <xdr:cNvPr id="2435" name="AutoShape 225"/>
        <xdr:cNvSpPr>
          <a:spLocks noRot="1" noChangeAspect="1" noMove="1" noResize="1" noChangeArrowheads="1"/>
        </xdr:cNvSpPr>
      </xdr:nvSpPr>
      <xdr:spPr bwMode="auto">
        <a:xfrm>
          <a:off x="9715500" y="44834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619125</xdr:colOff>
      <xdr:row>147</xdr:row>
      <xdr:rowOff>104775</xdr:rowOff>
    </xdr:to>
    <xdr:sp macro="" textlink="">
      <xdr:nvSpPr>
        <xdr:cNvPr id="2436" name="AutoShape 272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2437" name="AutoShape 273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38" name="AutoShape 287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39" name="AutoShape 288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40" name="AutoShape 289"/>
        <xdr:cNvSpPr>
          <a:spLocks noRo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41" name="AutoShape 290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147</xdr:row>
      <xdr:rowOff>104775</xdr:rowOff>
    </xdr:from>
    <xdr:to>
      <xdr:col>9</xdr:col>
      <xdr:colOff>0</xdr:colOff>
      <xdr:row>147</xdr:row>
      <xdr:rowOff>104775</xdr:rowOff>
    </xdr:to>
    <xdr:sp macro="" textlink="">
      <xdr:nvSpPr>
        <xdr:cNvPr id="2442" name="AutoShape 291"/>
        <xdr:cNvSpPr>
          <a:spLocks noRot="1" noChangeAspect="1" noMove="1" noResize="1" noChangeArrowheads="1"/>
        </xdr:cNvSpPr>
      </xdr:nvSpPr>
      <xdr:spPr bwMode="auto">
        <a:xfrm>
          <a:off x="7562850" y="44834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147</xdr:row>
      <xdr:rowOff>104775</xdr:rowOff>
    </xdr:from>
    <xdr:to>
      <xdr:col>9</xdr:col>
      <xdr:colOff>0</xdr:colOff>
      <xdr:row>147</xdr:row>
      <xdr:rowOff>104775</xdr:rowOff>
    </xdr:to>
    <xdr:sp macro="" textlink="">
      <xdr:nvSpPr>
        <xdr:cNvPr id="2443" name="AutoShape 292"/>
        <xdr:cNvSpPr>
          <a:spLocks noRot="1" noChangeAspect="1" noMove="1" noResize="1" noChangeArrowheads="1"/>
        </xdr:cNvSpPr>
      </xdr:nvSpPr>
      <xdr:spPr bwMode="auto">
        <a:xfrm>
          <a:off x="7562850" y="44834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147</xdr:row>
      <xdr:rowOff>104775</xdr:rowOff>
    </xdr:from>
    <xdr:to>
      <xdr:col>9</xdr:col>
      <xdr:colOff>0</xdr:colOff>
      <xdr:row>147</xdr:row>
      <xdr:rowOff>104775</xdr:rowOff>
    </xdr:to>
    <xdr:sp macro="" textlink="">
      <xdr:nvSpPr>
        <xdr:cNvPr id="2444" name="AutoShape 293"/>
        <xdr:cNvSpPr>
          <a:spLocks noRot="1" noMove="1" noResize="1" noChangeArrowheads="1"/>
        </xdr:cNvSpPr>
      </xdr:nvSpPr>
      <xdr:spPr bwMode="auto">
        <a:xfrm>
          <a:off x="7562850" y="44834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147</xdr:row>
      <xdr:rowOff>104775</xdr:rowOff>
    </xdr:from>
    <xdr:to>
      <xdr:col>11</xdr:col>
      <xdr:colOff>0</xdr:colOff>
      <xdr:row>147</xdr:row>
      <xdr:rowOff>104775</xdr:rowOff>
    </xdr:to>
    <xdr:sp macro="" textlink="">
      <xdr:nvSpPr>
        <xdr:cNvPr id="2445" name="AutoShape 294"/>
        <xdr:cNvSpPr>
          <a:spLocks noRot="1" noChangeAspect="1" noMove="1" noResize="1" noChangeArrowheads="1"/>
        </xdr:cNvSpPr>
      </xdr:nvSpPr>
      <xdr:spPr bwMode="auto">
        <a:xfrm>
          <a:off x="9715500" y="44834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2446" name="AutoShape 295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2447" name="AutoShape 296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2448" name="AutoShape 297"/>
        <xdr:cNvSpPr>
          <a:spLocks noRo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147</xdr:row>
      <xdr:rowOff>104775</xdr:rowOff>
    </xdr:from>
    <xdr:to>
      <xdr:col>4</xdr:col>
      <xdr:colOff>647700</xdr:colOff>
      <xdr:row>147</xdr:row>
      <xdr:rowOff>104775</xdr:rowOff>
    </xdr:to>
    <xdr:sp macro="" textlink="">
      <xdr:nvSpPr>
        <xdr:cNvPr id="2449" name="AutoShape 298"/>
        <xdr:cNvSpPr>
          <a:spLocks noRot="1" noChangeAspect="1" noMove="1" noResize="1" noChangeArrowheads="1"/>
        </xdr:cNvSpPr>
      </xdr:nvSpPr>
      <xdr:spPr bwMode="auto">
        <a:xfrm>
          <a:off x="22383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50" name="AutoShape 299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51" name="AutoShape 300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52" name="AutoShape 301"/>
        <xdr:cNvSpPr>
          <a:spLocks noRo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53" name="AutoShape 302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619125</xdr:colOff>
      <xdr:row>147</xdr:row>
      <xdr:rowOff>104775</xdr:rowOff>
    </xdr:to>
    <xdr:sp macro="" textlink="">
      <xdr:nvSpPr>
        <xdr:cNvPr id="2454" name="AutoShape 272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2455" name="AutoShape 273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2456" name="AutoShape 295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2457" name="AutoShape 296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2458" name="AutoShape 297"/>
        <xdr:cNvSpPr>
          <a:spLocks noRo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147</xdr:row>
      <xdr:rowOff>104775</xdr:rowOff>
    </xdr:from>
    <xdr:to>
      <xdr:col>6</xdr:col>
      <xdr:colOff>647700</xdr:colOff>
      <xdr:row>147</xdr:row>
      <xdr:rowOff>104775</xdr:rowOff>
    </xdr:to>
    <xdr:sp macro="" textlink="">
      <xdr:nvSpPr>
        <xdr:cNvPr id="2459" name="AutoShape 298"/>
        <xdr:cNvSpPr>
          <a:spLocks noRot="1" noChangeAspect="1" noMove="1" noResize="1" noChangeArrowheads="1"/>
        </xdr:cNvSpPr>
      </xdr:nvSpPr>
      <xdr:spPr bwMode="auto">
        <a:xfrm>
          <a:off x="43910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619125</xdr:colOff>
      <xdr:row>147</xdr:row>
      <xdr:rowOff>104775</xdr:rowOff>
    </xdr:to>
    <xdr:sp macro="" textlink="">
      <xdr:nvSpPr>
        <xdr:cNvPr id="2460" name="AutoShape 272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2461" name="AutoShape 273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2462" name="AutoShape 295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2463" name="AutoShape 296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2464" name="AutoShape 297"/>
        <xdr:cNvSpPr>
          <a:spLocks noRo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147</xdr:row>
      <xdr:rowOff>104775</xdr:rowOff>
    </xdr:from>
    <xdr:to>
      <xdr:col>8</xdr:col>
      <xdr:colOff>647700</xdr:colOff>
      <xdr:row>147</xdr:row>
      <xdr:rowOff>104775</xdr:rowOff>
    </xdr:to>
    <xdr:sp macro="" textlink="">
      <xdr:nvSpPr>
        <xdr:cNvPr id="2465" name="AutoShape 298"/>
        <xdr:cNvSpPr>
          <a:spLocks noRot="1" noChangeAspect="1" noMove="1" noResize="1" noChangeArrowheads="1"/>
        </xdr:cNvSpPr>
      </xdr:nvSpPr>
      <xdr:spPr bwMode="auto">
        <a:xfrm>
          <a:off x="648652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619125</xdr:colOff>
      <xdr:row>147</xdr:row>
      <xdr:rowOff>104775</xdr:rowOff>
    </xdr:to>
    <xdr:sp macro="" textlink="">
      <xdr:nvSpPr>
        <xdr:cNvPr id="2466" name="AutoShape 272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67" name="AutoShape 273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68" name="AutoShape 295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69" name="AutoShape 296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70" name="AutoShape 297"/>
        <xdr:cNvSpPr>
          <a:spLocks noRo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147</xdr:row>
      <xdr:rowOff>104775</xdr:rowOff>
    </xdr:from>
    <xdr:to>
      <xdr:col>10</xdr:col>
      <xdr:colOff>647700</xdr:colOff>
      <xdr:row>147</xdr:row>
      <xdr:rowOff>104775</xdr:rowOff>
    </xdr:to>
    <xdr:sp macro="" textlink="">
      <xdr:nvSpPr>
        <xdr:cNvPr id="2471" name="AutoShape 298"/>
        <xdr:cNvSpPr>
          <a:spLocks noRot="1" noChangeAspect="1" noMove="1" noResize="1" noChangeArrowheads="1"/>
        </xdr:cNvSpPr>
      </xdr:nvSpPr>
      <xdr:spPr bwMode="auto">
        <a:xfrm>
          <a:off x="8639175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619125</xdr:colOff>
      <xdr:row>147</xdr:row>
      <xdr:rowOff>104775</xdr:rowOff>
    </xdr:to>
    <xdr:sp macro="" textlink="">
      <xdr:nvSpPr>
        <xdr:cNvPr id="2472" name="AutoShape 272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2473" name="AutoShape 273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2474" name="AutoShape 295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2475" name="AutoShape 296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2476" name="AutoShape 297"/>
        <xdr:cNvSpPr>
          <a:spLocks noRo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147</xdr:row>
      <xdr:rowOff>104775</xdr:rowOff>
    </xdr:from>
    <xdr:to>
      <xdr:col>12</xdr:col>
      <xdr:colOff>647700</xdr:colOff>
      <xdr:row>147</xdr:row>
      <xdr:rowOff>104775</xdr:rowOff>
    </xdr:to>
    <xdr:sp macro="" textlink="">
      <xdr:nvSpPr>
        <xdr:cNvPr id="2477" name="AutoShape 298"/>
        <xdr:cNvSpPr>
          <a:spLocks noRot="1" noChangeAspect="1" noMove="1" noResize="1" noChangeArrowheads="1"/>
        </xdr:cNvSpPr>
      </xdr:nvSpPr>
      <xdr:spPr bwMode="auto">
        <a:xfrm>
          <a:off x="10763250" y="44834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619125</xdr:colOff>
      <xdr:row>148</xdr:row>
      <xdr:rowOff>104775</xdr:rowOff>
    </xdr:to>
    <xdr:sp macro="" textlink="">
      <xdr:nvSpPr>
        <xdr:cNvPr id="2478" name="AutoShape 95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79" name="AutoShape 91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148</xdr:row>
      <xdr:rowOff>104775</xdr:rowOff>
    </xdr:from>
    <xdr:to>
      <xdr:col>11</xdr:col>
      <xdr:colOff>0</xdr:colOff>
      <xdr:row>148</xdr:row>
      <xdr:rowOff>104775</xdr:rowOff>
    </xdr:to>
    <xdr:sp macro="" textlink="">
      <xdr:nvSpPr>
        <xdr:cNvPr id="2480" name="AutoShape 224"/>
        <xdr:cNvSpPr>
          <a:spLocks noRot="1" noChangeAspect="1" noMove="1" noResize="1" noChangeArrowheads="1"/>
        </xdr:cNvSpPr>
      </xdr:nvSpPr>
      <xdr:spPr bwMode="auto">
        <a:xfrm>
          <a:off x="9715500" y="45138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148</xdr:row>
      <xdr:rowOff>104775</xdr:rowOff>
    </xdr:from>
    <xdr:to>
      <xdr:col>11</xdr:col>
      <xdr:colOff>0</xdr:colOff>
      <xdr:row>148</xdr:row>
      <xdr:rowOff>104775</xdr:rowOff>
    </xdr:to>
    <xdr:sp macro="" textlink="">
      <xdr:nvSpPr>
        <xdr:cNvPr id="2481" name="AutoShape 225"/>
        <xdr:cNvSpPr>
          <a:spLocks noRot="1" noChangeAspect="1" noMove="1" noResize="1" noChangeArrowheads="1"/>
        </xdr:cNvSpPr>
      </xdr:nvSpPr>
      <xdr:spPr bwMode="auto">
        <a:xfrm>
          <a:off x="9715500" y="45138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619125</xdr:colOff>
      <xdr:row>148</xdr:row>
      <xdr:rowOff>104775</xdr:rowOff>
    </xdr:to>
    <xdr:sp macro="" textlink="">
      <xdr:nvSpPr>
        <xdr:cNvPr id="2482" name="AutoShape 272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2483" name="AutoShape 273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84" name="AutoShape 287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85" name="AutoShape 288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86" name="AutoShape 289"/>
        <xdr:cNvSpPr>
          <a:spLocks noRo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87" name="AutoShape 290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148</xdr:row>
      <xdr:rowOff>104775</xdr:rowOff>
    </xdr:from>
    <xdr:to>
      <xdr:col>9</xdr:col>
      <xdr:colOff>0</xdr:colOff>
      <xdr:row>148</xdr:row>
      <xdr:rowOff>104775</xdr:rowOff>
    </xdr:to>
    <xdr:sp macro="" textlink="">
      <xdr:nvSpPr>
        <xdr:cNvPr id="2488" name="AutoShape 291"/>
        <xdr:cNvSpPr>
          <a:spLocks noRot="1" noChangeAspect="1" noMove="1" noResize="1" noChangeArrowheads="1"/>
        </xdr:cNvSpPr>
      </xdr:nvSpPr>
      <xdr:spPr bwMode="auto">
        <a:xfrm>
          <a:off x="7562850" y="45138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148</xdr:row>
      <xdr:rowOff>104775</xdr:rowOff>
    </xdr:from>
    <xdr:to>
      <xdr:col>9</xdr:col>
      <xdr:colOff>0</xdr:colOff>
      <xdr:row>148</xdr:row>
      <xdr:rowOff>104775</xdr:rowOff>
    </xdr:to>
    <xdr:sp macro="" textlink="">
      <xdr:nvSpPr>
        <xdr:cNvPr id="2489" name="AutoShape 292"/>
        <xdr:cNvSpPr>
          <a:spLocks noRot="1" noChangeAspect="1" noMove="1" noResize="1" noChangeArrowheads="1"/>
        </xdr:cNvSpPr>
      </xdr:nvSpPr>
      <xdr:spPr bwMode="auto">
        <a:xfrm>
          <a:off x="7562850" y="45138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148</xdr:row>
      <xdr:rowOff>104775</xdr:rowOff>
    </xdr:from>
    <xdr:to>
      <xdr:col>9</xdr:col>
      <xdr:colOff>0</xdr:colOff>
      <xdr:row>148</xdr:row>
      <xdr:rowOff>104775</xdr:rowOff>
    </xdr:to>
    <xdr:sp macro="" textlink="">
      <xdr:nvSpPr>
        <xdr:cNvPr id="2490" name="AutoShape 293"/>
        <xdr:cNvSpPr>
          <a:spLocks noRot="1" noMove="1" noResize="1" noChangeArrowheads="1"/>
        </xdr:cNvSpPr>
      </xdr:nvSpPr>
      <xdr:spPr bwMode="auto">
        <a:xfrm>
          <a:off x="7562850" y="45138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148</xdr:row>
      <xdr:rowOff>104775</xdr:rowOff>
    </xdr:from>
    <xdr:to>
      <xdr:col>11</xdr:col>
      <xdr:colOff>0</xdr:colOff>
      <xdr:row>148</xdr:row>
      <xdr:rowOff>104775</xdr:rowOff>
    </xdr:to>
    <xdr:sp macro="" textlink="">
      <xdr:nvSpPr>
        <xdr:cNvPr id="2491" name="AutoShape 294"/>
        <xdr:cNvSpPr>
          <a:spLocks noRot="1" noChangeAspect="1" noMove="1" noResize="1" noChangeArrowheads="1"/>
        </xdr:cNvSpPr>
      </xdr:nvSpPr>
      <xdr:spPr bwMode="auto">
        <a:xfrm>
          <a:off x="9715500" y="45138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2492" name="AutoShape 295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2493" name="AutoShape 296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2494" name="AutoShape 297"/>
        <xdr:cNvSpPr>
          <a:spLocks noRo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148</xdr:row>
      <xdr:rowOff>104775</xdr:rowOff>
    </xdr:from>
    <xdr:to>
      <xdr:col>4</xdr:col>
      <xdr:colOff>647700</xdr:colOff>
      <xdr:row>148</xdr:row>
      <xdr:rowOff>104775</xdr:rowOff>
    </xdr:to>
    <xdr:sp macro="" textlink="">
      <xdr:nvSpPr>
        <xdr:cNvPr id="2495" name="AutoShape 298"/>
        <xdr:cNvSpPr>
          <a:spLocks noRot="1" noChangeAspect="1" noMove="1" noResize="1" noChangeArrowheads="1"/>
        </xdr:cNvSpPr>
      </xdr:nvSpPr>
      <xdr:spPr bwMode="auto">
        <a:xfrm>
          <a:off x="22383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96" name="AutoShape 299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97" name="AutoShape 300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98" name="AutoShape 301"/>
        <xdr:cNvSpPr>
          <a:spLocks noRo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499" name="AutoShape 302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619125</xdr:colOff>
      <xdr:row>148</xdr:row>
      <xdr:rowOff>104775</xdr:rowOff>
    </xdr:to>
    <xdr:sp macro="" textlink="">
      <xdr:nvSpPr>
        <xdr:cNvPr id="2500" name="AutoShape 272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2501" name="AutoShape 273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2502" name="AutoShape 295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2503" name="AutoShape 296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2504" name="AutoShape 297"/>
        <xdr:cNvSpPr>
          <a:spLocks noRo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148</xdr:row>
      <xdr:rowOff>104775</xdr:rowOff>
    </xdr:from>
    <xdr:to>
      <xdr:col>6</xdr:col>
      <xdr:colOff>647700</xdr:colOff>
      <xdr:row>148</xdr:row>
      <xdr:rowOff>104775</xdr:rowOff>
    </xdr:to>
    <xdr:sp macro="" textlink="">
      <xdr:nvSpPr>
        <xdr:cNvPr id="2505" name="AutoShape 298"/>
        <xdr:cNvSpPr>
          <a:spLocks noRot="1" noChangeAspect="1" noMove="1" noResize="1" noChangeArrowheads="1"/>
        </xdr:cNvSpPr>
      </xdr:nvSpPr>
      <xdr:spPr bwMode="auto">
        <a:xfrm>
          <a:off x="43910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619125</xdr:colOff>
      <xdr:row>148</xdr:row>
      <xdr:rowOff>104775</xdr:rowOff>
    </xdr:to>
    <xdr:sp macro="" textlink="">
      <xdr:nvSpPr>
        <xdr:cNvPr id="2506" name="AutoShape 272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2507" name="AutoShape 273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2508" name="AutoShape 295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2509" name="AutoShape 296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2510" name="AutoShape 297"/>
        <xdr:cNvSpPr>
          <a:spLocks noRo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148</xdr:row>
      <xdr:rowOff>104775</xdr:rowOff>
    </xdr:from>
    <xdr:to>
      <xdr:col>8</xdr:col>
      <xdr:colOff>647700</xdr:colOff>
      <xdr:row>148</xdr:row>
      <xdr:rowOff>104775</xdr:rowOff>
    </xdr:to>
    <xdr:sp macro="" textlink="">
      <xdr:nvSpPr>
        <xdr:cNvPr id="2511" name="AutoShape 298"/>
        <xdr:cNvSpPr>
          <a:spLocks noRot="1" noChangeAspect="1" noMove="1" noResize="1" noChangeArrowheads="1"/>
        </xdr:cNvSpPr>
      </xdr:nvSpPr>
      <xdr:spPr bwMode="auto">
        <a:xfrm>
          <a:off x="648652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619125</xdr:colOff>
      <xdr:row>148</xdr:row>
      <xdr:rowOff>104775</xdr:rowOff>
    </xdr:to>
    <xdr:sp macro="" textlink="">
      <xdr:nvSpPr>
        <xdr:cNvPr id="2512" name="AutoShape 272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513" name="AutoShape 273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514" name="AutoShape 295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515" name="AutoShape 296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516" name="AutoShape 297"/>
        <xdr:cNvSpPr>
          <a:spLocks noRo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148</xdr:row>
      <xdr:rowOff>104775</xdr:rowOff>
    </xdr:from>
    <xdr:to>
      <xdr:col>10</xdr:col>
      <xdr:colOff>647700</xdr:colOff>
      <xdr:row>148</xdr:row>
      <xdr:rowOff>104775</xdr:rowOff>
    </xdr:to>
    <xdr:sp macro="" textlink="">
      <xdr:nvSpPr>
        <xdr:cNvPr id="2517" name="AutoShape 298"/>
        <xdr:cNvSpPr>
          <a:spLocks noRot="1" noChangeAspect="1" noMove="1" noResize="1" noChangeArrowheads="1"/>
        </xdr:cNvSpPr>
      </xdr:nvSpPr>
      <xdr:spPr bwMode="auto">
        <a:xfrm>
          <a:off x="8639175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619125</xdr:colOff>
      <xdr:row>148</xdr:row>
      <xdr:rowOff>104775</xdr:rowOff>
    </xdr:to>
    <xdr:sp macro="" textlink="">
      <xdr:nvSpPr>
        <xdr:cNvPr id="2518" name="AutoShape 272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2519" name="AutoShape 273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2520" name="AutoShape 295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2521" name="AutoShape 296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2522" name="AutoShape 297"/>
        <xdr:cNvSpPr>
          <a:spLocks noRo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148</xdr:row>
      <xdr:rowOff>104775</xdr:rowOff>
    </xdr:from>
    <xdr:to>
      <xdr:col>12</xdr:col>
      <xdr:colOff>647700</xdr:colOff>
      <xdr:row>148</xdr:row>
      <xdr:rowOff>104775</xdr:rowOff>
    </xdr:to>
    <xdr:sp macro="" textlink="">
      <xdr:nvSpPr>
        <xdr:cNvPr id="2523" name="AutoShape 298"/>
        <xdr:cNvSpPr>
          <a:spLocks noRot="1" noChangeAspect="1" noMove="1" noResize="1" noChangeArrowheads="1"/>
        </xdr:cNvSpPr>
      </xdr:nvSpPr>
      <xdr:spPr bwMode="auto">
        <a:xfrm>
          <a:off x="10763250" y="45138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619125</xdr:colOff>
      <xdr:row>149</xdr:row>
      <xdr:rowOff>104775</xdr:rowOff>
    </xdr:to>
    <xdr:sp macro="" textlink="">
      <xdr:nvSpPr>
        <xdr:cNvPr id="2524" name="AutoShape 95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25" name="AutoShape 91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104775</xdr:rowOff>
    </xdr:from>
    <xdr:to>
      <xdr:col>11</xdr:col>
      <xdr:colOff>0</xdr:colOff>
      <xdr:row>149</xdr:row>
      <xdr:rowOff>104775</xdr:rowOff>
    </xdr:to>
    <xdr:sp macro="" textlink="">
      <xdr:nvSpPr>
        <xdr:cNvPr id="2526" name="AutoShape 224"/>
        <xdr:cNvSpPr>
          <a:spLocks noRot="1" noChangeAspect="1" noMove="1" noResize="1" noChangeArrowheads="1"/>
        </xdr:cNvSpPr>
      </xdr:nvSpPr>
      <xdr:spPr bwMode="auto">
        <a:xfrm>
          <a:off x="9715500" y="4544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104775</xdr:rowOff>
    </xdr:from>
    <xdr:to>
      <xdr:col>11</xdr:col>
      <xdr:colOff>0</xdr:colOff>
      <xdr:row>149</xdr:row>
      <xdr:rowOff>104775</xdr:rowOff>
    </xdr:to>
    <xdr:sp macro="" textlink="">
      <xdr:nvSpPr>
        <xdr:cNvPr id="2527" name="AutoShape 225"/>
        <xdr:cNvSpPr>
          <a:spLocks noRot="1" noChangeAspect="1" noMove="1" noResize="1" noChangeArrowheads="1"/>
        </xdr:cNvSpPr>
      </xdr:nvSpPr>
      <xdr:spPr bwMode="auto">
        <a:xfrm>
          <a:off x="9715500" y="4544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619125</xdr:colOff>
      <xdr:row>149</xdr:row>
      <xdr:rowOff>104775</xdr:rowOff>
    </xdr:to>
    <xdr:sp macro="" textlink="">
      <xdr:nvSpPr>
        <xdr:cNvPr id="2528" name="AutoShape 272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2529" name="AutoShape 273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30" name="AutoShape 287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31" name="AutoShape 288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32" name="AutoShape 289"/>
        <xdr:cNvSpPr>
          <a:spLocks noRo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33" name="AutoShape 290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149</xdr:row>
      <xdr:rowOff>104775</xdr:rowOff>
    </xdr:from>
    <xdr:to>
      <xdr:col>9</xdr:col>
      <xdr:colOff>0</xdr:colOff>
      <xdr:row>149</xdr:row>
      <xdr:rowOff>104775</xdr:rowOff>
    </xdr:to>
    <xdr:sp macro="" textlink="">
      <xdr:nvSpPr>
        <xdr:cNvPr id="2534" name="AutoShape 291"/>
        <xdr:cNvSpPr>
          <a:spLocks noRot="1" noChangeAspect="1" noMove="1" noResize="1" noChangeArrowheads="1"/>
        </xdr:cNvSpPr>
      </xdr:nvSpPr>
      <xdr:spPr bwMode="auto">
        <a:xfrm>
          <a:off x="7562850" y="4544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149</xdr:row>
      <xdr:rowOff>104775</xdr:rowOff>
    </xdr:from>
    <xdr:to>
      <xdr:col>9</xdr:col>
      <xdr:colOff>0</xdr:colOff>
      <xdr:row>149</xdr:row>
      <xdr:rowOff>104775</xdr:rowOff>
    </xdr:to>
    <xdr:sp macro="" textlink="">
      <xdr:nvSpPr>
        <xdr:cNvPr id="2535" name="AutoShape 292"/>
        <xdr:cNvSpPr>
          <a:spLocks noRot="1" noChangeAspect="1" noMove="1" noResize="1" noChangeArrowheads="1"/>
        </xdr:cNvSpPr>
      </xdr:nvSpPr>
      <xdr:spPr bwMode="auto">
        <a:xfrm>
          <a:off x="7562850" y="4544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149</xdr:row>
      <xdr:rowOff>104775</xdr:rowOff>
    </xdr:from>
    <xdr:to>
      <xdr:col>9</xdr:col>
      <xdr:colOff>0</xdr:colOff>
      <xdr:row>149</xdr:row>
      <xdr:rowOff>104775</xdr:rowOff>
    </xdr:to>
    <xdr:sp macro="" textlink="">
      <xdr:nvSpPr>
        <xdr:cNvPr id="2536" name="AutoShape 293"/>
        <xdr:cNvSpPr>
          <a:spLocks noRot="1" noMove="1" noResize="1" noChangeArrowheads="1"/>
        </xdr:cNvSpPr>
      </xdr:nvSpPr>
      <xdr:spPr bwMode="auto">
        <a:xfrm>
          <a:off x="7562850" y="4544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149</xdr:row>
      <xdr:rowOff>104775</xdr:rowOff>
    </xdr:from>
    <xdr:to>
      <xdr:col>11</xdr:col>
      <xdr:colOff>0</xdr:colOff>
      <xdr:row>149</xdr:row>
      <xdr:rowOff>104775</xdr:rowOff>
    </xdr:to>
    <xdr:sp macro="" textlink="">
      <xdr:nvSpPr>
        <xdr:cNvPr id="2537" name="AutoShape 294"/>
        <xdr:cNvSpPr>
          <a:spLocks noRot="1" noChangeAspect="1" noMove="1" noResize="1" noChangeArrowheads="1"/>
        </xdr:cNvSpPr>
      </xdr:nvSpPr>
      <xdr:spPr bwMode="auto">
        <a:xfrm>
          <a:off x="9715500" y="45443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2538" name="AutoShape 295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2539" name="AutoShape 296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2540" name="AutoShape 297"/>
        <xdr:cNvSpPr>
          <a:spLocks noRo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149</xdr:row>
      <xdr:rowOff>104775</xdr:rowOff>
    </xdr:from>
    <xdr:to>
      <xdr:col>4</xdr:col>
      <xdr:colOff>647700</xdr:colOff>
      <xdr:row>149</xdr:row>
      <xdr:rowOff>104775</xdr:rowOff>
    </xdr:to>
    <xdr:sp macro="" textlink="">
      <xdr:nvSpPr>
        <xdr:cNvPr id="2541" name="AutoShape 298"/>
        <xdr:cNvSpPr>
          <a:spLocks noRot="1" noChangeAspect="1" noMove="1" noResize="1" noChangeArrowheads="1"/>
        </xdr:cNvSpPr>
      </xdr:nvSpPr>
      <xdr:spPr bwMode="auto">
        <a:xfrm>
          <a:off x="22383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42" name="AutoShape 299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43" name="AutoShape 300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44" name="AutoShape 301"/>
        <xdr:cNvSpPr>
          <a:spLocks noRo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45" name="AutoShape 302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619125</xdr:colOff>
      <xdr:row>149</xdr:row>
      <xdr:rowOff>104775</xdr:rowOff>
    </xdr:to>
    <xdr:sp macro="" textlink="">
      <xdr:nvSpPr>
        <xdr:cNvPr id="2546" name="AutoShape 272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2547" name="AutoShape 273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2548" name="AutoShape 295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2549" name="AutoShape 296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2550" name="AutoShape 297"/>
        <xdr:cNvSpPr>
          <a:spLocks noRo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149</xdr:row>
      <xdr:rowOff>104775</xdr:rowOff>
    </xdr:from>
    <xdr:to>
      <xdr:col>6</xdr:col>
      <xdr:colOff>647700</xdr:colOff>
      <xdr:row>149</xdr:row>
      <xdr:rowOff>104775</xdr:rowOff>
    </xdr:to>
    <xdr:sp macro="" textlink="">
      <xdr:nvSpPr>
        <xdr:cNvPr id="2551" name="AutoShape 298"/>
        <xdr:cNvSpPr>
          <a:spLocks noRot="1" noChangeAspect="1" noMove="1" noResize="1" noChangeArrowheads="1"/>
        </xdr:cNvSpPr>
      </xdr:nvSpPr>
      <xdr:spPr bwMode="auto">
        <a:xfrm>
          <a:off x="43910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619125</xdr:colOff>
      <xdr:row>149</xdr:row>
      <xdr:rowOff>104775</xdr:rowOff>
    </xdr:to>
    <xdr:sp macro="" textlink="">
      <xdr:nvSpPr>
        <xdr:cNvPr id="2552" name="AutoShape 272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2553" name="AutoShape 273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2554" name="AutoShape 295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2555" name="AutoShape 296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2556" name="AutoShape 297"/>
        <xdr:cNvSpPr>
          <a:spLocks noRo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149</xdr:row>
      <xdr:rowOff>104775</xdr:rowOff>
    </xdr:from>
    <xdr:to>
      <xdr:col>8</xdr:col>
      <xdr:colOff>647700</xdr:colOff>
      <xdr:row>149</xdr:row>
      <xdr:rowOff>104775</xdr:rowOff>
    </xdr:to>
    <xdr:sp macro="" textlink="">
      <xdr:nvSpPr>
        <xdr:cNvPr id="2557" name="AutoShape 298"/>
        <xdr:cNvSpPr>
          <a:spLocks noRot="1" noChangeAspect="1" noMove="1" noResize="1" noChangeArrowheads="1"/>
        </xdr:cNvSpPr>
      </xdr:nvSpPr>
      <xdr:spPr bwMode="auto">
        <a:xfrm>
          <a:off x="648652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619125</xdr:colOff>
      <xdr:row>149</xdr:row>
      <xdr:rowOff>104775</xdr:rowOff>
    </xdr:to>
    <xdr:sp macro="" textlink="">
      <xdr:nvSpPr>
        <xdr:cNvPr id="2558" name="AutoShape 272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59" name="AutoShape 273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60" name="AutoShape 295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61" name="AutoShape 296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62" name="AutoShape 297"/>
        <xdr:cNvSpPr>
          <a:spLocks noRo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149</xdr:row>
      <xdr:rowOff>104775</xdr:rowOff>
    </xdr:from>
    <xdr:to>
      <xdr:col>10</xdr:col>
      <xdr:colOff>647700</xdr:colOff>
      <xdr:row>149</xdr:row>
      <xdr:rowOff>104775</xdr:rowOff>
    </xdr:to>
    <xdr:sp macro="" textlink="">
      <xdr:nvSpPr>
        <xdr:cNvPr id="2563" name="AutoShape 298"/>
        <xdr:cNvSpPr>
          <a:spLocks noRot="1" noChangeAspect="1" noMove="1" noResize="1" noChangeArrowheads="1"/>
        </xdr:cNvSpPr>
      </xdr:nvSpPr>
      <xdr:spPr bwMode="auto">
        <a:xfrm>
          <a:off x="8639175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619125</xdr:colOff>
      <xdr:row>149</xdr:row>
      <xdr:rowOff>104775</xdr:rowOff>
    </xdr:to>
    <xdr:sp macro="" textlink="">
      <xdr:nvSpPr>
        <xdr:cNvPr id="2564" name="AutoShape 272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2565" name="AutoShape 273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2566" name="AutoShape 295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2567" name="AutoShape 296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2568" name="AutoShape 297"/>
        <xdr:cNvSpPr>
          <a:spLocks noRo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149</xdr:row>
      <xdr:rowOff>104775</xdr:rowOff>
    </xdr:from>
    <xdr:to>
      <xdr:col>12</xdr:col>
      <xdr:colOff>647700</xdr:colOff>
      <xdr:row>149</xdr:row>
      <xdr:rowOff>104775</xdr:rowOff>
    </xdr:to>
    <xdr:sp macro="" textlink="">
      <xdr:nvSpPr>
        <xdr:cNvPr id="2569" name="AutoShape 298"/>
        <xdr:cNvSpPr>
          <a:spLocks noRot="1" noChangeAspect="1" noMove="1" noResize="1" noChangeArrowheads="1"/>
        </xdr:cNvSpPr>
      </xdr:nvSpPr>
      <xdr:spPr bwMode="auto">
        <a:xfrm>
          <a:off x="10763250" y="45443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619125</xdr:colOff>
      <xdr:row>150</xdr:row>
      <xdr:rowOff>104775</xdr:rowOff>
    </xdr:to>
    <xdr:sp macro="" textlink="">
      <xdr:nvSpPr>
        <xdr:cNvPr id="2570" name="AutoShape 95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71" name="AutoShape 91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150</xdr:row>
      <xdr:rowOff>104775</xdr:rowOff>
    </xdr:from>
    <xdr:to>
      <xdr:col>11</xdr:col>
      <xdr:colOff>0</xdr:colOff>
      <xdr:row>150</xdr:row>
      <xdr:rowOff>104775</xdr:rowOff>
    </xdr:to>
    <xdr:sp macro="" textlink="">
      <xdr:nvSpPr>
        <xdr:cNvPr id="2572" name="AutoShape 224"/>
        <xdr:cNvSpPr>
          <a:spLocks noRot="1" noChangeAspect="1" noMove="1" noResize="1" noChangeArrowheads="1"/>
        </xdr:cNvSpPr>
      </xdr:nvSpPr>
      <xdr:spPr bwMode="auto">
        <a:xfrm>
          <a:off x="9715500" y="457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150</xdr:row>
      <xdr:rowOff>104775</xdr:rowOff>
    </xdr:from>
    <xdr:to>
      <xdr:col>11</xdr:col>
      <xdr:colOff>0</xdr:colOff>
      <xdr:row>150</xdr:row>
      <xdr:rowOff>104775</xdr:rowOff>
    </xdr:to>
    <xdr:sp macro="" textlink="">
      <xdr:nvSpPr>
        <xdr:cNvPr id="2573" name="AutoShape 225"/>
        <xdr:cNvSpPr>
          <a:spLocks noRot="1" noChangeAspect="1" noMove="1" noResize="1" noChangeArrowheads="1"/>
        </xdr:cNvSpPr>
      </xdr:nvSpPr>
      <xdr:spPr bwMode="auto">
        <a:xfrm>
          <a:off x="9715500" y="457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619125</xdr:colOff>
      <xdr:row>150</xdr:row>
      <xdr:rowOff>104775</xdr:rowOff>
    </xdr:to>
    <xdr:sp macro="" textlink="">
      <xdr:nvSpPr>
        <xdr:cNvPr id="2574" name="AutoShape 272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2575" name="AutoShape 273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76" name="AutoShape 287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77" name="AutoShape 288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78" name="AutoShape 289"/>
        <xdr:cNvSpPr>
          <a:spLocks noRo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79" name="AutoShape 290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150</xdr:row>
      <xdr:rowOff>104775</xdr:rowOff>
    </xdr:from>
    <xdr:to>
      <xdr:col>9</xdr:col>
      <xdr:colOff>0</xdr:colOff>
      <xdr:row>150</xdr:row>
      <xdr:rowOff>104775</xdr:rowOff>
    </xdr:to>
    <xdr:sp macro="" textlink="">
      <xdr:nvSpPr>
        <xdr:cNvPr id="2580" name="AutoShape 291"/>
        <xdr:cNvSpPr>
          <a:spLocks noRot="1" noChangeAspect="1" noMove="1" noResize="1" noChangeArrowheads="1"/>
        </xdr:cNvSpPr>
      </xdr:nvSpPr>
      <xdr:spPr bwMode="auto">
        <a:xfrm>
          <a:off x="7562850" y="457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150</xdr:row>
      <xdr:rowOff>104775</xdr:rowOff>
    </xdr:from>
    <xdr:to>
      <xdr:col>9</xdr:col>
      <xdr:colOff>0</xdr:colOff>
      <xdr:row>150</xdr:row>
      <xdr:rowOff>104775</xdr:rowOff>
    </xdr:to>
    <xdr:sp macro="" textlink="">
      <xdr:nvSpPr>
        <xdr:cNvPr id="2581" name="AutoShape 292"/>
        <xdr:cNvSpPr>
          <a:spLocks noRot="1" noChangeAspect="1" noMove="1" noResize="1" noChangeArrowheads="1"/>
        </xdr:cNvSpPr>
      </xdr:nvSpPr>
      <xdr:spPr bwMode="auto">
        <a:xfrm>
          <a:off x="7562850" y="457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150</xdr:row>
      <xdr:rowOff>104775</xdr:rowOff>
    </xdr:from>
    <xdr:to>
      <xdr:col>9</xdr:col>
      <xdr:colOff>0</xdr:colOff>
      <xdr:row>150</xdr:row>
      <xdr:rowOff>104775</xdr:rowOff>
    </xdr:to>
    <xdr:sp macro="" textlink="">
      <xdr:nvSpPr>
        <xdr:cNvPr id="2582" name="AutoShape 293"/>
        <xdr:cNvSpPr>
          <a:spLocks noRot="1" noMove="1" noResize="1" noChangeArrowheads="1"/>
        </xdr:cNvSpPr>
      </xdr:nvSpPr>
      <xdr:spPr bwMode="auto">
        <a:xfrm>
          <a:off x="7562850" y="457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150</xdr:row>
      <xdr:rowOff>104775</xdr:rowOff>
    </xdr:from>
    <xdr:to>
      <xdr:col>11</xdr:col>
      <xdr:colOff>0</xdr:colOff>
      <xdr:row>150</xdr:row>
      <xdr:rowOff>104775</xdr:rowOff>
    </xdr:to>
    <xdr:sp macro="" textlink="">
      <xdr:nvSpPr>
        <xdr:cNvPr id="2583" name="AutoShape 294"/>
        <xdr:cNvSpPr>
          <a:spLocks noRot="1" noChangeAspect="1" noMove="1" noResize="1" noChangeArrowheads="1"/>
        </xdr:cNvSpPr>
      </xdr:nvSpPr>
      <xdr:spPr bwMode="auto">
        <a:xfrm>
          <a:off x="9715500" y="45748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2584" name="AutoShape 295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2585" name="AutoShape 296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2586" name="AutoShape 297"/>
        <xdr:cNvSpPr>
          <a:spLocks noRo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150</xdr:row>
      <xdr:rowOff>104775</xdr:rowOff>
    </xdr:from>
    <xdr:to>
      <xdr:col>4</xdr:col>
      <xdr:colOff>647700</xdr:colOff>
      <xdr:row>150</xdr:row>
      <xdr:rowOff>104775</xdr:rowOff>
    </xdr:to>
    <xdr:sp macro="" textlink="">
      <xdr:nvSpPr>
        <xdr:cNvPr id="2587" name="AutoShape 298"/>
        <xdr:cNvSpPr>
          <a:spLocks noRot="1" noChangeAspect="1" noMove="1" noResize="1" noChangeArrowheads="1"/>
        </xdr:cNvSpPr>
      </xdr:nvSpPr>
      <xdr:spPr bwMode="auto">
        <a:xfrm>
          <a:off x="22383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88" name="AutoShape 299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89" name="AutoShape 300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90" name="AutoShape 301"/>
        <xdr:cNvSpPr>
          <a:spLocks noRo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591" name="AutoShape 302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619125</xdr:colOff>
      <xdr:row>150</xdr:row>
      <xdr:rowOff>104775</xdr:rowOff>
    </xdr:to>
    <xdr:sp macro="" textlink="">
      <xdr:nvSpPr>
        <xdr:cNvPr id="2592" name="AutoShape 272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2593" name="AutoShape 273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2594" name="AutoShape 295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2595" name="AutoShape 296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2596" name="AutoShape 297"/>
        <xdr:cNvSpPr>
          <a:spLocks noRo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150</xdr:row>
      <xdr:rowOff>104775</xdr:rowOff>
    </xdr:from>
    <xdr:to>
      <xdr:col>6</xdr:col>
      <xdr:colOff>647700</xdr:colOff>
      <xdr:row>150</xdr:row>
      <xdr:rowOff>104775</xdr:rowOff>
    </xdr:to>
    <xdr:sp macro="" textlink="">
      <xdr:nvSpPr>
        <xdr:cNvPr id="2597" name="AutoShape 298"/>
        <xdr:cNvSpPr>
          <a:spLocks noRot="1" noChangeAspect="1" noMove="1" noResize="1" noChangeArrowheads="1"/>
        </xdr:cNvSpPr>
      </xdr:nvSpPr>
      <xdr:spPr bwMode="auto">
        <a:xfrm>
          <a:off x="43910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619125</xdr:colOff>
      <xdr:row>150</xdr:row>
      <xdr:rowOff>104775</xdr:rowOff>
    </xdr:to>
    <xdr:sp macro="" textlink="">
      <xdr:nvSpPr>
        <xdr:cNvPr id="2598" name="AutoShape 272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2599" name="AutoShape 273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2600" name="AutoShape 295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2601" name="AutoShape 296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2602" name="AutoShape 297"/>
        <xdr:cNvSpPr>
          <a:spLocks noRo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150</xdr:row>
      <xdr:rowOff>104775</xdr:rowOff>
    </xdr:from>
    <xdr:to>
      <xdr:col>8</xdr:col>
      <xdr:colOff>647700</xdr:colOff>
      <xdr:row>150</xdr:row>
      <xdr:rowOff>104775</xdr:rowOff>
    </xdr:to>
    <xdr:sp macro="" textlink="">
      <xdr:nvSpPr>
        <xdr:cNvPr id="2603" name="AutoShape 298"/>
        <xdr:cNvSpPr>
          <a:spLocks noRot="1" noChangeAspect="1" noMove="1" noResize="1" noChangeArrowheads="1"/>
        </xdr:cNvSpPr>
      </xdr:nvSpPr>
      <xdr:spPr bwMode="auto">
        <a:xfrm>
          <a:off x="648652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619125</xdr:colOff>
      <xdr:row>150</xdr:row>
      <xdr:rowOff>104775</xdr:rowOff>
    </xdr:to>
    <xdr:sp macro="" textlink="">
      <xdr:nvSpPr>
        <xdr:cNvPr id="2604" name="AutoShape 272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605" name="AutoShape 273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606" name="AutoShape 295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607" name="AutoShape 296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608" name="AutoShape 297"/>
        <xdr:cNvSpPr>
          <a:spLocks noRo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150</xdr:row>
      <xdr:rowOff>104775</xdr:rowOff>
    </xdr:from>
    <xdr:to>
      <xdr:col>10</xdr:col>
      <xdr:colOff>647700</xdr:colOff>
      <xdr:row>150</xdr:row>
      <xdr:rowOff>104775</xdr:rowOff>
    </xdr:to>
    <xdr:sp macro="" textlink="">
      <xdr:nvSpPr>
        <xdr:cNvPr id="2609" name="AutoShape 298"/>
        <xdr:cNvSpPr>
          <a:spLocks noRot="1" noChangeAspect="1" noMove="1" noResize="1" noChangeArrowheads="1"/>
        </xdr:cNvSpPr>
      </xdr:nvSpPr>
      <xdr:spPr bwMode="auto">
        <a:xfrm>
          <a:off x="8639175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619125</xdr:colOff>
      <xdr:row>150</xdr:row>
      <xdr:rowOff>104775</xdr:rowOff>
    </xdr:to>
    <xdr:sp macro="" textlink="">
      <xdr:nvSpPr>
        <xdr:cNvPr id="2610" name="AutoShape 272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2611" name="AutoShape 273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2612" name="AutoShape 295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2613" name="AutoShape 296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2614" name="AutoShape 297"/>
        <xdr:cNvSpPr>
          <a:spLocks noRo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150</xdr:row>
      <xdr:rowOff>104775</xdr:rowOff>
    </xdr:from>
    <xdr:to>
      <xdr:col>12</xdr:col>
      <xdr:colOff>647700</xdr:colOff>
      <xdr:row>150</xdr:row>
      <xdr:rowOff>104775</xdr:rowOff>
    </xdr:to>
    <xdr:sp macro="" textlink="">
      <xdr:nvSpPr>
        <xdr:cNvPr id="2615" name="AutoShape 298"/>
        <xdr:cNvSpPr>
          <a:spLocks noRot="1" noChangeAspect="1" noMove="1" noResize="1" noChangeArrowheads="1"/>
        </xdr:cNvSpPr>
      </xdr:nvSpPr>
      <xdr:spPr bwMode="auto">
        <a:xfrm>
          <a:off x="10763250" y="45748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619125</xdr:colOff>
      <xdr:row>151</xdr:row>
      <xdr:rowOff>104775</xdr:rowOff>
    </xdr:to>
    <xdr:sp macro="" textlink="">
      <xdr:nvSpPr>
        <xdr:cNvPr id="2616" name="AutoShape 95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17" name="AutoShape 91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151</xdr:row>
      <xdr:rowOff>104775</xdr:rowOff>
    </xdr:from>
    <xdr:to>
      <xdr:col>11</xdr:col>
      <xdr:colOff>0</xdr:colOff>
      <xdr:row>151</xdr:row>
      <xdr:rowOff>104775</xdr:rowOff>
    </xdr:to>
    <xdr:sp macro="" textlink="">
      <xdr:nvSpPr>
        <xdr:cNvPr id="2618" name="AutoShape 224"/>
        <xdr:cNvSpPr>
          <a:spLocks noRot="1" noChangeAspect="1" noMove="1" noResize="1" noChangeArrowheads="1"/>
        </xdr:cNvSpPr>
      </xdr:nvSpPr>
      <xdr:spPr bwMode="auto">
        <a:xfrm>
          <a:off x="9715500" y="4605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151</xdr:row>
      <xdr:rowOff>104775</xdr:rowOff>
    </xdr:from>
    <xdr:to>
      <xdr:col>11</xdr:col>
      <xdr:colOff>0</xdr:colOff>
      <xdr:row>151</xdr:row>
      <xdr:rowOff>104775</xdr:rowOff>
    </xdr:to>
    <xdr:sp macro="" textlink="">
      <xdr:nvSpPr>
        <xdr:cNvPr id="2619" name="AutoShape 225"/>
        <xdr:cNvSpPr>
          <a:spLocks noRot="1" noChangeAspect="1" noMove="1" noResize="1" noChangeArrowheads="1"/>
        </xdr:cNvSpPr>
      </xdr:nvSpPr>
      <xdr:spPr bwMode="auto">
        <a:xfrm>
          <a:off x="9715500" y="4605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619125</xdr:colOff>
      <xdr:row>151</xdr:row>
      <xdr:rowOff>104775</xdr:rowOff>
    </xdr:to>
    <xdr:sp macro="" textlink="">
      <xdr:nvSpPr>
        <xdr:cNvPr id="2620" name="AutoShape 272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2621" name="AutoShape 273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22" name="AutoShape 287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23" name="AutoShape 288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24" name="AutoShape 289"/>
        <xdr:cNvSpPr>
          <a:spLocks noRo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25" name="AutoShape 290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151</xdr:row>
      <xdr:rowOff>104775</xdr:rowOff>
    </xdr:from>
    <xdr:to>
      <xdr:col>9</xdr:col>
      <xdr:colOff>0</xdr:colOff>
      <xdr:row>151</xdr:row>
      <xdr:rowOff>104775</xdr:rowOff>
    </xdr:to>
    <xdr:sp macro="" textlink="">
      <xdr:nvSpPr>
        <xdr:cNvPr id="2626" name="AutoShape 291"/>
        <xdr:cNvSpPr>
          <a:spLocks noRot="1" noChangeAspect="1" noMove="1" noResize="1" noChangeArrowheads="1"/>
        </xdr:cNvSpPr>
      </xdr:nvSpPr>
      <xdr:spPr bwMode="auto">
        <a:xfrm>
          <a:off x="7562850" y="4605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151</xdr:row>
      <xdr:rowOff>104775</xdr:rowOff>
    </xdr:from>
    <xdr:to>
      <xdr:col>9</xdr:col>
      <xdr:colOff>0</xdr:colOff>
      <xdr:row>151</xdr:row>
      <xdr:rowOff>104775</xdr:rowOff>
    </xdr:to>
    <xdr:sp macro="" textlink="">
      <xdr:nvSpPr>
        <xdr:cNvPr id="2627" name="AutoShape 292"/>
        <xdr:cNvSpPr>
          <a:spLocks noRot="1" noChangeAspect="1" noMove="1" noResize="1" noChangeArrowheads="1"/>
        </xdr:cNvSpPr>
      </xdr:nvSpPr>
      <xdr:spPr bwMode="auto">
        <a:xfrm>
          <a:off x="7562850" y="4605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151</xdr:row>
      <xdr:rowOff>104775</xdr:rowOff>
    </xdr:from>
    <xdr:to>
      <xdr:col>9</xdr:col>
      <xdr:colOff>0</xdr:colOff>
      <xdr:row>151</xdr:row>
      <xdr:rowOff>104775</xdr:rowOff>
    </xdr:to>
    <xdr:sp macro="" textlink="">
      <xdr:nvSpPr>
        <xdr:cNvPr id="2628" name="AutoShape 293"/>
        <xdr:cNvSpPr>
          <a:spLocks noRot="1" noMove="1" noResize="1" noChangeArrowheads="1"/>
        </xdr:cNvSpPr>
      </xdr:nvSpPr>
      <xdr:spPr bwMode="auto">
        <a:xfrm>
          <a:off x="7562850" y="4605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151</xdr:row>
      <xdr:rowOff>104775</xdr:rowOff>
    </xdr:from>
    <xdr:to>
      <xdr:col>11</xdr:col>
      <xdr:colOff>0</xdr:colOff>
      <xdr:row>151</xdr:row>
      <xdr:rowOff>104775</xdr:rowOff>
    </xdr:to>
    <xdr:sp macro="" textlink="">
      <xdr:nvSpPr>
        <xdr:cNvPr id="2629" name="AutoShape 294"/>
        <xdr:cNvSpPr>
          <a:spLocks noRot="1" noChangeAspect="1" noMove="1" noResize="1" noChangeArrowheads="1"/>
        </xdr:cNvSpPr>
      </xdr:nvSpPr>
      <xdr:spPr bwMode="auto">
        <a:xfrm>
          <a:off x="9715500" y="46053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2630" name="AutoShape 295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2631" name="AutoShape 296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2632" name="AutoShape 297"/>
        <xdr:cNvSpPr>
          <a:spLocks noRo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151</xdr:row>
      <xdr:rowOff>104775</xdr:rowOff>
    </xdr:from>
    <xdr:to>
      <xdr:col>4</xdr:col>
      <xdr:colOff>647700</xdr:colOff>
      <xdr:row>151</xdr:row>
      <xdr:rowOff>104775</xdr:rowOff>
    </xdr:to>
    <xdr:sp macro="" textlink="">
      <xdr:nvSpPr>
        <xdr:cNvPr id="2633" name="AutoShape 298"/>
        <xdr:cNvSpPr>
          <a:spLocks noRot="1" noChangeAspect="1" noMove="1" noResize="1" noChangeArrowheads="1"/>
        </xdr:cNvSpPr>
      </xdr:nvSpPr>
      <xdr:spPr bwMode="auto">
        <a:xfrm>
          <a:off x="22383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34" name="AutoShape 299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35" name="AutoShape 300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36" name="AutoShape 301"/>
        <xdr:cNvSpPr>
          <a:spLocks noRo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37" name="AutoShape 302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619125</xdr:colOff>
      <xdr:row>151</xdr:row>
      <xdr:rowOff>104775</xdr:rowOff>
    </xdr:to>
    <xdr:sp macro="" textlink="">
      <xdr:nvSpPr>
        <xdr:cNvPr id="2638" name="AutoShape 272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2639" name="AutoShape 273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2640" name="AutoShape 295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2641" name="AutoShape 296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2642" name="AutoShape 297"/>
        <xdr:cNvSpPr>
          <a:spLocks noRo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151</xdr:row>
      <xdr:rowOff>104775</xdr:rowOff>
    </xdr:from>
    <xdr:to>
      <xdr:col>6</xdr:col>
      <xdr:colOff>647700</xdr:colOff>
      <xdr:row>151</xdr:row>
      <xdr:rowOff>104775</xdr:rowOff>
    </xdr:to>
    <xdr:sp macro="" textlink="">
      <xdr:nvSpPr>
        <xdr:cNvPr id="2643" name="AutoShape 298"/>
        <xdr:cNvSpPr>
          <a:spLocks noRot="1" noChangeAspect="1" noMove="1" noResize="1" noChangeArrowheads="1"/>
        </xdr:cNvSpPr>
      </xdr:nvSpPr>
      <xdr:spPr bwMode="auto">
        <a:xfrm>
          <a:off x="43910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619125</xdr:colOff>
      <xdr:row>151</xdr:row>
      <xdr:rowOff>104775</xdr:rowOff>
    </xdr:to>
    <xdr:sp macro="" textlink="">
      <xdr:nvSpPr>
        <xdr:cNvPr id="2644" name="AutoShape 272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2645" name="AutoShape 273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2646" name="AutoShape 295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2647" name="AutoShape 296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2648" name="AutoShape 297"/>
        <xdr:cNvSpPr>
          <a:spLocks noRo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151</xdr:row>
      <xdr:rowOff>104775</xdr:rowOff>
    </xdr:from>
    <xdr:to>
      <xdr:col>8</xdr:col>
      <xdr:colOff>647700</xdr:colOff>
      <xdr:row>151</xdr:row>
      <xdr:rowOff>104775</xdr:rowOff>
    </xdr:to>
    <xdr:sp macro="" textlink="">
      <xdr:nvSpPr>
        <xdr:cNvPr id="2649" name="AutoShape 298"/>
        <xdr:cNvSpPr>
          <a:spLocks noRot="1" noChangeAspect="1" noMove="1" noResize="1" noChangeArrowheads="1"/>
        </xdr:cNvSpPr>
      </xdr:nvSpPr>
      <xdr:spPr bwMode="auto">
        <a:xfrm>
          <a:off x="648652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619125</xdr:colOff>
      <xdr:row>151</xdr:row>
      <xdr:rowOff>104775</xdr:rowOff>
    </xdr:to>
    <xdr:sp macro="" textlink="">
      <xdr:nvSpPr>
        <xdr:cNvPr id="2650" name="AutoShape 272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51" name="AutoShape 273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52" name="AutoShape 295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53" name="AutoShape 296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54" name="AutoShape 297"/>
        <xdr:cNvSpPr>
          <a:spLocks noRo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151</xdr:row>
      <xdr:rowOff>104775</xdr:rowOff>
    </xdr:from>
    <xdr:to>
      <xdr:col>10</xdr:col>
      <xdr:colOff>647700</xdr:colOff>
      <xdr:row>151</xdr:row>
      <xdr:rowOff>104775</xdr:rowOff>
    </xdr:to>
    <xdr:sp macro="" textlink="">
      <xdr:nvSpPr>
        <xdr:cNvPr id="2655" name="AutoShape 298"/>
        <xdr:cNvSpPr>
          <a:spLocks noRot="1" noChangeAspect="1" noMove="1" noResize="1" noChangeArrowheads="1"/>
        </xdr:cNvSpPr>
      </xdr:nvSpPr>
      <xdr:spPr bwMode="auto">
        <a:xfrm>
          <a:off x="8639175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619125</xdr:colOff>
      <xdr:row>151</xdr:row>
      <xdr:rowOff>104775</xdr:rowOff>
    </xdr:to>
    <xdr:sp macro="" textlink="">
      <xdr:nvSpPr>
        <xdr:cNvPr id="2656" name="AutoShape 272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2657" name="AutoShape 273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2658" name="AutoShape 295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2659" name="AutoShape 296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2660" name="AutoShape 297"/>
        <xdr:cNvSpPr>
          <a:spLocks noRo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151</xdr:row>
      <xdr:rowOff>104775</xdr:rowOff>
    </xdr:from>
    <xdr:to>
      <xdr:col>12</xdr:col>
      <xdr:colOff>647700</xdr:colOff>
      <xdr:row>151</xdr:row>
      <xdr:rowOff>104775</xdr:rowOff>
    </xdr:to>
    <xdr:sp macro="" textlink="">
      <xdr:nvSpPr>
        <xdr:cNvPr id="2661" name="AutoShape 298"/>
        <xdr:cNvSpPr>
          <a:spLocks noRot="1" noChangeAspect="1" noMove="1" noResize="1" noChangeArrowheads="1"/>
        </xdr:cNvSpPr>
      </xdr:nvSpPr>
      <xdr:spPr bwMode="auto">
        <a:xfrm>
          <a:off x="10763250" y="46053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619125</xdr:colOff>
      <xdr:row>152</xdr:row>
      <xdr:rowOff>104775</xdr:rowOff>
    </xdr:to>
    <xdr:sp macro="" textlink="">
      <xdr:nvSpPr>
        <xdr:cNvPr id="2662" name="AutoShape 95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63" name="AutoShape 91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152</xdr:row>
      <xdr:rowOff>104775</xdr:rowOff>
    </xdr:from>
    <xdr:to>
      <xdr:col>11</xdr:col>
      <xdr:colOff>0</xdr:colOff>
      <xdr:row>152</xdr:row>
      <xdr:rowOff>104775</xdr:rowOff>
    </xdr:to>
    <xdr:sp macro="" textlink="">
      <xdr:nvSpPr>
        <xdr:cNvPr id="2664" name="AutoShape 224"/>
        <xdr:cNvSpPr>
          <a:spLocks noRot="1" noChangeAspect="1" noMove="1" noResize="1" noChangeArrowheads="1"/>
        </xdr:cNvSpPr>
      </xdr:nvSpPr>
      <xdr:spPr bwMode="auto">
        <a:xfrm>
          <a:off x="9715500" y="463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152</xdr:row>
      <xdr:rowOff>104775</xdr:rowOff>
    </xdr:from>
    <xdr:to>
      <xdr:col>11</xdr:col>
      <xdr:colOff>0</xdr:colOff>
      <xdr:row>152</xdr:row>
      <xdr:rowOff>104775</xdr:rowOff>
    </xdr:to>
    <xdr:sp macro="" textlink="">
      <xdr:nvSpPr>
        <xdr:cNvPr id="2665" name="AutoShape 225"/>
        <xdr:cNvSpPr>
          <a:spLocks noRot="1" noChangeAspect="1" noMove="1" noResize="1" noChangeArrowheads="1"/>
        </xdr:cNvSpPr>
      </xdr:nvSpPr>
      <xdr:spPr bwMode="auto">
        <a:xfrm>
          <a:off x="9715500" y="463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619125</xdr:colOff>
      <xdr:row>152</xdr:row>
      <xdr:rowOff>104775</xdr:rowOff>
    </xdr:to>
    <xdr:sp macro="" textlink="">
      <xdr:nvSpPr>
        <xdr:cNvPr id="2666" name="AutoShape 272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2667" name="AutoShape 273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68" name="AutoShape 287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69" name="AutoShape 288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70" name="AutoShape 289"/>
        <xdr:cNvSpPr>
          <a:spLocks noRo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71" name="AutoShape 290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152</xdr:row>
      <xdr:rowOff>104775</xdr:rowOff>
    </xdr:from>
    <xdr:to>
      <xdr:col>9</xdr:col>
      <xdr:colOff>0</xdr:colOff>
      <xdr:row>152</xdr:row>
      <xdr:rowOff>104775</xdr:rowOff>
    </xdr:to>
    <xdr:sp macro="" textlink="">
      <xdr:nvSpPr>
        <xdr:cNvPr id="2672" name="AutoShape 291"/>
        <xdr:cNvSpPr>
          <a:spLocks noRot="1" noChangeAspect="1" noMove="1" noResize="1" noChangeArrowheads="1"/>
        </xdr:cNvSpPr>
      </xdr:nvSpPr>
      <xdr:spPr bwMode="auto">
        <a:xfrm>
          <a:off x="7562850" y="463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152</xdr:row>
      <xdr:rowOff>104775</xdr:rowOff>
    </xdr:from>
    <xdr:to>
      <xdr:col>9</xdr:col>
      <xdr:colOff>0</xdr:colOff>
      <xdr:row>152</xdr:row>
      <xdr:rowOff>104775</xdr:rowOff>
    </xdr:to>
    <xdr:sp macro="" textlink="">
      <xdr:nvSpPr>
        <xdr:cNvPr id="2673" name="AutoShape 292"/>
        <xdr:cNvSpPr>
          <a:spLocks noRot="1" noChangeAspect="1" noMove="1" noResize="1" noChangeArrowheads="1"/>
        </xdr:cNvSpPr>
      </xdr:nvSpPr>
      <xdr:spPr bwMode="auto">
        <a:xfrm>
          <a:off x="7562850" y="463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152</xdr:row>
      <xdr:rowOff>104775</xdr:rowOff>
    </xdr:from>
    <xdr:to>
      <xdr:col>9</xdr:col>
      <xdr:colOff>0</xdr:colOff>
      <xdr:row>152</xdr:row>
      <xdr:rowOff>104775</xdr:rowOff>
    </xdr:to>
    <xdr:sp macro="" textlink="">
      <xdr:nvSpPr>
        <xdr:cNvPr id="2674" name="AutoShape 293"/>
        <xdr:cNvSpPr>
          <a:spLocks noRot="1" noMove="1" noResize="1" noChangeArrowheads="1"/>
        </xdr:cNvSpPr>
      </xdr:nvSpPr>
      <xdr:spPr bwMode="auto">
        <a:xfrm>
          <a:off x="7562850" y="463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152</xdr:row>
      <xdr:rowOff>104775</xdr:rowOff>
    </xdr:from>
    <xdr:to>
      <xdr:col>11</xdr:col>
      <xdr:colOff>0</xdr:colOff>
      <xdr:row>152</xdr:row>
      <xdr:rowOff>104775</xdr:rowOff>
    </xdr:to>
    <xdr:sp macro="" textlink="">
      <xdr:nvSpPr>
        <xdr:cNvPr id="2675" name="AutoShape 294"/>
        <xdr:cNvSpPr>
          <a:spLocks noRot="1" noChangeAspect="1" noMove="1" noResize="1" noChangeArrowheads="1"/>
        </xdr:cNvSpPr>
      </xdr:nvSpPr>
      <xdr:spPr bwMode="auto">
        <a:xfrm>
          <a:off x="9715500" y="46358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2676" name="AutoShape 295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2677" name="AutoShape 296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2678" name="AutoShape 297"/>
        <xdr:cNvSpPr>
          <a:spLocks noRo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152</xdr:row>
      <xdr:rowOff>104775</xdr:rowOff>
    </xdr:from>
    <xdr:to>
      <xdr:col>4</xdr:col>
      <xdr:colOff>647700</xdr:colOff>
      <xdr:row>152</xdr:row>
      <xdr:rowOff>104775</xdr:rowOff>
    </xdr:to>
    <xdr:sp macro="" textlink="">
      <xdr:nvSpPr>
        <xdr:cNvPr id="2679" name="AutoShape 298"/>
        <xdr:cNvSpPr>
          <a:spLocks noRot="1" noChangeAspect="1" noMove="1" noResize="1" noChangeArrowheads="1"/>
        </xdr:cNvSpPr>
      </xdr:nvSpPr>
      <xdr:spPr bwMode="auto">
        <a:xfrm>
          <a:off x="22383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80" name="AutoShape 299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81" name="AutoShape 300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82" name="AutoShape 301"/>
        <xdr:cNvSpPr>
          <a:spLocks noRo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83" name="AutoShape 302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619125</xdr:colOff>
      <xdr:row>152</xdr:row>
      <xdr:rowOff>104775</xdr:rowOff>
    </xdr:to>
    <xdr:sp macro="" textlink="">
      <xdr:nvSpPr>
        <xdr:cNvPr id="2684" name="AutoShape 272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2685" name="AutoShape 273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2686" name="AutoShape 295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2687" name="AutoShape 296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2688" name="AutoShape 297"/>
        <xdr:cNvSpPr>
          <a:spLocks noRo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152</xdr:row>
      <xdr:rowOff>104775</xdr:rowOff>
    </xdr:from>
    <xdr:to>
      <xdr:col>6</xdr:col>
      <xdr:colOff>647700</xdr:colOff>
      <xdr:row>152</xdr:row>
      <xdr:rowOff>104775</xdr:rowOff>
    </xdr:to>
    <xdr:sp macro="" textlink="">
      <xdr:nvSpPr>
        <xdr:cNvPr id="2689" name="AutoShape 298"/>
        <xdr:cNvSpPr>
          <a:spLocks noRot="1" noChangeAspect="1" noMove="1" noResize="1" noChangeArrowheads="1"/>
        </xdr:cNvSpPr>
      </xdr:nvSpPr>
      <xdr:spPr bwMode="auto">
        <a:xfrm>
          <a:off x="43910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619125</xdr:colOff>
      <xdr:row>152</xdr:row>
      <xdr:rowOff>104775</xdr:rowOff>
    </xdr:to>
    <xdr:sp macro="" textlink="">
      <xdr:nvSpPr>
        <xdr:cNvPr id="2690" name="AutoShape 272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2691" name="AutoShape 273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2692" name="AutoShape 295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2693" name="AutoShape 296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2694" name="AutoShape 297"/>
        <xdr:cNvSpPr>
          <a:spLocks noRo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152</xdr:row>
      <xdr:rowOff>104775</xdr:rowOff>
    </xdr:from>
    <xdr:to>
      <xdr:col>8</xdr:col>
      <xdr:colOff>647700</xdr:colOff>
      <xdr:row>152</xdr:row>
      <xdr:rowOff>104775</xdr:rowOff>
    </xdr:to>
    <xdr:sp macro="" textlink="">
      <xdr:nvSpPr>
        <xdr:cNvPr id="2695" name="AutoShape 298"/>
        <xdr:cNvSpPr>
          <a:spLocks noRot="1" noChangeAspect="1" noMove="1" noResize="1" noChangeArrowheads="1"/>
        </xdr:cNvSpPr>
      </xdr:nvSpPr>
      <xdr:spPr bwMode="auto">
        <a:xfrm>
          <a:off x="648652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619125</xdr:colOff>
      <xdr:row>152</xdr:row>
      <xdr:rowOff>104775</xdr:rowOff>
    </xdr:to>
    <xdr:sp macro="" textlink="">
      <xdr:nvSpPr>
        <xdr:cNvPr id="2696" name="AutoShape 272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97" name="AutoShape 273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98" name="AutoShape 295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699" name="AutoShape 296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700" name="AutoShape 297"/>
        <xdr:cNvSpPr>
          <a:spLocks noRo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152</xdr:row>
      <xdr:rowOff>104775</xdr:rowOff>
    </xdr:from>
    <xdr:to>
      <xdr:col>10</xdr:col>
      <xdr:colOff>647700</xdr:colOff>
      <xdr:row>152</xdr:row>
      <xdr:rowOff>104775</xdr:rowOff>
    </xdr:to>
    <xdr:sp macro="" textlink="">
      <xdr:nvSpPr>
        <xdr:cNvPr id="2701" name="AutoShape 298"/>
        <xdr:cNvSpPr>
          <a:spLocks noRot="1" noChangeAspect="1" noMove="1" noResize="1" noChangeArrowheads="1"/>
        </xdr:cNvSpPr>
      </xdr:nvSpPr>
      <xdr:spPr bwMode="auto">
        <a:xfrm>
          <a:off x="8639175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619125</xdr:colOff>
      <xdr:row>152</xdr:row>
      <xdr:rowOff>104775</xdr:rowOff>
    </xdr:to>
    <xdr:sp macro="" textlink="">
      <xdr:nvSpPr>
        <xdr:cNvPr id="2702" name="AutoShape 272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2703" name="AutoShape 273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2704" name="AutoShape 295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2705" name="AutoShape 296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2706" name="AutoShape 297"/>
        <xdr:cNvSpPr>
          <a:spLocks noRo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152</xdr:row>
      <xdr:rowOff>104775</xdr:rowOff>
    </xdr:from>
    <xdr:to>
      <xdr:col>12</xdr:col>
      <xdr:colOff>647700</xdr:colOff>
      <xdr:row>152</xdr:row>
      <xdr:rowOff>104775</xdr:rowOff>
    </xdr:to>
    <xdr:sp macro="" textlink="">
      <xdr:nvSpPr>
        <xdr:cNvPr id="2707" name="AutoShape 298"/>
        <xdr:cNvSpPr>
          <a:spLocks noRot="1" noChangeAspect="1" noMove="1" noResize="1" noChangeArrowheads="1"/>
        </xdr:cNvSpPr>
      </xdr:nvSpPr>
      <xdr:spPr bwMode="auto">
        <a:xfrm>
          <a:off x="10763250" y="46358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619125</xdr:colOff>
      <xdr:row>153</xdr:row>
      <xdr:rowOff>104775</xdr:rowOff>
    </xdr:to>
    <xdr:sp macro="" textlink="">
      <xdr:nvSpPr>
        <xdr:cNvPr id="2708" name="AutoShape 95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09" name="AutoShape 91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153</xdr:row>
      <xdr:rowOff>104775</xdr:rowOff>
    </xdr:from>
    <xdr:to>
      <xdr:col>11</xdr:col>
      <xdr:colOff>0</xdr:colOff>
      <xdr:row>153</xdr:row>
      <xdr:rowOff>104775</xdr:rowOff>
    </xdr:to>
    <xdr:sp macro="" textlink="">
      <xdr:nvSpPr>
        <xdr:cNvPr id="2710" name="AutoShape 224"/>
        <xdr:cNvSpPr>
          <a:spLocks noRot="1" noChangeAspect="1" noMove="1" noResize="1" noChangeArrowheads="1"/>
        </xdr:cNvSpPr>
      </xdr:nvSpPr>
      <xdr:spPr bwMode="auto">
        <a:xfrm>
          <a:off x="9715500" y="4666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153</xdr:row>
      <xdr:rowOff>104775</xdr:rowOff>
    </xdr:from>
    <xdr:to>
      <xdr:col>11</xdr:col>
      <xdr:colOff>0</xdr:colOff>
      <xdr:row>153</xdr:row>
      <xdr:rowOff>104775</xdr:rowOff>
    </xdr:to>
    <xdr:sp macro="" textlink="">
      <xdr:nvSpPr>
        <xdr:cNvPr id="2711" name="AutoShape 225"/>
        <xdr:cNvSpPr>
          <a:spLocks noRot="1" noChangeAspect="1" noMove="1" noResize="1" noChangeArrowheads="1"/>
        </xdr:cNvSpPr>
      </xdr:nvSpPr>
      <xdr:spPr bwMode="auto">
        <a:xfrm>
          <a:off x="9715500" y="4666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619125</xdr:colOff>
      <xdr:row>153</xdr:row>
      <xdr:rowOff>104775</xdr:rowOff>
    </xdr:to>
    <xdr:sp macro="" textlink="">
      <xdr:nvSpPr>
        <xdr:cNvPr id="2712" name="AutoShape 272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2713" name="AutoShape 273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14" name="AutoShape 287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15" name="AutoShape 288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16" name="AutoShape 289"/>
        <xdr:cNvSpPr>
          <a:spLocks noRo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17" name="AutoShape 290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153</xdr:row>
      <xdr:rowOff>104775</xdr:rowOff>
    </xdr:from>
    <xdr:to>
      <xdr:col>9</xdr:col>
      <xdr:colOff>0</xdr:colOff>
      <xdr:row>153</xdr:row>
      <xdr:rowOff>104775</xdr:rowOff>
    </xdr:to>
    <xdr:sp macro="" textlink="">
      <xdr:nvSpPr>
        <xdr:cNvPr id="2718" name="AutoShape 291"/>
        <xdr:cNvSpPr>
          <a:spLocks noRot="1" noChangeAspect="1" noMove="1" noResize="1" noChangeArrowheads="1"/>
        </xdr:cNvSpPr>
      </xdr:nvSpPr>
      <xdr:spPr bwMode="auto">
        <a:xfrm>
          <a:off x="7562850" y="4666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153</xdr:row>
      <xdr:rowOff>104775</xdr:rowOff>
    </xdr:from>
    <xdr:to>
      <xdr:col>9</xdr:col>
      <xdr:colOff>0</xdr:colOff>
      <xdr:row>153</xdr:row>
      <xdr:rowOff>104775</xdr:rowOff>
    </xdr:to>
    <xdr:sp macro="" textlink="">
      <xdr:nvSpPr>
        <xdr:cNvPr id="2719" name="AutoShape 292"/>
        <xdr:cNvSpPr>
          <a:spLocks noRot="1" noChangeAspect="1" noMove="1" noResize="1" noChangeArrowheads="1"/>
        </xdr:cNvSpPr>
      </xdr:nvSpPr>
      <xdr:spPr bwMode="auto">
        <a:xfrm>
          <a:off x="7562850" y="4666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153</xdr:row>
      <xdr:rowOff>104775</xdr:rowOff>
    </xdr:from>
    <xdr:to>
      <xdr:col>9</xdr:col>
      <xdr:colOff>0</xdr:colOff>
      <xdr:row>153</xdr:row>
      <xdr:rowOff>104775</xdr:rowOff>
    </xdr:to>
    <xdr:sp macro="" textlink="">
      <xdr:nvSpPr>
        <xdr:cNvPr id="2720" name="AutoShape 293"/>
        <xdr:cNvSpPr>
          <a:spLocks noRot="1" noMove="1" noResize="1" noChangeArrowheads="1"/>
        </xdr:cNvSpPr>
      </xdr:nvSpPr>
      <xdr:spPr bwMode="auto">
        <a:xfrm>
          <a:off x="7562850" y="4666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153</xdr:row>
      <xdr:rowOff>104775</xdr:rowOff>
    </xdr:from>
    <xdr:to>
      <xdr:col>11</xdr:col>
      <xdr:colOff>0</xdr:colOff>
      <xdr:row>153</xdr:row>
      <xdr:rowOff>104775</xdr:rowOff>
    </xdr:to>
    <xdr:sp macro="" textlink="">
      <xdr:nvSpPr>
        <xdr:cNvPr id="2721" name="AutoShape 294"/>
        <xdr:cNvSpPr>
          <a:spLocks noRot="1" noChangeAspect="1" noMove="1" noResize="1" noChangeArrowheads="1"/>
        </xdr:cNvSpPr>
      </xdr:nvSpPr>
      <xdr:spPr bwMode="auto">
        <a:xfrm>
          <a:off x="9715500" y="46662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2722" name="AutoShape 295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2723" name="AutoShape 296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2724" name="AutoShape 297"/>
        <xdr:cNvSpPr>
          <a:spLocks noRo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153</xdr:row>
      <xdr:rowOff>104775</xdr:rowOff>
    </xdr:from>
    <xdr:to>
      <xdr:col>4</xdr:col>
      <xdr:colOff>647700</xdr:colOff>
      <xdr:row>153</xdr:row>
      <xdr:rowOff>104775</xdr:rowOff>
    </xdr:to>
    <xdr:sp macro="" textlink="">
      <xdr:nvSpPr>
        <xdr:cNvPr id="2725" name="AutoShape 298"/>
        <xdr:cNvSpPr>
          <a:spLocks noRot="1" noChangeAspect="1" noMove="1" noResize="1" noChangeArrowheads="1"/>
        </xdr:cNvSpPr>
      </xdr:nvSpPr>
      <xdr:spPr bwMode="auto">
        <a:xfrm>
          <a:off x="22383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26" name="AutoShape 299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27" name="AutoShape 300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28" name="AutoShape 301"/>
        <xdr:cNvSpPr>
          <a:spLocks noRo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29" name="AutoShape 302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619125</xdr:colOff>
      <xdr:row>153</xdr:row>
      <xdr:rowOff>104775</xdr:rowOff>
    </xdr:to>
    <xdr:sp macro="" textlink="">
      <xdr:nvSpPr>
        <xdr:cNvPr id="2730" name="AutoShape 272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2731" name="AutoShape 273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2732" name="AutoShape 295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2733" name="AutoShape 296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2734" name="AutoShape 297"/>
        <xdr:cNvSpPr>
          <a:spLocks noRo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153</xdr:row>
      <xdr:rowOff>104775</xdr:rowOff>
    </xdr:from>
    <xdr:to>
      <xdr:col>6</xdr:col>
      <xdr:colOff>647700</xdr:colOff>
      <xdr:row>153</xdr:row>
      <xdr:rowOff>104775</xdr:rowOff>
    </xdr:to>
    <xdr:sp macro="" textlink="">
      <xdr:nvSpPr>
        <xdr:cNvPr id="2735" name="AutoShape 298"/>
        <xdr:cNvSpPr>
          <a:spLocks noRot="1" noChangeAspect="1" noMove="1" noResize="1" noChangeArrowheads="1"/>
        </xdr:cNvSpPr>
      </xdr:nvSpPr>
      <xdr:spPr bwMode="auto">
        <a:xfrm>
          <a:off x="43910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619125</xdr:colOff>
      <xdr:row>153</xdr:row>
      <xdr:rowOff>104775</xdr:rowOff>
    </xdr:to>
    <xdr:sp macro="" textlink="">
      <xdr:nvSpPr>
        <xdr:cNvPr id="2736" name="AutoShape 272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2737" name="AutoShape 273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2738" name="AutoShape 295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2739" name="AutoShape 296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2740" name="AutoShape 297"/>
        <xdr:cNvSpPr>
          <a:spLocks noRo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153</xdr:row>
      <xdr:rowOff>104775</xdr:rowOff>
    </xdr:from>
    <xdr:to>
      <xdr:col>8</xdr:col>
      <xdr:colOff>647700</xdr:colOff>
      <xdr:row>153</xdr:row>
      <xdr:rowOff>104775</xdr:rowOff>
    </xdr:to>
    <xdr:sp macro="" textlink="">
      <xdr:nvSpPr>
        <xdr:cNvPr id="2741" name="AutoShape 298"/>
        <xdr:cNvSpPr>
          <a:spLocks noRot="1" noChangeAspect="1" noMove="1" noResize="1" noChangeArrowheads="1"/>
        </xdr:cNvSpPr>
      </xdr:nvSpPr>
      <xdr:spPr bwMode="auto">
        <a:xfrm>
          <a:off x="648652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619125</xdr:colOff>
      <xdr:row>153</xdr:row>
      <xdr:rowOff>104775</xdr:rowOff>
    </xdr:to>
    <xdr:sp macro="" textlink="">
      <xdr:nvSpPr>
        <xdr:cNvPr id="2742" name="AutoShape 272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43" name="AutoShape 273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44" name="AutoShape 295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45" name="AutoShape 296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46" name="AutoShape 297"/>
        <xdr:cNvSpPr>
          <a:spLocks noRo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153</xdr:row>
      <xdr:rowOff>104775</xdr:rowOff>
    </xdr:from>
    <xdr:to>
      <xdr:col>10</xdr:col>
      <xdr:colOff>647700</xdr:colOff>
      <xdr:row>153</xdr:row>
      <xdr:rowOff>104775</xdr:rowOff>
    </xdr:to>
    <xdr:sp macro="" textlink="">
      <xdr:nvSpPr>
        <xdr:cNvPr id="2747" name="AutoShape 298"/>
        <xdr:cNvSpPr>
          <a:spLocks noRot="1" noChangeAspect="1" noMove="1" noResize="1" noChangeArrowheads="1"/>
        </xdr:cNvSpPr>
      </xdr:nvSpPr>
      <xdr:spPr bwMode="auto">
        <a:xfrm>
          <a:off x="8639175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619125</xdr:colOff>
      <xdr:row>153</xdr:row>
      <xdr:rowOff>104775</xdr:rowOff>
    </xdr:to>
    <xdr:sp macro="" textlink="">
      <xdr:nvSpPr>
        <xdr:cNvPr id="2748" name="AutoShape 272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749" name="AutoShape 273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750" name="AutoShape 295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751" name="AutoShape 296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752" name="AutoShape 297"/>
        <xdr:cNvSpPr>
          <a:spLocks noRo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153</xdr:row>
      <xdr:rowOff>104775</xdr:rowOff>
    </xdr:from>
    <xdr:to>
      <xdr:col>12</xdr:col>
      <xdr:colOff>647700</xdr:colOff>
      <xdr:row>153</xdr:row>
      <xdr:rowOff>104775</xdr:rowOff>
    </xdr:to>
    <xdr:sp macro="" textlink="">
      <xdr:nvSpPr>
        <xdr:cNvPr id="2753" name="AutoShape 298"/>
        <xdr:cNvSpPr>
          <a:spLocks noRot="1" noChangeAspect="1" noMove="1" noResize="1" noChangeArrowheads="1"/>
        </xdr:cNvSpPr>
      </xdr:nvSpPr>
      <xdr:spPr bwMode="auto">
        <a:xfrm>
          <a:off x="10763250" y="46662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619125</xdr:colOff>
      <xdr:row>154</xdr:row>
      <xdr:rowOff>104775</xdr:rowOff>
    </xdr:to>
    <xdr:sp macro="" textlink="">
      <xdr:nvSpPr>
        <xdr:cNvPr id="2754" name="AutoShape 95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55" name="AutoShape 91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154</xdr:row>
      <xdr:rowOff>104775</xdr:rowOff>
    </xdr:from>
    <xdr:to>
      <xdr:col>11</xdr:col>
      <xdr:colOff>0</xdr:colOff>
      <xdr:row>154</xdr:row>
      <xdr:rowOff>104775</xdr:rowOff>
    </xdr:to>
    <xdr:sp macro="" textlink="">
      <xdr:nvSpPr>
        <xdr:cNvPr id="2756" name="AutoShape 224"/>
        <xdr:cNvSpPr>
          <a:spLocks noRot="1" noChangeAspect="1" noMove="1" noResize="1" noChangeArrowheads="1"/>
        </xdr:cNvSpPr>
      </xdr:nvSpPr>
      <xdr:spPr bwMode="auto">
        <a:xfrm>
          <a:off x="9715500" y="469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154</xdr:row>
      <xdr:rowOff>104775</xdr:rowOff>
    </xdr:from>
    <xdr:to>
      <xdr:col>11</xdr:col>
      <xdr:colOff>0</xdr:colOff>
      <xdr:row>154</xdr:row>
      <xdr:rowOff>104775</xdr:rowOff>
    </xdr:to>
    <xdr:sp macro="" textlink="">
      <xdr:nvSpPr>
        <xdr:cNvPr id="2757" name="AutoShape 225"/>
        <xdr:cNvSpPr>
          <a:spLocks noRot="1" noChangeAspect="1" noMove="1" noResize="1" noChangeArrowheads="1"/>
        </xdr:cNvSpPr>
      </xdr:nvSpPr>
      <xdr:spPr bwMode="auto">
        <a:xfrm>
          <a:off x="9715500" y="469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619125</xdr:colOff>
      <xdr:row>154</xdr:row>
      <xdr:rowOff>104775</xdr:rowOff>
    </xdr:to>
    <xdr:sp macro="" textlink="">
      <xdr:nvSpPr>
        <xdr:cNvPr id="2758" name="AutoShape 272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2759" name="AutoShape 273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60" name="AutoShape 287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61" name="AutoShape 288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62" name="AutoShape 289"/>
        <xdr:cNvSpPr>
          <a:spLocks noRo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63" name="AutoShape 290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154</xdr:row>
      <xdr:rowOff>104775</xdr:rowOff>
    </xdr:from>
    <xdr:to>
      <xdr:col>9</xdr:col>
      <xdr:colOff>0</xdr:colOff>
      <xdr:row>154</xdr:row>
      <xdr:rowOff>104775</xdr:rowOff>
    </xdr:to>
    <xdr:sp macro="" textlink="">
      <xdr:nvSpPr>
        <xdr:cNvPr id="2764" name="AutoShape 291"/>
        <xdr:cNvSpPr>
          <a:spLocks noRot="1" noChangeAspect="1" noMove="1" noResize="1" noChangeArrowheads="1"/>
        </xdr:cNvSpPr>
      </xdr:nvSpPr>
      <xdr:spPr bwMode="auto">
        <a:xfrm>
          <a:off x="7562850" y="469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154</xdr:row>
      <xdr:rowOff>104775</xdr:rowOff>
    </xdr:from>
    <xdr:to>
      <xdr:col>9</xdr:col>
      <xdr:colOff>0</xdr:colOff>
      <xdr:row>154</xdr:row>
      <xdr:rowOff>104775</xdr:rowOff>
    </xdr:to>
    <xdr:sp macro="" textlink="">
      <xdr:nvSpPr>
        <xdr:cNvPr id="2765" name="AutoShape 292"/>
        <xdr:cNvSpPr>
          <a:spLocks noRot="1" noChangeAspect="1" noMove="1" noResize="1" noChangeArrowheads="1"/>
        </xdr:cNvSpPr>
      </xdr:nvSpPr>
      <xdr:spPr bwMode="auto">
        <a:xfrm>
          <a:off x="7562850" y="469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154</xdr:row>
      <xdr:rowOff>104775</xdr:rowOff>
    </xdr:from>
    <xdr:to>
      <xdr:col>9</xdr:col>
      <xdr:colOff>0</xdr:colOff>
      <xdr:row>154</xdr:row>
      <xdr:rowOff>104775</xdr:rowOff>
    </xdr:to>
    <xdr:sp macro="" textlink="">
      <xdr:nvSpPr>
        <xdr:cNvPr id="2766" name="AutoShape 293"/>
        <xdr:cNvSpPr>
          <a:spLocks noRot="1" noMove="1" noResize="1" noChangeArrowheads="1"/>
        </xdr:cNvSpPr>
      </xdr:nvSpPr>
      <xdr:spPr bwMode="auto">
        <a:xfrm>
          <a:off x="7562850" y="469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154</xdr:row>
      <xdr:rowOff>104775</xdr:rowOff>
    </xdr:from>
    <xdr:to>
      <xdr:col>11</xdr:col>
      <xdr:colOff>0</xdr:colOff>
      <xdr:row>154</xdr:row>
      <xdr:rowOff>104775</xdr:rowOff>
    </xdr:to>
    <xdr:sp macro="" textlink="">
      <xdr:nvSpPr>
        <xdr:cNvPr id="2767" name="AutoShape 294"/>
        <xdr:cNvSpPr>
          <a:spLocks noRot="1" noChangeAspect="1" noMove="1" noResize="1" noChangeArrowheads="1"/>
        </xdr:cNvSpPr>
      </xdr:nvSpPr>
      <xdr:spPr bwMode="auto">
        <a:xfrm>
          <a:off x="9715500" y="46967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2768" name="AutoShape 295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2769" name="AutoShape 296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2770" name="AutoShape 297"/>
        <xdr:cNvSpPr>
          <a:spLocks noRo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154</xdr:row>
      <xdr:rowOff>104775</xdr:rowOff>
    </xdr:from>
    <xdr:to>
      <xdr:col>4</xdr:col>
      <xdr:colOff>647700</xdr:colOff>
      <xdr:row>154</xdr:row>
      <xdr:rowOff>104775</xdr:rowOff>
    </xdr:to>
    <xdr:sp macro="" textlink="">
      <xdr:nvSpPr>
        <xdr:cNvPr id="2771" name="AutoShape 298"/>
        <xdr:cNvSpPr>
          <a:spLocks noRot="1" noChangeAspect="1" noMove="1" noResize="1" noChangeArrowheads="1"/>
        </xdr:cNvSpPr>
      </xdr:nvSpPr>
      <xdr:spPr bwMode="auto">
        <a:xfrm>
          <a:off x="22383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72" name="AutoShape 299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73" name="AutoShape 300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74" name="AutoShape 301"/>
        <xdr:cNvSpPr>
          <a:spLocks noRo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75" name="AutoShape 302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619125</xdr:colOff>
      <xdr:row>154</xdr:row>
      <xdr:rowOff>104775</xdr:rowOff>
    </xdr:to>
    <xdr:sp macro="" textlink="">
      <xdr:nvSpPr>
        <xdr:cNvPr id="2776" name="AutoShape 272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2777" name="AutoShape 273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2778" name="AutoShape 295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2779" name="AutoShape 296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2780" name="AutoShape 297"/>
        <xdr:cNvSpPr>
          <a:spLocks noRo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154</xdr:row>
      <xdr:rowOff>104775</xdr:rowOff>
    </xdr:from>
    <xdr:to>
      <xdr:col>6</xdr:col>
      <xdr:colOff>647700</xdr:colOff>
      <xdr:row>154</xdr:row>
      <xdr:rowOff>104775</xdr:rowOff>
    </xdr:to>
    <xdr:sp macro="" textlink="">
      <xdr:nvSpPr>
        <xdr:cNvPr id="2781" name="AutoShape 298"/>
        <xdr:cNvSpPr>
          <a:spLocks noRot="1" noChangeAspect="1" noMove="1" noResize="1" noChangeArrowheads="1"/>
        </xdr:cNvSpPr>
      </xdr:nvSpPr>
      <xdr:spPr bwMode="auto">
        <a:xfrm>
          <a:off x="43910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619125</xdr:colOff>
      <xdr:row>154</xdr:row>
      <xdr:rowOff>104775</xdr:rowOff>
    </xdr:to>
    <xdr:sp macro="" textlink="">
      <xdr:nvSpPr>
        <xdr:cNvPr id="2782" name="AutoShape 272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2783" name="AutoShape 273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2784" name="AutoShape 295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2785" name="AutoShape 296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2786" name="AutoShape 297"/>
        <xdr:cNvSpPr>
          <a:spLocks noRo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154</xdr:row>
      <xdr:rowOff>104775</xdr:rowOff>
    </xdr:from>
    <xdr:to>
      <xdr:col>8</xdr:col>
      <xdr:colOff>647700</xdr:colOff>
      <xdr:row>154</xdr:row>
      <xdr:rowOff>104775</xdr:rowOff>
    </xdr:to>
    <xdr:sp macro="" textlink="">
      <xdr:nvSpPr>
        <xdr:cNvPr id="2787" name="AutoShape 298"/>
        <xdr:cNvSpPr>
          <a:spLocks noRot="1" noChangeAspect="1" noMove="1" noResize="1" noChangeArrowheads="1"/>
        </xdr:cNvSpPr>
      </xdr:nvSpPr>
      <xdr:spPr bwMode="auto">
        <a:xfrm>
          <a:off x="648652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619125</xdr:colOff>
      <xdr:row>154</xdr:row>
      <xdr:rowOff>104775</xdr:rowOff>
    </xdr:to>
    <xdr:sp macro="" textlink="">
      <xdr:nvSpPr>
        <xdr:cNvPr id="2788" name="AutoShape 272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89" name="AutoShape 273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90" name="AutoShape 295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91" name="AutoShape 296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92" name="AutoShape 297"/>
        <xdr:cNvSpPr>
          <a:spLocks noRo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154</xdr:row>
      <xdr:rowOff>104775</xdr:rowOff>
    </xdr:from>
    <xdr:to>
      <xdr:col>10</xdr:col>
      <xdr:colOff>647700</xdr:colOff>
      <xdr:row>154</xdr:row>
      <xdr:rowOff>104775</xdr:rowOff>
    </xdr:to>
    <xdr:sp macro="" textlink="">
      <xdr:nvSpPr>
        <xdr:cNvPr id="2793" name="AutoShape 298"/>
        <xdr:cNvSpPr>
          <a:spLocks noRot="1" noChangeAspect="1" noMove="1" noResize="1" noChangeArrowheads="1"/>
        </xdr:cNvSpPr>
      </xdr:nvSpPr>
      <xdr:spPr bwMode="auto">
        <a:xfrm>
          <a:off x="8639175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619125</xdr:colOff>
      <xdr:row>154</xdr:row>
      <xdr:rowOff>104775</xdr:rowOff>
    </xdr:to>
    <xdr:sp macro="" textlink="">
      <xdr:nvSpPr>
        <xdr:cNvPr id="2794" name="AutoShape 272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795" name="AutoShape 273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796" name="AutoShape 295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797" name="AutoShape 296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798" name="AutoShape 297"/>
        <xdr:cNvSpPr>
          <a:spLocks noRo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154</xdr:row>
      <xdr:rowOff>104775</xdr:rowOff>
    </xdr:from>
    <xdr:to>
      <xdr:col>12</xdr:col>
      <xdr:colOff>647700</xdr:colOff>
      <xdr:row>154</xdr:row>
      <xdr:rowOff>104775</xdr:rowOff>
    </xdr:to>
    <xdr:sp macro="" textlink="">
      <xdr:nvSpPr>
        <xdr:cNvPr id="2799" name="AutoShape 298"/>
        <xdr:cNvSpPr>
          <a:spLocks noRot="1" noChangeAspect="1" noMove="1" noResize="1" noChangeArrowheads="1"/>
        </xdr:cNvSpPr>
      </xdr:nvSpPr>
      <xdr:spPr bwMode="auto">
        <a:xfrm>
          <a:off x="10763250" y="46967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619125</xdr:colOff>
      <xdr:row>155</xdr:row>
      <xdr:rowOff>104775</xdr:rowOff>
    </xdr:to>
    <xdr:sp macro="" textlink="">
      <xdr:nvSpPr>
        <xdr:cNvPr id="2800" name="AutoShape 95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01" name="AutoShape 91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155</xdr:row>
      <xdr:rowOff>104775</xdr:rowOff>
    </xdr:from>
    <xdr:to>
      <xdr:col>11</xdr:col>
      <xdr:colOff>0</xdr:colOff>
      <xdr:row>155</xdr:row>
      <xdr:rowOff>104775</xdr:rowOff>
    </xdr:to>
    <xdr:sp macro="" textlink="">
      <xdr:nvSpPr>
        <xdr:cNvPr id="2802" name="AutoShape 224"/>
        <xdr:cNvSpPr>
          <a:spLocks noRot="1" noChangeAspect="1" noMove="1" noResize="1" noChangeArrowheads="1"/>
        </xdr:cNvSpPr>
      </xdr:nvSpPr>
      <xdr:spPr bwMode="auto">
        <a:xfrm>
          <a:off x="9715500" y="4727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155</xdr:row>
      <xdr:rowOff>104775</xdr:rowOff>
    </xdr:from>
    <xdr:to>
      <xdr:col>11</xdr:col>
      <xdr:colOff>0</xdr:colOff>
      <xdr:row>155</xdr:row>
      <xdr:rowOff>104775</xdr:rowOff>
    </xdr:to>
    <xdr:sp macro="" textlink="">
      <xdr:nvSpPr>
        <xdr:cNvPr id="2803" name="AutoShape 225"/>
        <xdr:cNvSpPr>
          <a:spLocks noRot="1" noChangeAspect="1" noMove="1" noResize="1" noChangeArrowheads="1"/>
        </xdr:cNvSpPr>
      </xdr:nvSpPr>
      <xdr:spPr bwMode="auto">
        <a:xfrm>
          <a:off x="9715500" y="4727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619125</xdr:colOff>
      <xdr:row>155</xdr:row>
      <xdr:rowOff>104775</xdr:rowOff>
    </xdr:to>
    <xdr:sp macro="" textlink="">
      <xdr:nvSpPr>
        <xdr:cNvPr id="2804" name="AutoShape 272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2805" name="AutoShape 273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06" name="AutoShape 287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07" name="AutoShape 288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08" name="AutoShape 289"/>
        <xdr:cNvSpPr>
          <a:spLocks noRo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09" name="AutoShape 290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155</xdr:row>
      <xdr:rowOff>104775</xdr:rowOff>
    </xdr:from>
    <xdr:to>
      <xdr:col>9</xdr:col>
      <xdr:colOff>0</xdr:colOff>
      <xdr:row>155</xdr:row>
      <xdr:rowOff>104775</xdr:rowOff>
    </xdr:to>
    <xdr:sp macro="" textlink="">
      <xdr:nvSpPr>
        <xdr:cNvPr id="2810" name="AutoShape 291"/>
        <xdr:cNvSpPr>
          <a:spLocks noRot="1" noChangeAspect="1" noMove="1" noResize="1" noChangeArrowheads="1"/>
        </xdr:cNvSpPr>
      </xdr:nvSpPr>
      <xdr:spPr bwMode="auto">
        <a:xfrm>
          <a:off x="7562850" y="4727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155</xdr:row>
      <xdr:rowOff>104775</xdr:rowOff>
    </xdr:from>
    <xdr:to>
      <xdr:col>9</xdr:col>
      <xdr:colOff>0</xdr:colOff>
      <xdr:row>155</xdr:row>
      <xdr:rowOff>104775</xdr:rowOff>
    </xdr:to>
    <xdr:sp macro="" textlink="">
      <xdr:nvSpPr>
        <xdr:cNvPr id="2811" name="AutoShape 292"/>
        <xdr:cNvSpPr>
          <a:spLocks noRot="1" noChangeAspect="1" noMove="1" noResize="1" noChangeArrowheads="1"/>
        </xdr:cNvSpPr>
      </xdr:nvSpPr>
      <xdr:spPr bwMode="auto">
        <a:xfrm>
          <a:off x="7562850" y="4727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155</xdr:row>
      <xdr:rowOff>104775</xdr:rowOff>
    </xdr:from>
    <xdr:to>
      <xdr:col>9</xdr:col>
      <xdr:colOff>0</xdr:colOff>
      <xdr:row>155</xdr:row>
      <xdr:rowOff>104775</xdr:rowOff>
    </xdr:to>
    <xdr:sp macro="" textlink="">
      <xdr:nvSpPr>
        <xdr:cNvPr id="2812" name="AutoShape 293"/>
        <xdr:cNvSpPr>
          <a:spLocks noRot="1" noMove="1" noResize="1" noChangeArrowheads="1"/>
        </xdr:cNvSpPr>
      </xdr:nvSpPr>
      <xdr:spPr bwMode="auto">
        <a:xfrm>
          <a:off x="7562850" y="4727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155</xdr:row>
      <xdr:rowOff>104775</xdr:rowOff>
    </xdr:from>
    <xdr:to>
      <xdr:col>11</xdr:col>
      <xdr:colOff>0</xdr:colOff>
      <xdr:row>155</xdr:row>
      <xdr:rowOff>104775</xdr:rowOff>
    </xdr:to>
    <xdr:sp macro="" textlink="">
      <xdr:nvSpPr>
        <xdr:cNvPr id="2813" name="AutoShape 294"/>
        <xdr:cNvSpPr>
          <a:spLocks noRot="1" noChangeAspect="1" noMove="1" noResize="1" noChangeArrowheads="1"/>
        </xdr:cNvSpPr>
      </xdr:nvSpPr>
      <xdr:spPr bwMode="auto">
        <a:xfrm>
          <a:off x="9715500" y="47272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2814" name="AutoShape 295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2815" name="AutoShape 296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2816" name="AutoShape 297"/>
        <xdr:cNvSpPr>
          <a:spLocks noRo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155</xdr:row>
      <xdr:rowOff>104775</xdr:rowOff>
    </xdr:from>
    <xdr:to>
      <xdr:col>4</xdr:col>
      <xdr:colOff>647700</xdr:colOff>
      <xdr:row>155</xdr:row>
      <xdr:rowOff>104775</xdr:rowOff>
    </xdr:to>
    <xdr:sp macro="" textlink="">
      <xdr:nvSpPr>
        <xdr:cNvPr id="2817" name="AutoShape 298"/>
        <xdr:cNvSpPr>
          <a:spLocks noRot="1" noChangeAspect="1" noMove="1" noResize="1" noChangeArrowheads="1"/>
        </xdr:cNvSpPr>
      </xdr:nvSpPr>
      <xdr:spPr bwMode="auto">
        <a:xfrm>
          <a:off x="22383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18" name="AutoShape 299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19" name="AutoShape 300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20" name="AutoShape 301"/>
        <xdr:cNvSpPr>
          <a:spLocks noRo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21" name="AutoShape 302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619125</xdr:colOff>
      <xdr:row>155</xdr:row>
      <xdr:rowOff>104775</xdr:rowOff>
    </xdr:to>
    <xdr:sp macro="" textlink="">
      <xdr:nvSpPr>
        <xdr:cNvPr id="2822" name="AutoShape 272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2823" name="AutoShape 273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2824" name="AutoShape 295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2825" name="AutoShape 296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2826" name="AutoShape 297"/>
        <xdr:cNvSpPr>
          <a:spLocks noRo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155</xdr:row>
      <xdr:rowOff>104775</xdr:rowOff>
    </xdr:from>
    <xdr:to>
      <xdr:col>6</xdr:col>
      <xdr:colOff>647700</xdr:colOff>
      <xdr:row>155</xdr:row>
      <xdr:rowOff>104775</xdr:rowOff>
    </xdr:to>
    <xdr:sp macro="" textlink="">
      <xdr:nvSpPr>
        <xdr:cNvPr id="2827" name="AutoShape 298"/>
        <xdr:cNvSpPr>
          <a:spLocks noRot="1" noChangeAspect="1" noMove="1" noResize="1" noChangeArrowheads="1"/>
        </xdr:cNvSpPr>
      </xdr:nvSpPr>
      <xdr:spPr bwMode="auto">
        <a:xfrm>
          <a:off x="43910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619125</xdr:colOff>
      <xdr:row>155</xdr:row>
      <xdr:rowOff>104775</xdr:rowOff>
    </xdr:to>
    <xdr:sp macro="" textlink="">
      <xdr:nvSpPr>
        <xdr:cNvPr id="2828" name="AutoShape 272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2829" name="AutoShape 273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2830" name="AutoShape 295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2831" name="AutoShape 296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2832" name="AutoShape 297"/>
        <xdr:cNvSpPr>
          <a:spLocks noRo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155</xdr:row>
      <xdr:rowOff>104775</xdr:rowOff>
    </xdr:from>
    <xdr:to>
      <xdr:col>8</xdr:col>
      <xdr:colOff>647700</xdr:colOff>
      <xdr:row>155</xdr:row>
      <xdr:rowOff>104775</xdr:rowOff>
    </xdr:to>
    <xdr:sp macro="" textlink="">
      <xdr:nvSpPr>
        <xdr:cNvPr id="2833" name="AutoShape 298"/>
        <xdr:cNvSpPr>
          <a:spLocks noRot="1" noChangeAspect="1" noMove="1" noResize="1" noChangeArrowheads="1"/>
        </xdr:cNvSpPr>
      </xdr:nvSpPr>
      <xdr:spPr bwMode="auto">
        <a:xfrm>
          <a:off x="648652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619125</xdr:colOff>
      <xdr:row>155</xdr:row>
      <xdr:rowOff>104775</xdr:rowOff>
    </xdr:to>
    <xdr:sp macro="" textlink="">
      <xdr:nvSpPr>
        <xdr:cNvPr id="2834" name="AutoShape 272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35" name="AutoShape 273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36" name="AutoShape 295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37" name="AutoShape 296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38" name="AutoShape 297"/>
        <xdr:cNvSpPr>
          <a:spLocks noRo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155</xdr:row>
      <xdr:rowOff>104775</xdr:rowOff>
    </xdr:from>
    <xdr:to>
      <xdr:col>10</xdr:col>
      <xdr:colOff>647700</xdr:colOff>
      <xdr:row>155</xdr:row>
      <xdr:rowOff>104775</xdr:rowOff>
    </xdr:to>
    <xdr:sp macro="" textlink="">
      <xdr:nvSpPr>
        <xdr:cNvPr id="2839" name="AutoShape 298"/>
        <xdr:cNvSpPr>
          <a:spLocks noRot="1" noChangeAspect="1" noMove="1" noResize="1" noChangeArrowheads="1"/>
        </xdr:cNvSpPr>
      </xdr:nvSpPr>
      <xdr:spPr bwMode="auto">
        <a:xfrm>
          <a:off x="8639175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619125</xdr:colOff>
      <xdr:row>155</xdr:row>
      <xdr:rowOff>104775</xdr:rowOff>
    </xdr:to>
    <xdr:sp macro="" textlink="">
      <xdr:nvSpPr>
        <xdr:cNvPr id="2840" name="AutoShape 272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841" name="AutoShape 273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842" name="AutoShape 295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843" name="AutoShape 296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844" name="AutoShape 297"/>
        <xdr:cNvSpPr>
          <a:spLocks noRo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155</xdr:row>
      <xdr:rowOff>104775</xdr:rowOff>
    </xdr:from>
    <xdr:to>
      <xdr:col>12</xdr:col>
      <xdr:colOff>647700</xdr:colOff>
      <xdr:row>155</xdr:row>
      <xdr:rowOff>104775</xdr:rowOff>
    </xdr:to>
    <xdr:sp macro="" textlink="">
      <xdr:nvSpPr>
        <xdr:cNvPr id="2845" name="AutoShape 298"/>
        <xdr:cNvSpPr>
          <a:spLocks noRot="1" noChangeAspect="1" noMove="1" noResize="1" noChangeArrowheads="1"/>
        </xdr:cNvSpPr>
      </xdr:nvSpPr>
      <xdr:spPr bwMode="auto">
        <a:xfrm>
          <a:off x="10763250" y="47272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619125</xdr:colOff>
      <xdr:row>156</xdr:row>
      <xdr:rowOff>104775</xdr:rowOff>
    </xdr:to>
    <xdr:sp macro="" textlink="">
      <xdr:nvSpPr>
        <xdr:cNvPr id="2846" name="AutoShape 95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47" name="AutoShape 91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104775</xdr:rowOff>
    </xdr:from>
    <xdr:to>
      <xdr:col>11</xdr:col>
      <xdr:colOff>0</xdr:colOff>
      <xdr:row>156</xdr:row>
      <xdr:rowOff>104775</xdr:rowOff>
    </xdr:to>
    <xdr:sp macro="" textlink="">
      <xdr:nvSpPr>
        <xdr:cNvPr id="2848" name="AutoShape 224"/>
        <xdr:cNvSpPr>
          <a:spLocks noRot="1" noChangeAspect="1" noMove="1" noResize="1" noChangeArrowheads="1"/>
        </xdr:cNvSpPr>
      </xdr:nvSpPr>
      <xdr:spPr bwMode="auto">
        <a:xfrm>
          <a:off x="9715500" y="4757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104775</xdr:rowOff>
    </xdr:from>
    <xdr:to>
      <xdr:col>11</xdr:col>
      <xdr:colOff>0</xdr:colOff>
      <xdr:row>156</xdr:row>
      <xdr:rowOff>104775</xdr:rowOff>
    </xdr:to>
    <xdr:sp macro="" textlink="">
      <xdr:nvSpPr>
        <xdr:cNvPr id="2849" name="AutoShape 225"/>
        <xdr:cNvSpPr>
          <a:spLocks noRot="1" noChangeAspect="1" noMove="1" noResize="1" noChangeArrowheads="1"/>
        </xdr:cNvSpPr>
      </xdr:nvSpPr>
      <xdr:spPr bwMode="auto">
        <a:xfrm>
          <a:off x="9715500" y="4757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619125</xdr:colOff>
      <xdr:row>156</xdr:row>
      <xdr:rowOff>104775</xdr:rowOff>
    </xdr:to>
    <xdr:sp macro="" textlink="">
      <xdr:nvSpPr>
        <xdr:cNvPr id="2850" name="AutoShape 272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2851" name="AutoShape 273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52" name="AutoShape 287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53" name="AutoShape 288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54" name="AutoShape 289"/>
        <xdr:cNvSpPr>
          <a:spLocks noRo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55" name="AutoShape 290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156</xdr:row>
      <xdr:rowOff>104775</xdr:rowOff>
    </xdr:from>
    <xdr:to>
      <xdr:col>9</xdr:col>
      <xdr:colOff>0</xdr:colOff>
      <xdr:row>156</xdr:row>
      <xdr:rowOff>104775</xdr:rowOff>
    </xdr:to>
    <xdr:sp macro="" textlink="">
      <xdr:nvSpPr>
        <xdr:cNvPr id="2856" name="AutoShape 291"/>
        <xdr:cNvSpPr>
          <a:spLocks noRot="1" noChangeAspect="1" noMove="1" noResize="1" noChangeArrowheads="1"/>
        </xdr:cNvSpPr>
      </xdr:nvSpPr>
      <xdr:spPr bwMode="auto">
        <a:xfrm>
          <a:off x="7562850" y="4757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156</xdr:row>
      <xdr:rowOff>104775</xdr:rowOff>
    </xdr:from>
    <xdr:to>
      <xdr:col>9</xdr:col>
      <xdr:colOff>0</xdr:colOff>
      <xdr:row>156</xdr:row>
      <xdr:rowOff>104775</xdr:rowOff>
    </xdr:to>
    <xdr:sp macro="" textlink="">
      <xdr:nvSpPr>
        <xdr:cNvPr id="2857" name="AutoShape 292"/>
        <xdr:cNvSpPr>
          <a:spLocks noRot="1" noChangeAspect="1" noMove="1" noResize="1" noChangeArrowheads="1"/>
        </xdr:cNvSpPr>
      </xdr:nvSpPr>
      <xdr:spPr bwMode="auto">
        <a:xfrm>
          <a:off x="7562850" y="4757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156</xdr:row>
      <xdr:rowOff>104775</xdr:rowOff>
    </xdr:from>
    <xdr:to>
      <xdr:col>9</xdr:col>
      <xdr:colOff>0</xdr:colOff>
      <xdr:row>156</xdr:row>
      <xdr:rowOff>104775</xdr:rowOff>
    </xdr:to>
    <xdr:sp macro="" textlink="">
      <xdr:nvSpPr>
        <xdr:cNvPr id="2858" name="AutoShape 293"/>
        <xdr:cNvSpPr>
          <a:spLocks noRot="1" noMove="1" noResize="1" noChangeArrowheads="1"/>
        </xdr:cNvSpPr>
      </xdr:nvSpPr>
      <xdr:spPr bwMode="auto">
        <a:xfrm>
          <a:off x="7562850" y="4757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156</xdr:row>
      <xdr:rowOff>104775</xdr:rowOff>
    </xdr:from>
    <xdr:to>
      <xdr:col>11</xdr:col>
      <xdr:colOff>0</xdr:colOff>
      <xdr:row>156</xdr:row>
      <xdr:rowOff>104775</xdr:rowOff>
    </xdr:to>
    <xdr:sp macro="" textlink="">
      <xdr:nvSpPr>
        <xdr:cNvPr id="2859" name="AutoShape 294"/>
        <xdr:cNvSpPr>
          <a:spLocks noRot="1" noChangeAspect="1" noMove="1" noResize="1" noChangeArrowheads="1"/>
        </xdr:cNvSpPr>
      </xdr:nvSpPr>
      <xdr:spPr bwMode="auto">
        <a:xfrm>
          <a:off x="9715500" y="47577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2860" name="AutoShape 295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2861" name="AutoShape 296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2862" name="AutoShape 297"/>
        <xdr:cNvSpPr>
          <a:spLocks noRo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156</xdr:row>
      <xdr:rowOff>104775</xdr:rowOff>
    </xdr:from>
    <xdr:to>
      <xdr:col>4</xdr:col>
      <xdr:colOff>647700</xdr:colOff>
      <xdr:row>156</xdr:row>
      <xdr:rowOff>104775</xdr:rowOff>
    </xdr:to>
    <xdr:sp macro="" textlink="">
      <xdr:nvSpPr>
        <xdr:cNvPr id="2863" name="AutoShape 298"/>
        <xdr:cNvSpPr>
          <a:spLocks noRot="1" noChangeAspect="1" noMove="1" noResize="1" noChangeArrowheads="1"/>
        </xdr:cNvSpPr>
      </xdr:nvSpPr>
      <xdr:spPr bwMode="auto">
        <a:xfrm>
          <a:off x="22383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64" name="AutoShape 299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65" name="AutoShape 300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66" name="AutoShape 301"/>
        <xdr:cNvSpPr>
          <a:spLocks noRo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67" name="AutoShape 302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619125</xdr:colOff>
      <xdr:row>156</xdr:row>
      <xdr:rowOff>104775</xdr:rowOff>
    </xdr:to>
    <xdr:sp macro="" textlink="">
      <xdr:nvSpPr>
        <xdr:cNvPr id="2868" name="AutoShape 272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2869" name="AutoShape 273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2870" name="AutoShape 295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2871" name="AutoShape 296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2872" name="AutoShape 297"/>
        <xdr:cNvSpPr>
          <a:spLocks noRo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156</xdr:row>
      <xdr:rowOff>104775</xdr:rowOff>
    </xdr:from>
    <xdr:to>
      <xdr:col>6</xdr:col>
      <xdr:colOff>647700</xdr:colOff>
      <xdr:row>156</xdr:row>
      <xdr:rowOff>104775</xdr:rowOff>
    </xdr:to>
    <xdr:sp macro="" textlink="">
      <xdr:nvSpPr>
        <xdr:cNvPr id="2873" name="AutoShape 298"/>
        <xdr:cNvSpPr>
          <a:spLocks noRot="1" noChangeAspect="1" noMove="1" noResize="1" noChangeArrowheads="1"/>
        </xdr:cNvSpPr>
      </xdr:nvSpPr>
      <xdr:spPr bwMode="auto">
        <a:xfrm>
          <a:off x="43910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619125</xdr:colOff>
      <xdr:row>156</xdr:row>
      <xdr:rowOff>104775</xdr:rowOff>
    </xdr:to>
    <xdr:sp macro="" textlink="">
      <xdr:nvSpPr>
        <xdr:cNvPr id="2874" name="AutoShape 272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2875" name="AutoShape 273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2876" name="AutoShape 295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2877" name="AutoShape 296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2878" name="AutoShape 297"/>
        <xdr:cNvSpPr>
          <a:spLocks noRo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156</xdr:row>
      <xdr:rowOff>104775</xdr:rowOff>
    </xdr:from>
    <xdr:to>
      <xdr:col>8</xdr:col>
      <xdr:colOff>647700</xdr:colOff>
      <xdr:row>156</xdr:row>
      <xdr:rowOff>104775</xdr:rowOff>
    </xdr:to>
    <xdr:sp macro="" textlink="">
      <xdr:nvSpPr>
        <xdr:cNvPr id="2879" name="AutoShape 298"/>
        <xdr:cNvSpPr>
          <a:spLocks noRot="1" noChangeAspect="1" noMove="1" noResize="1" noChangeArrowheads="1"/>
        </xdr:cNvSpPr>
      </xdr:nvSpPr>
      <xdr:spPr bwMode="auto">
        <a:xfrm>
          <a:off x="648652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619125</xdr:colOff>
      <xdr:row>156</xdr:row>
      <xdr:rowOff>104775</xdr:rowOff>
    </xdr:to>
    <xdr:sp macro="" textlink="">
      <xdr:nvSpPr>
        <xdr:cNvPr id="2880" name="AutoShape 272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81" name="AutoShape 273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82" name="AutoShape 295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83" name="AutoShape 296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84" name="AutoShape 297"/>
        <xdr:cNvSpPr>
          <a:spLocks noRo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156</xdr:row>
      <xdr:rowOff>104775</xdr:rowOff>
    </xdr:from>
    <xdr:to>
      <xdr:col>10</xdr:col>
      <xdr:colOff>647700</xdr:colOff>
      <xdr:row>156</xdr:row>
      <xdr:rowOff>104775</xdr:rowOff>
    </xdr:to>
    <xdr:sp macro="" textlink="">
      <xdr:nvSpPr>
        <xdr:cNvPr id="2885" name="AutoShape 298"/>
        <xdr:cNvSpPr>
          <a:spLocks noRot="1" noChangeAspect="1" noMove="1" noResize="1" noChangeArrowheads="1"/>
        </xdr:cNvSpPr>
      </xdr:nvSpPr>
      <xdr:spPr bwMode="auto">
        <a:xfrm>
          <a:off x="8639175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619125</xdr:colOff>
      <xdr:row>156</xdr:row>
      <xdr:rowOff>104775</xdr:rowOff>
    </xdr:to>
    <xdr:sp macro="" textlink="">
      <xdr:nvSpPr>
        <xdr:cNvPr id="2886" name="AutoShape 272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887" name="AutoShape 273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888" name="AutoShape 295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889" name="AutoShape 296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890" name="AutoShape 297"/>
        <xdr:cNvSpPr>
          <a:spLocks noRo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156</xdr:row>
      <xdr:rowOff>104775</xdr:rowOff>
    </xdr:from>
    <xdr:to>
      <xdr:col>12</xdr:col>
      <xdr:colOff>647700</xdr:colOff>
      <xdr:row>156</xdr:row>
      <xdr:rowOff>104775</xdr:rowOff>
    </xdr:to>
    <xdr:sp macro="" textlink="">
      <xdr:nvSpPr>
        <xdr:cNvPr id="2891" name="AutoShape 298"/>
        <xdr:cNvSpPr>
          <a:spLocks noRot="1" noChangeAspect="1" noMove="1" noResize="1" noChangeArrowheads="1"/>
        </xdr:cNvSpPr>
      </xdr:nvSpPr>
      <xdr:spPr bwMode="auto">
        <a:xfrm>
          <a:off x="10763250" y="47577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619125</xdr:colOff>
      <xdr:row>157</xdr:row>
      <xdr:rowOff>104775</xdr:rowOff>
    </xdr:to>
    <xdr:sp macro="" textlink="">
      <xdr:nvSpPr>
        <xdr:cNvPr id="2892" name="AutoShape 95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893" name="AutoShape 91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157</xdr:row>
      <xdr:rowOff>104775</xdr:rowOff>
    </xdr:from>
    <xdr:to>
      <xdr:col>11</xdr:col>
      <xdr:colOff>0</xdr:colOff>
      <xdr:row>157</xdr:row>
      <xdr:rowOff>104775</xdr:rowOff>
    </xdr:to>
    <xdr:sp macro="" textlink="">
      <xdr:nvSpPr>
        <xdr:cNvPr id="2894" name="AutoShape 224"/>
        <xdr:cNvSpPr>
          <a:spLocks noRot="1" noChangeAspect="1" noMove="1" noResize="1" noChangeArrowheads="1"/>
        </xdr:cNvSpPr>
      </xdr:nvSpPr>
      <xdr:spPr bwMode="auto">
        <a:xfrm>
          <a:off x="9715500" y="47882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157</xdr:row>
      <xdr:rowOff>104775</xdr:rowOff>
    </xdr:from>
    <xdr:to>
      <xdr:col>11</xdr:col>
      <xdr:colOff>0</xdr:colOff>
      <xdr:row>157</xdr:row>
      <xdr:rowOff>104775</xdr:rowOff>
    </xdr:to>
    <xdr:sp macro="" textlink="">
      <xdr:nvSpPr>
        <xdr:cNvPr id="2895" name="AutoShape 225"/>
        <xdr:cNvSpPr>
          <a:spLocks noRot="1" noChangeAspect="1" noMove="1" noResize="1" noChangeArrowheads="1"/>
        </xdr:cNvSpPr>
      </xdr:nvSpPr>
      <xdr:spPr bwMode="auto">
        <a:xfrm>
          <a:off x="9715500" y="47882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619125</xdr:colOff>
      <xdr:row>157</xdr:row>
      <xdr:rowOff>104775</xdr:rowOff>
    </xdr:to>
    <xdr:sp macro="" textlink="">
      <xdr:nvSpPr>
        <xdr:cNvPr id="2896" name="AutoShape 272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2897" name="AutoShape 273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898" name="AutoShape 287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899" name="AutoShape 288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00" name="AutoShape 289"/>
        <xdr:cNvSpPr>
          <a:spLocks noRo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01" name="AutoShape 290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157</xdr:row>
      <xdr:rowOff>104775</xdr:rowOff>
    </xdr:from>
    <xdr:to>
      <xdr:col>9</xdr:col>
      <xdr:colOff>0</xdr:colOff>
      <xdr:row>157</xdr:row>
      <xdr:rowOff>104775</xdr:rowOff>
    </xdr:to>
    <xdr:sp macro="" textlink="">
      <xdr:nvSpPr>
        <xdr:cNvPr id="2902" name="AutoShape 291"/>
        <xdr:cNvSpPr>
          <a:spLocks noRot="1" noChangeAspect="1" noMove="1" noResize="1" noChangeArrowheads="1"/>
        </xdr:cNvSpPr>
      </xdr:nvSpPr>
      <xdr:spPr bwMode="auto">
        <a:xfrm>
          <a:off x="7562850" y="47882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157</xdr:row>
      <xdr:rowOff>104775</xdr:rowOff>
    </xdr:from>
    <xdr:to>
      <xdr:col>9</xdr:col>
      <xdr:colOff>0</xdr:colOff>
      <xdr:row>157</xdr:row>
      <xdr:rowOff>104775</xdr:rowOff>
    </xdr:to>
    <xdr:sp macro="" textlink="">
      <xdr:nvSpPr>
        <xdr:cNvPr id="2903" name="AutoShape 292"/>
        <xdr:cNvSpPr>
          <a:spLocks noRot="1" noChangeAspect="1" noMove="1" noResize="1" noChangeArrowheads="1"/>
        </xdr:cNvSpPr>
      </xdr:nvSpPr>
      <xdr:spPr bwMode="auto">
        <a:xfrm>
          <a:off x="7562850" y="47882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157</xdr:row>
      <xdr:rowOff>104775</xdr:rowOff>
    </xdr:from>
    <xdr:to>
      <xdr:col>9</xdr:col>
      <xdr:colOff>0</xdr:colOff>
      <xdr:row>157</xdr:row>
      <xdr:rowOff>104775</xdr:rowOff>
    </xdr:to>
    <xdr:sp macro="" textlink="">
      <xdr:nvSpPr>
        <xdr:cNvPr id="2904" name="AutoShape 293"/>
        <xdr:cNvSpPr>
          <a:spLocks noRot="1" noMove="1" noResize="1" noChangeArrowheads="1"/>
        </xdr:cNvSpPr>
      </xdr:nvSpPr>
      <xdr:spPr bwMode="auto">
        <a:xfrm>
          <a:off x="7562850" y="47882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157</xdr:row>
      <xdr:rowOff>104775</xdr:rowOff>
    </xdr:from>
    <xdr:to>
      <xdr:col>11</xdr:col>
      <xdr:colOff>0</xdr:colOff>
      <xdr:row>157</xdr:row>
      <xdr:rowOff>104775</xdr:rowOff>
    </xdr:to>
    <xdr:sp macro="" textlink="">
      <xdr:nvSpPr>
        <xdr:cNvPr id="2905" name="AutoShape 294"/>
        <xdr:cNvSpPr>
          <a:spLocks noRot="1" noChangeAspect="1" noMove="1" noResize="1" noChangeArrowheads="1"/>
        </xdr:cNvSpPr>
      </xdr:nvSpPr>
      <xdr:spPr bwMode="auto">
        <a:xfrm>
          <a:off x="9715500" y="47882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2906" name="AutoShape 295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2907" name="AutoShape 296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2908" name="AutoShape 297"/>
        <xdr:cNvSpPr>
          <a:spLocks noRo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157</xdr:row>
      <xdr:rowOff>104775</xdr:rowOff>
    </xdr:from>
    <xdr:to>
      <xdr:col>4</xdr:col>
      <xdr:colOff>647700</xdr:colOff>
      <xdr:row>157</xdr:row>
      <xdr:rowOff>104775</xdr:rowOff>
    </xdr:to>
    <xdr:sp macro="" textlink="">
      <xdr:nvSpPr>
        <xdr:cNvPr id="2909" name="AutoShape 298"/>
        <xdr:cNvSpPr>
          <a:spLocks noRot="1" noChangeAspect="1" noMove="1" noResize="1" noChangeArrowheads="1"/>
        </xdr:cNvSpPr>
      </xdr:nvSpPr>
      <xdr:spPr bwMode="auto">
        <a:xfrm>
          <a:off x="22383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10" name="AutoShape 299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11" name="AutoShape 300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12" name="AutoShape 301"/>
        <xdr:cNvSpPr>
          <a:spLocks noRo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13" name="AutoShape 302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619125</xdr:colOff>
      <xdr:row>157</xdr:row>
      <xdr:rowOff>104775</xdr:rowOff>
    </xdr:to>
    <xdr:sp macro="" textlink="">
      <xdr:nvSpPr>
        <xdr:cNvPr id="2914" name="AutoShape 272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2915" name="AutoShape 273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2916" name="AutoShape 295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2917" name="AutoShape 296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2918" name="AutoShape 297"/>
        <xdr:cNvSpPr>
          <a:spLocks noRo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157</xdr:row>
      <xdr:rowOff>104775</xdr:rowOff>
    </xdr:from>
    <xdr:to>
      <xdr:col>6</xdr:col>
      <xdr:colOff>647700</xdr:colOff>
      <xdr:row>157</xdr:row>
      <xdr:rowOff>104775</xdr:rowOff>
    </xdr:to>
    <xdr:sp macro="" textlink="">
      <xdr:nvSpPr>
        <xdr:cNvPr id="2919" name="AutoShape 298"/>
        <xdr:cNvSpPr>
          <a:spLocks noRot="1" noChangeAspect="1" noMove="1" noResize="1" noChangeArrowheads="1"/>
        </xdr:cNvSpPr>
      </xdr:nvSpPr>
      <xdr:spPr bwMode="auto">
        <a:xfrm>
          <a:off x="43910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619125</xdr:colOff>
      <xdr:row>157</xdr:row>
      <xdr:rowOff>104775</xdr:rowOff>
    </xdr:to>
    <xdr:sp macro="" textlink="">
      <xdr:nvSpPr>
        <xdr:cNvPr id="2920" name="AutoShape 272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2921" name="AutoShape 273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2922" name="AutoShape 295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2923" name="AutoShape 296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2924" name="AutoShape 297"/>
        <xdr:cNvSpPr>
          <a:spLocks noRo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157</xdr:row>
      <xdr:rowOff>104775</xdr:rowOff>
    </xdr:from>
    <xdr:to>
      <xdr:col>8</xdr:col>
      <xdr:colOff>647700</xdr:colOff>
      <xdr:row>157</xdr:row>
      <xdr:rowOff>104775</xdr:rowOff>
    </xdr:to>
    <xdr:sp macro="" textlink="">
      <xdr:nvSpPr>
        <xdr:cNvPr id="2925" name="AutoShape 298"/>
        <xdr:cNvSpPr>
          <a:spLocks noRot="1" noChangeAspect="1" noMove="1" noResize="1" noChangeArrowheads="1"/>
        </xdr:cNvSpPr>
      </xdr:nvSpPr>
      <xdr:spPr bwMode="auto">
        <a:xfrm>
          <a:off x="648652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619125</xdr:colOff>
      <xdr:row>157</xdr:row>
      <xdr:rowOff>104775</xdr:rowOff>
    </xdr:to>
    <xdr:sp macro="" textlink="">
      <xdr:nvSpPr>
        <xdr:cNvPr id="2926" name="AutoShape 272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27" name="AutoShape 273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28" name="AutoShape 295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29" name="AutoShape 296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30" name="AutoShape 297"/>
        <xdr:cNvSpPr>
          <a:spLocks noRo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157</xdr:row>
      <xdr:rowOff>104775</xdr:rowOff>
    </xdr:from>
    <xdr:to>
      <xdr:col>10</xdr:col>
      <xdr:colOff>647700</xdr:colOff>
      <xdr:row>157</xdr:row>
      <xdr:rowOff>104775</xdr:rowOff>
    </xdr:to>
    <xdr:sp macro="" textlink="">
      <xdr:nvSpPr>
        <xdr:cNvPr id="2931" name="AutoShape 298"/>
        <xdr:cNvSpPr>
          <a:spLocks noRot="1" noChangeAspect="1" noMove="1" noResize="1" noChangeArrowheads="1"/>
        </xdr:cNvSpPr>
      </xdr:nvSpPr>
      <xdr:spPr bwMode="auto">
        <a:xfrm>
          <a:off x="8639175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619125</xdr:colOff>
      <xdr:row>157</xdr:row>
      <xdr:rowOff>104775</xdr:rowOff>
    </xdr:to>
    <xdr:sp macro="" textlink="">
      <xdr:nvSpPr>
        <xdr:cNvPr id="2932" name="AutoShape 272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933" name="AutoShape 273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934" name="AutoShape 295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935" name="AutoShape 296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936" name="AutoShape 297"/>
        <xdr:cNvSpPr>
          <a:spLocks noRo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157</xdr:row>
      <xdr:rowOff>104775</xdr:rowOff>
    </xdr:from>
    <xdr:to>
      <xdr:col>12</xdr:col>
      <xdr:colOff>647700</xdr:colOff>
      <xdr:row>157</xdr:row>
      <xdr:rowOff>104775</xdr:rowOff>
    </xdr:to>
    <xdr:sp macro="" textlink="">
      <xdr:nvSpPr>
        <xdr:cNvPr id="2937" name="AutoShape 298"/>
        <xdr:cNvSpPr>
          <a:spLocks noRot="1" noChangeAspect="1" noMove="1" noResize="1" noChangeArrowheads="1"/>
        </xdr:cNvSpPr>
      </xdr:nvSpPr>
      <xdr:spPr bwMode="auto">
        <a:xfrm>
          <a:off x="10763250" y="47882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2938" name="AutoShape 95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39" name="AutoShape 91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158</xdr:row>
      <xdr:rowOff>104775</xdr:rowOff>
    </xdr:from>
    <xdr:to>
      <xdr:col>11</xdr:col>
      <xdr:colOff>0</xdr:colOff>
      <xdr:row>158</xdr:row>
      <xdr:rowOff>104775</xdr:rowOff>
    </xdr:to>
    <xdr:sp macro="" textlink="">
      <xdr:nvSpPr>
        <xdr:cNvPr id="2940" name="AutoShape 224"/>
        <xdr:cNvSpPr>
          <a:spLocks noRot="1" noChangeAspect="1" noMove="1" noResize="1" noChangeArrowheads="1"/>
        </xdr:cNvSpPr>
      </xdr:nvSpPr>
      <xdr:spPr bwMode="auto">
        <a:xfrm>
          <a:off x="9715500" y="48186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158</xdr:row>
      <xdr:rowOff>104775</xdr:rowOff>
    </xdr:from>
    <xdr:to>
      <xdr:col>11</xdr:col>
      <xdr:colOff>0</xdr:colOff>
      <xdr:row>158</xdr:row>
      <xdr:rowOff>104775</xdr:rowOff>
    </xdr:to>
    <xdr:sp macro="" textlink="">
      <xdr:nvSpPr>
        <xdr:cNvPr id="2941" name="AutoShape 225"/>
        <xdr:cNvSpPr>
          <a:spLocks noRot="1" noChangeAspect="1" noMove="1" noResize="1" noChangeArrowheads="1"/>
        </xdr:cNvSpPr>
      </xdr:nvSpPr>
      <xdr:spPr bwMode="auto">
        <a:xfrm>
          <a:off x="9715500" y="48186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619125</xdr:colOff>
      <xdr:row>158</xdr:row>
      <xdr:rowOff>104775</xdr:rowOff>
    </xdr:to>
    <xdr:sp macro="" textlink="">
      <xdr:nvSpPr>
        <xdr:cNvPr id="2942" name="AutoShape 272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2943" name="AutoShape 273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44" name="AutoShape 287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45" name="AutoShape 288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46" name="AutoShape 289"/>
        <xdr:cNvSpPr>
          <a:spLocks noRo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47" name="AutoShape 290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158</xdr:row>
      <xdr:rowOff>104775</xdr:rowOff>
    </xdr:from>
    <xdr:to>
      <xdr:col>9</xdr:col>
      <xdr:colOff>0</xdr:colOff>
      <xdr:row>158</xdr:row>
      <xdr:rowOff>104775</xdr:rowOff>
    </xdr:to>
    <xdr:sp macro="" textlink="">
      <xdr:nvSpPr>
        <xdr:cNvPr id="2948" name="AutoShape 291"/>
        <xdr:cNvSpPr>
          <a:spLocks noRot="1" noChangeAspect="1" noMove="1" noResize="1" noChangeArrowheads="1"/>
        </xdr:cNvSpPr>
      </xdr:nvSpPr>
      <xdr:spPr bwMode="auto">
        <a:xfrm>
          <a:off x="7562850" y="48186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158</xdr:row>
      <xdr:rowOff>104775</xdr:rowOff>
    </xdr:from>
    <xdr:to>
      <xdr:col>9</xdr:col>
      <xdr:colOff>0</xdr:colOff>
      <xdr:row>158</xdr:row>
      <xdr:rowOff>104775</xdr:rowOff>
    </xdr:to>
    <xdr:sp macro="" textlink="">
      <xdr:nvSpPr>
        <xdr:cNvPr id="2949" name="AutoShape 292"/>
        <xdr:cNvSpPr>
          <a:spLocks noRot="1" noChangeAspect="1" noMove="1" noResize="1" noChangeArrowheads="1"/>
        </xdr:cNvSpPr>
      </xdr:nvSpPr>
      <xdr:spPr bwMode="auto">
        <a:xfrm>
          <a:off x="7562850" y="48186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158</xdr:row>
      <xdr:rowOff>104775</xdr:rowOff>
    </xdr:from>
    <xdr:to>
      <xdr:col>9</xdr:col>
      <xdr:colOff>0</xdr:colOff>
      <xdr:row>158</xdr:row>
      <xdr:rowOff>104775</xdr:rowOff>
    </xdr:to>
    <xdr:sp macro="" textlink="">
      <xdr:nvSpPr>
        <xdr:cNvPr id="2950" name="AutoShape 293"/>
        <xdr:cNvSpPr>
          <a:spLocks noRot="1" noMove="1" noResize="1" noChangeArrowheads="1"/>
        </xdr:cNvSpPr>
      </xdr:nvSpPr>
      <xdr:spPr bwMode="auto">
        <a:xfrm>
          <a:off x="7562850" y="48186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158</xdr:row>
      <xdr:rowOff>104775</xdr:rowOff>
    </xdr:from>
    <xdr:to>
      <xdr:col>11</xdr:col>
      <xdr:colOff>0</xdr:colOff>
      <xdr:row>158</xdr:row>
      <xdr:rowOff>104775</xdr:rowOff>
    </xdr:to>
    <xdr:sp macro="" textlink="">
      <xdr:nvSpPr>
        <xdr:cNvPr id="2951" name="AutoShape 294"/>
        <xdr:cNvSpPr>
          <a:spLocks noRot="1" noChangeAspect="1" noMove="1" noResize="1" noChangeArrowheads="1"/>
        </xdr:cNvSpPr>
      </xdr:nvSpPr>
      <xdr:spPr bwMode="auto">
        <a:xfrm>
          <a:off x="9715500" y="48186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2952" name="AutoShape 295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2953" name="AutoShape 296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2954" name="AutoShape 297"/>
        <xdr:cNvSpPr>
          <a:spLocks noRo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158</xdr:row>
      <xdr:rowOff>104775</xdr:rowOff>
    </xdr:from>
    <xdr:to>
      <xdr:col>4</xdr:col>
      <xdr:colOff>647700</xdr:colOff>
      <xdr:row>158</xdr:row>
      <xdr:rowOff>104775</xdr:rowOff>
    </xdr:to>
    <xdr:sp macro="" textlink="">
      <xdr:nvSpPr>
        <xdr:cNvPr id="2955" name="AutoShape 298"/>
        <xdr:cNvSpPr>
          <a:spLocks noRot="1" noChangeAspect="1" noMove="1" noResize="1" noChangeArrowheads="1"/>
        </xdr:cNvSpPr>
      </xdr:nvSpPr>
      <xdr:spPr bwMode="auto">
        <a:xfrm>
          <a:off x="22383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56" name="AutoShape 299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57" name="AutoShape 300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58" name="AutoShape 301"/>
        <xdr:cNvSpPr>
          <a:spLocks noRo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59" name="AutoShape 302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619125</xdr:colOff>
      <xdr:row>158</xdr:row>
      <xdr:rowOff>104775</xdr:rowOff>
    </xdr:to>
    <xdr:sp macro="" textlink="">
      <xdr:nvSpPr>
        <xdr:cNvPr id="2960" name="AutoShape 272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2961" name="AutoShape 273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2962" name="AutoShape 295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2963" name="AutoShape 296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2964" name="AutoShape 297"/>
        <xdr:cNvSpPr>
          <a:spLocks noRo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158</xdr:row>
      <xdr:rowOff>104775</xdr:rowOff>
    </xdr:from>
    <xdr:to>
      <xdr:col>6</xdr:col>
      <xdr:colOff>647700</xdr:colOff>
      <xdr:row>158</xdr:row>
      <xdr:rowOff>104775</xdr:rowOff>
    </xdr:to>
    <xdr:sp macro="" textlink="">
      <xdr:nvSpPr>
        <xdr:cNvPr id="2965" name="AutoShape 298"/>
        <xdr:cNvSpPr>
          <a:spLocks noRot="1" noChangeAspect="1" noMove="1" noResize="1" noChangeArrowheads="1"/>
        </xdr:cNvSpPr>
      </xdr:nvSpPr>
      <xdr:spPr bwMode="auto">
        <a:xfrm>
          <a:off x="43910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619125</xdr:colOff>
      <xdr:row>158</xdr:row>
      <xdr:rowOff>104775</xdr:rowOff>
    </xdr:to>
    <xdr:sp macro="" textlink="">
      <xdr:nvSpPr>
        <xdr:cNvPr id="2966" name="AutoShape 272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2967" name="AutoShape 273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2968" name="AutoShape 295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2969" name="AutoShape 296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2970" name="AutoShape 297"/>
        <xdr:cNvSpPr>
          <a:spLocks noRo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158</xdr:row>
      <xdr:rowOff>104775</xdr:rowOff>
    </xdr:from>
    <xdr:to>
      <xdr:col>8</xdr:col>
      <xdr:colOff>647700</xdr:colOff>
      <xdr:row>158</xdr:row>
      <xdr:rowOff>104775</xdr:rowOff>
    </xdr:to>
    <xdr:sp macro="" textlink="">
      <xdr:nvSpPr>
        <xdr:cNvPr id="2971" name="AutoShape 298"/>
        <xdr:cNvSpPr>
          <a:spLocks noRot="1" noChangeAspect="1" noMove="1" noResize="1" noChangeArrowheads="1"/>
        </xdr:cNvSpPr>
      </xdr:nvSpPr>
      <xdr:spPr bwMode="auto">
        <a:xfrm>
          <a:off x="648652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619125</xdr:colOff>
      <xdr:row>158</xdr:row>
      <xdr:rowOff>104775</xdr:rowOff>
    </xdr:to>
    <xdr:sp macro="" textlink="">
      <xdr:nvSpPr>
        <xdr:cNvPr id="2972" name="AutoShape 272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73" name="AutoShape 273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74" name="AutoShape 295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75" name="AutoShape 296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76" name="AutoShape 297"/>
        <xdr:cNvSpPr>
          <a:spLocks noRo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158</xdr:row>
      <xdr:rowOff>104775</xdr:rowOff>
    </xdr:from>
    <xdr:to>
      <xdr:col>10</xdr:col>
      <xdr:colOff>647700</xdr:colOff>
      <xdr:row>158</xdr:row>
      <xdr:rowOff>104775</xdr:rowOff>
    </xdr:to>
    <xdr:sp macro="" textlink="">
      <xdr:nvSpPr>
        <xdr:cNvPr id="2977" name="AutoShape 298"/>
        <xdr:cNvSpPr>
          <a:spLocks noRot="1" noChangeAspect="1" noMove="1" noResize="1" noChangeArrowheads="1"/>
        </xdr:cNvSpPr>
      </xdr:nvSpPr>
      <xdr:spPr bwMode="auto">
        <a:xfrm>
          <a:off x="8639175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619125</xdr:colOff>
      <xdr:row>158</xdr:row>
      <xdr:rowOff>104775</xdr:rowOff>
    </xdr:to>
    <xdr:sp macro="" textlink="">
      <xdr:nvSpPr>
        <xdr:cNvPr id="2978" name="AutoShape 272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979" name="AutoShape 273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980" name="AutoShape 295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981" name="AutoShape 296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982" name="AutoShape 297"/>
        <xdr:cNvSpPr>
          <a:spLocks noRo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158</xdr:row>
      <xdr:rowOff>104775</xdr:rowOff>
    </xdr:from>
    <xdr:to>
      <xdr:col>12</xdr:col>
      <xdr:colOff>647700</xdr:colOff>
      <xdr:row>158</xdr:row>
      <xdr:rowOff>104775</xdr:rowOff>
    </xdr:to>
    <xdr:sp macro="" textlink="">
      <xdr:nvSpPr>
        <xdr:cNvPr id="2983" name="AutoShape 298"/>
        <xdr:cNvSpPr>
          <a:spLocks noRot="1" noChangeAspect="1" noMove="1" noResize="1" noChangeArrowheads="1"/>
        </xdr:cNvSpPr>
      </xdr:nvSpPr>
      <xdr:spPr bwMode="auto">
        <a:xfrm>
          <a:off x="10763250" y="48186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619125</xdr:colOff>
      <xdr:row>159</xdr:row>
      <xdr:rowOff>104775</xdr:rowOff>
    </xdr:to>
    <xdr:sp macro="" textlink="">
      <xdr:nvSpPr>
        <xdr:cNvPr id="2984" name="AutoShape 95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2985" name="AutoShape 91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159</xdr:row>
      <xdr:rowOff>104775</xdr:rowOff>
    </xdr:from>
    <xdr:to>
      <xdr:col>11</xdr:col>
      <xdr:colOff>0</xdr:colOff>
      <xdr:row>159</xdr:row>
      <xdr:rowOff>104775</xdr:rowOff>
    </xdr:to>
    <xdr:sp macro="" textlink="">
      <xdr:nvSpPr>
        <xdr:cNvPr id="2986" name="AutoShape 224"/>
        <xdr:cNvSpPr>
          <a:spLocks noRot="1" noChangeAspect="1" noMove="1" noResize="1" noChangeArrowheads="1"/>
        </xdr:cNvSpPr>
      </xdr:nvSpPr>
      <xdr:spPr bwMode="auto">
        <a:xfrm>
          <a:off x="9715500" y="48491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159</xdr:row>
      <xdr:rowOff>104775</xdr:rowOff>
    </xdr:from>
    <xdr:to>
      <xdr:col>11</xdr:col>
      <xdr:colOff>0</xdr:colOff>
      <xdr:row>159</xdr:row>
      <xdr:rowOff>104775</xdr:rowOff>
    </xdr:to>
    <xdr:sp macro="" textlink="">
      <xdr:nvSpPr>
        <xdr:cNvPr id="2987" name="AutoShape 225"/>
        <xdr:cNvSpPr>
          <a:spLocks noRot="1" noChangeAspect="1" noMove="1" noResize="1" noChangeArrowheads="1"/>
        </xdr:cNvSpPr>
      </xdr:nvSpPr>
      <xdr:spPr bwMode="auto">
        <a:xfrm>
          <a:off x="9715500" y="48491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619125</xdr:colOff>
      <xdr:row>159</xdr:row>
      <xdr:rowOff>104775</xdr:rowOff>
    </xdr:to>
    <xdr:sp macro="" textlink="">
      <xdr:nvSpPr>
        <xdr:cNvPr id="2988" name="AutoShape 272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2989" name="AutoShape 273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2990" name="AutoShape 287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2991" name="AutoShape 288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2992" name="AutoShape 289"/>
        <xdr:cNvSpPr>
          <a:spLocks noRo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2993" name="AutoShape 290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159</xdr:row>
      <xdr:rowOff>104775</xdr:rowOff>
    </xdr:from>
    <xdr:to>
      <xdr:col>9</xdr:col>
      <xdr:colOff>0</xdr:colOff>
      <xdr:row>159</xdr:row>
      <xdr:rowOff>104775</xdr:rowOff>
    </xdr:to>
    <xdr:sp macro="" textlink="">
      <xdr:nvSpPr>
        <xdr:cNvPr id="2994" name="AutoShape 291"/>
        <xdr:cNvSpPr>
          <a:spLocks noRot="1" noChangeAspect="1" noMove="1" noResize="1" noChangeArrowheads="1"/>
        </xdr:cNvSpPr>
      </xdr:nvSpPr>
      <xdr:spPr bwMode="auto">
        <a:xfrm>
          <a:off x="7562850" y="48491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159</xdr:row>
      <xdr:rowOff>104775</xdr:rowOff>
    </xdr:from>
    <xdr:to>
      <xdr:col>9</xdr:col>
      <xdr:colOff>0</xdr:colOff>
      <xdr:row>159</xdr:row>
      <xdr:rowOff>104775</xdr:rowOff>
    </xdr:to>
    <xdr:sp macro="" textlink="">
      <xdr:nvSpPr>
        <xdr:cNvPr id="2995" name="AutoShape 292"/>
        <xdr:cNvSpPr>
          <a:spLocks noRot="1" noChangeAspect="1" noMove="1" noResize="1" noChangeArrowheads="1"/>
        </xdr:cNvSpPr>
      </xdr:nvSpPr>
      <xdr:spPr bwMode="auto">
        <a:xfrm>
          <a:off x="7562850" y="48491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159</xdr:row>
      <xdr:rowOff>104775</xdr:rowOff>
    </xdr:from>
    <xdr:to>
      <xdr:col>9</xdr:col>
      <xdr:colOff>0</xdr:colOff>
      <xdr:row>159</xdr:row>
      <xdr:rowOff>104775</xdr:rowOff>
    </xdr:to>
    <xdr:sp macro="" textlink="">
      <xdr:nvSpPr>
        <xdr:cNvPr id="2996" name="AutoShape 293"/>
        <xdr:cNvSpPr>
          <a:spLocks noRot="1" noMove="1" noResize="1" noChangeArrowheads="1"/>
        </xdr:cNvSpPr>
      </xdr:nvSpPr>
      <xdr:spPr bwMode="auto">
        <a:xfrm>
          <a:off x="7562850" y="48491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159</xdr:row>
      <xdr:rowOff>104775</xdr:rowOff>
    </xdr:from>
    <xdr:to>
      <xdr:col>11</xdr:col>
      <xdr:colOff>0</xdr:colOff>
      <xdr:row>159</xdr:row>
      <xdr:rowOff>104775</xdr:rowOff>
    </xdr:to>
    <xdr:sp macro="" textlink="">
      <xdr:nvSpPr>
        <xdr:cNvPr id="2997" name="AutoShape 294"/>
        <xdr:cNvSpPr>
          <a:spLocks noRot="1" noChangeAspect="1" noMove="1" noResize="1" noChangeArrowheads="1"/>
        </xdr:cNvSpPr>
      </xdr:nvSpPr>
      <xdr:spPr bwMode="auto">
        <a:xfrm>
          <a:off x="9715500" y="48491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2998" name="AutoShape 295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2999" name="AutoShape 296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3000" name="AutoShape 297"/>
        <xdr:cNvSpPr>
          <a:spLocks noRo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159</xdr:row>
      <xdr:rowOff>104775</xdr:rowOff>
    </xdr:from>
    <xdr:to>
      <xdr:col>4</xdr:col>
      <xdr:colOff>647700</xdr:colOff>
      <xdr:row>159</xdr:row>
      <xdr:rowOff>104775</xdr:rowOff>
    </xdr:to>
    <xdr:sp macro="" textlink="">
      <xdr:nvSpPr>
        <xdr:cNvPr id="3001" name="AutoShape 298"/>
        <xdr:cNvSpPr>
          <a:spLocks noRot="1" noChangeAspect="1" noMove="1" noResize="1" noChangeArrowheads="1"/>
        </xdr:cNvSpPr>
      </xdr:nvSpPr>
      <xdr:spPr bwMode="auto">
        <a:xfrm>
          <a:off x="22383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02" name="AutoShape 299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03" name="AutoShape 300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04" name="AutoShape 301"/>
        <xdr:cNvSpPr>
          <a:spLocks noRo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05" name="AutoShape 302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619125</xdr:colOff>
      <xdr:row>159</xdr:row>
      <xdr:rowOff>104775</xdr:rowOff>
    </xdr:to>
    <xdr:sp macro="" textlink="">
      <xdr:nvSpPr>
        <xdr:cNvPr id="3006" name="AutoShape 272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3007" name="AutoShape 273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3008" name="AutoShape 295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3009" name="AutoShape 296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3010" name="AutoShape 297"/>
        <xdr:cNvSpPr>
          <a:spLocks noRo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159</xdr:row>
      <xdr:rowOff>104775</xdr:rowOff>
    </xdr:from>
    <xdr:to>
      <xdr:col>6</xdr:col>
      <xdr:colOff>647700</xdr:colOff>
      <xdr:row>159</xdr:row>
      <xdr:rowOff>104775</xdr:rowOff>
    </xdr:to>
    <xdr:sp macro="" textlink="">
      <xdr:nvSpPr>
        <xdr:cNvPr id="3011" name="AutoShape 298"/>
        <xdr:cNvSpPr>
          <a:spLocks noRot="1" noChangeAspect="1" noMove="1" noResize="1" noChangeArrowheads="1"/>
        </xdr:cNvSpPr>
      </xdr:nvSpPr>
      <xdr:spPr bwMode="auto">
        <a:xfrm>
          <a:off x="43910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619125</xdr:colOff>
      <xdr:row>159</xdr:row>
      <xdr:rowOff>104775</xdr:rowOff>
    </xdr:to>
    <xdr:sp macro="" textlink="">
      <xdr:nvSpPr>
        <xdr:cNvPr id="3012" name="AutoShape 272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3013" name="AutoShape 273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3014" name="AutoShape 295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3015" name="AutoShape 296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3016" name="AutoShape 297"/>
        <xdr:cNvSpPr>
          <a:spLocks noRo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159</xdr:row>
      <xdr:rowOff>104775</xdr:rowOff>
    </xdr:from>
    <xdr:to>
      <xdr:col>8</xdr:col>
      <xdr:colOff>647700</xdr:colOff>
      <xdr:row>159</xdr:row>
      <xdr:rowOff>104775</xdr:rowOff>
    </xdr:to>
    <xdr:sp macro="" textlink="">
      <xdr:nvSpPr>
        <xdr:cNvPr id="3017" name="AutoShape 298"/>
        <xdr:cNvSpPr>
          <a:spLocks noRot="1" noChangeAspect="1" noMove="1" noResize="1" noChangeArrowheads="1"/>
        </xdr:cNvSpPr>
      </xdr:nvSpPr>
      <xdr:spPr bwMode="auto">
        <a:xfrm>
          <a:off x="648652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619125</xdr:colOff>
      <xdr:row>159</xdr:row>
      <xdr:rowOff>104775</xdr:rowOff>
    </xdr:to>
    <xdr:sp macro="" textlink="">
      <xdr:nvSpPr>
        <xdr:cNvPr id="3018" name="AutoShape 272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19" name="AutoShape 273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20" name="AutoShape 295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21" name="AutoShape 296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22" name="AutoShape 297"/>
        <xdr:cNvSpPr>
          <a:spLocks noRo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159</xdr:row>
      <xdr:rowOff>104775</xdr:rowOff>
    </xdr:from>
    <xdr:to>
      <xdr:col>10</xdr:col>
      <xdr:colOff>647700</xdr:colOff>
      <xdr:row>159</xdr:row>
      <xdr:rowOff>104775</xdr:rowOff>
    </xdr:to>
    <xdr:sp macro="" textlink="">
      <xdr:nvSpPr>
        <xdr:cNvPr id="3023" name="AutoShape 298"/>
        <xdr:cNvSpPr>
          <a:spLocks noRot="1" noChangeAspect="1" noMove="1" noResize="1" noChangeArrowheads="1"/>
        </xdr:cNvSpPr>
      </xdr:nvSpPr>
      <xdr:spPr bwMode="auto">
        <a:xfrm>
          <a:off x="8639175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619125</xdr:colOff>
      <xdr:row>159</xdr:row>
      <xdr:rowOff>104775</xdr:rowOff>
    </xdr:to>
    <xdr:sp macro="" textlink="">
      <xdr:nvSpPr>
        <xdr:cNvPr id="3024" name="AutoShape 272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3025" name="AutoShape 273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3026" name="AutoShape 295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3027" name="AutoShape 296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3028" name="AutoShape 297"/>
        <xdr:cNvSpPr>
          <a:spLocks noRo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159</xdr:row>
      <xdr:rowOff>104775</xdr:rowOff>
    </xdr:from>
    <xdr:to>
      <xdr:col>12</xdr:col>
      <xdr:colOff>647700</xdr:colOff>
      <xdr:row>159</xdr:row>
      <xdr:rowOff>104775</xdr:rowOff>
    </xdr:to>
    <xdr:sp macro="" textlink="">
      <xdr:nvSpPr>
        <xdr:cNvPr id="3029" name="AutoShape 298"/>
        <xdr:cNvSpPr>
          <a:spLocks noRot="1" noChangeAspect="1" noMove="1" noResize="1" noChangeArrowheads="1"/>
        </xdr:cNvSpPr>
      </xdr:nvSpPr>
      <xdr:spPr bwMode="auto">
        <a:xfrm>
          <a:off x="10763250" y="48491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619125</xdr:colOff>
      <xdr:row>160</xdr:row>
      <xdr:rowOff>104775</xdr:rowOff>
    </xdr:to>
    <xdr:sp macro="" textlink="">
      <xdr:nvSpPr>
        <xdr:cNvPr id="3030" name="AutoShape 95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31" name="AutoShape 91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160</xdr:row>
      <xdr:rowOff>104775</xdr:rowOff>
    </xdr:from>
    <xdr:to>
      <xdr:col>11</xdr:col>
      <xdr:colOff>0</xdr:colOff>
      <xdr:row>160</xdr:row>
      <xdr:rowOff>104775</xdr:rowOff>
    </xdr:to>
    <xdr:sp macro="" textlink="">
      <xdr:nvSpPr>
        <xdr:cNvPr id="3032" name="AutoShape 224"/>
        <xdr:cNvSpPr>
          <a:spLocks noRot="1" noChangeAspect="1" noMove="1" noResize="1" noChangeArrowheads="1"/>
        </xdr:cNvSpPr>
      </xdr:nvSpPr>
      <xdr:spPr bwMode="auto">
        <a:xfrm>
          <a:off x="9715500" y="48796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160</xdr:row>
      <xdr:rowOff>104775</xdr:rowOff>
    </xdr:from>
    <xdr:to>
      <xdr:col>11</xdr:col>
      <xdr:colOff>0</xdr:colOff>
      <xdr:row>160</xdr:row>
      <xdr:rowOff>104775</xdr:rowOff>
    </xdr:to>
    <xdr:sp macro="" textlink="">
      <xdr:nvSpPr>
        <xdr:cNvPr id="3033" name="AutoShape 225"/>
        <xdr:cNvSpPr>
          <a:spLocks noRot="1" noChangeAspect="1" noMove="1" noResize="1" noChangeArrowheads="1"/>
        </xdr:cNvSpPr>
      </xdr:nvSpPr>
      <xdr:spPr bwMode="auto">
        <a:xfrm>
          <a:off x="9715500" y="48796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619125</xdr:colOff>
      <xdr:row>160</xdr:row>
      <xdr:rowOff>104775</xdr:rowOff>
    </xdr:to>
    <xdr:sp macro="" textlink="">
      <xdr:nvSpPr>
        <xdr:cNvPr id="3034" name="AutoShape 272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3035" name="AutoShape 273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36" name="AutoShape 287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37" name="AutoShape 288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38" name="AutoShape 289"/>
        <xdr:cNvSpPr>
          <a:spLocks noRo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39" name="AutoShape 290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160</xdr:row>
      <xdr:rowOff>104775</xdr:rowOff>
    </xdr:from>
    <xdr:to>
      <xdr:col>9</xdr:col>
      <xdr:colOff>0</xdr:colOff>
      <xdr:row>160</xdr:row>
      <xdr:rowOff>104775</xdr:rowOff>
    </xdr:to>
    <xdr:sp macro="" textlink="">
      <xdr:nvSpPr>
        <xdr:cNvPr id="3040" name="AutoShape 291"/>
        <xdr:cNvSpPr>
          <a:spLocks noRot="1" noChangeAspect="1" noMove="1" noResize="1" noChangeArrowheads="1"/>
        </xdr:cNvSpPr>
      </xdr:nvSpPr>
      <xdr:spPr bwMode="auto">
        <a:xfrm>
          <a:off x="7562850" y="48796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160</xdr:row>
      <xdr:rowOff>104775</xdr:rowOff>
    </xdr:from>
    <xdr:to>
      <xdr:col>9</xdr:col>
      <xdr:colOff>0</xdr:colOff>
      <xdr:row>160</xdr:row>
      <xdr:rowOff>104775</xdr:rowOff>
    </xdr:to>
    <xdr:sp macro="" textlink="">
      <xdr:nvSpPr>
        <xdr:cNvPr id="3041" name="AutoShape 292"/>
        <xdr:cNvSpPr>
          <a:spLocks noRot="1" noChangeAspect="1" noMove="1" noResize="1" noChangeArrowheads="1"/>
        </xdr:cNvSpPr>
      </xdr:nvSpPr>
      <xdr:spPr bwMode="auto">
        <a:xfrm>
          <a:off x="7562850" y="48796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160</xdr:row>
      <xdr:rowOff>104775</xdr:rowOff>
    </xdr:from>
    <xdr:to>
      <xdr:col>9</xdr:col>
      <xdr:colOff>0</xdr:colOff>
      <xdr:row>160</xdr:row>
      <xdr:rowOff>104775</xdr:rowOff>
    </xdr:to>
    <xdr:sp macro="" textlink="">
      <xdr:nvSpPr>
        <xdr:cNvPr id="3042" name="AutoShape 293"/>
        <xdr:cNvSpPr>
          <a:spLocks noRot="1" noMove="1" noResize="1" noChangeArrowheads="1"/>
        </xdr:cNvSpPr>
      </xdr:nvSpPr>
      <xdr:spPr bwMode="auto">
        <a:xfrm>
          <a:off x="7562850" y="48796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160</xdr:row>
      <xdr:rowOff>104775</xdr:rowOff>
    </xdr:from>
    <xdr:to>
      <xdr:col>11</xdr:col>
      <xdr:colOff>0</xdr:colOff>
      <xdr:row>160</xdr:row>
      <xdr:rowOff>104775</xdr:rowOff>
    </xdr:to>
    <xdr:sp macro="" textlink="">
      <xdr:nvSpPr>
        <xdr:cNvPr id="3043" name="AutoShape 294"/>
        <xdr:cNvSpPr>
          <a:spLocks noRot="1" noChangeAspect="1" noMove="1" noResize="1" noChangeArrowheads="1"/>
        </xdr:cNvSpPr>
      </xdr:nvSpPr>
      <xdr:spPr bwMode="auto">
        <a:xfrm>
          <a:off x="9715500" y="48796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3044" name="AutoShape 295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3045" name="AutoShape 296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3046" name="AutoShape 297"/>
        <xdr:cNvSpPr>
          <a:spLocks noRo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104775</xdr:rowOff>
    </xdr:from>
    <xdr:to>
      <xdr:col>4</xdr:col>
      <xdr:colOff>647700</xdr:colOff>
      <xdr:row>160</xdr:row>
      <xdr:rowOff>104775</xdr:rowOff>
    </xdr:to>
    <xdr:sp macro="" textlink="">
      <xdr:nvSpPr>
        <xdr:cNvPr id="3047" name="AutoShape 298"/>
        <xdr:cNvSpPr>
          <a:spLocks noRot="1" noChangeAspect="1" noMove="1" noResize="1" noChangeArrowheads="1"/>
        </xdr:cNvSpPr>
      </xdr:nvSpPr>
      <xdr:spPr bwMode="auto">
        <a:xfrm>
          <a:off x="22383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48" name="AutoShape 299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49" name="AutoShape 300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50" name="AutoShape 301"/>
        <xdr:cNvSpPr>
          <a:spLocks noRo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51" name="AutoShape 302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619125</xdr:colOff>
      <xdr:row>160</xdr:row>
      <xdr:rowOff>104775</xdr:rowOff>
    </xdr:to>
    <xdr:sp macro="" textlink="">
      <xdr:nvSpPr>
        <xdr:cNvPr id="3052" name="AutoShape 272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3053" name="AutoShape 273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3054" name="AutoShape 295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3055" name="AutoShape 296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3056" name="AutoShape 297"/>
        <xdr:cNvSpPr>
          <a:spLocks noRo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160</xdr:row>
      <xdr:rowOff>104775</xdr:rowOff>
    </xdr:from>
    <xdr:to>
      <xdr:col>6</xdr:col>
      <xdr:colOff>647700</xdr:colOff>
      <xdr:row>160</xdr:row>
      <xdr:rowOff>104775</xdr:rowOff>
    </xdr:to>
    <xdr:sp macro="" textlink="">
      <xdr:nvSpPr>
        <xdr:cNvPr id="3057" name="AutoShape 298"/>
        <xdr:cNvSpPr>
          <a:spLocks noRot="1" noChangeAspect="1" noMove="1" noResize="1" noChangeArrowheads="1"/>
        </xdr:cNvSpPr>
      </xdr:nvSpPr>
      <xdr:spPr bwMode="auto">
        <a:xfrm>
          <a:off x="43910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619125</xdr:colOff>
      <xdr:row>160</xdr:row>
      <xdr:rowOff>104775</xdr:rowOff>
    </xdr:to>
    <xdr:sp macro="" textlink="">
      <xdr:nvSpPr>
        <xdr:cNvPr id="3058" name="AutoShape 272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3059" name="AutoShape 273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3060" name="AutoShape 295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3061" name="AutoShape 296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3062" name="AutoShape 297"/>
        <xdr:cNvSpPr>
          <a:spLocks noRo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160</xdr:row>
      <xdr:rowOff>104775</xdr:rowOff>
    </xdr:from>
    <xdr:to>
      <xdr:col>8</xdr:col>
      <xdr:colOff>647700</xdr:colOff>
      <xdr:row>160</xdr:row>
      <xdr:rowOff>104775</xdr:rowOff>
    </xdr:to>
    <xdr:sp macro="" textlink="">
      <xdr:nvSpPr>
        <xdr:cNvPr id="3063" name="AutoShape 298"/>
        <xdr:cNvSpPr>
          <a:spLocks noRot="1" noChangeAspect="1" noMove="1" noResize="1" noChangeArrowheads="1"/>
        </xdr:cNvSpPr>
      </xdr:nvSpPr>
      <xdr:spPr bwMode="auto">
        <a:xfrm>
          <a:off x="648652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619125</xdr:colOff>
      <xdr:row>160</xdr:row>
      <xdr:rowOff>104775</xdr:rowOff>
    </xdr:to>
    <xdr:sp macro="" textlink="">
      <xdr:nvSpPr>
        <xdr:cNvPr id="3064" name="AutoShape 272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65" name="AutoShape 273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66" name="AutoShape 295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67" name="AutoShape 296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68" name="AutoShape 297"/>
        <xdr:cNvSpPr>
          <a:spLocks noRo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104775</xdr:rowOff>
    </xdr:from>
    <xdr:to>
      <xdr:col>10</xdr:col>
      <xdr:colOff>647700</xdr:colOff>
      <xdr:row>160</xdr:row>
      <xdr:rowOff>104775</xdr:rowOff>
    </xdr:to>
    <xdr:sp macro="" textlink="">
      <xdr:nvSpPr>
        <xdr:cNvPr id="3069" name="AutoShape 298"/>
        <xdr:cNvSpPr>
          <a:spLocks noRot="1" noChangeAspect="1" noMove="1" noResize="1" noChangeArrowheads="1"/>
        </xdr:cNvSpPr>
      </xdr:nvSpPr>
      <xdr:spPr bwMode="auto">
        <a:xfrm>
          <a:off x="8639175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619125</xdr:colOff>
      <xdr:row>160</xdr:row>
      <xdr:rowOff>104775</xdr:rowOff>
    </xdr:to>
    <xdr:sp macro="" textlink="">
      <xdr:nvSpPr>
        <xdr:cNvPr id="3070" name="AutoShape 272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3071" name="AutoShape 273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3072" name="AutoShape 295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3073" name="AutoShape 296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3074" name="AutoShape 297"/>
        <xdr:cNvSpPr>
          <a:spLocks noRo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160</xdr:row>
      <xdr:rowOff>104775</xdr:rowOff>
    </xdr:from>
    <xdr:to>
      <xdr:col>12</xdr:col>
      <xdr:colOff>647700</xdr:colOff>
      <xdr:row>160</xdr:row>
      <xdr:rowOff>104775</xdr:rowOff>
    </xdr:to>
    <xdr:sp macro="" textlink="">
      <xdr:nvSpPr>
        <xdr:cNvPr id="3075" name="AutoShape 298"/>
        <xdr:cNvSpPr>
          <a:spLocks noRot="1" noChangeAspect="1" noMove="1" noResize="1" noChangeArrowheads="1"/>
        </xdr:cNvSpPr>
      </xdr:nvSpPr>
      <xdr:spPr bwMode="auto">
        <a:xfrm>
          <a:off x="10763250" y="48796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619125</xdr:colOff>
      <xdr:row>161</xdr:row>
      <xdr:rowOff>104775</xdr:rowOff>
    </xdr:to>
    <xdr:sp macro="" textlink="">
      <xdr:nvSpPr>
        <xdr:cNvPr id="3076" name="AutoShape 95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77" name="AutoShape 91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161</xdr:row>
      <xdr:rowOff>104775</xdr:rowOff>
    </xdr:from>
    <xdr:to>
      <xdr:col>11</xdr:col>
      <xdr:colOff>0</xdr:colOff>
      <xdr:row>161</xdr:row>
      <xdr:rowOff>104775</xdr:rowOff>
    </xdr:to>
    <xdr:sp macro="" textlink="">
      <xdr:nvSpPr>
        <xdr:cNvPr id="3078" name="AutoShape 224"/>
        <xdr:cNvSpPr>
          <a:spLocks noRot="1" noChangeAspect="1" noMove="1" noResize="1" noChangeArrowheads="1"/>
        </xdr:cNvSpPr>
      </xdr:nvSpPr>
      <xdr:spPr bwMode="auto">
        <a:xfrm>
          <a:off x="9715500" y="4910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161</xdr:row>
      <xdr:rowOff>104775</xdr:rowOff>
    </xdr:from>
    <xdr:to>
      <xdr:col>11</xdr:col>
      <xdr:colOff>0</xdr:colOff>
      <xdr:row>161</xdr:row>
      <xdr:rowOff>104775</xdr:rowOff>
    </xdr:to>
    <xdr:sp macro="" textlink="">
      <xdr:nvSpPr>
        <xdr:cNvPr id="3079" name="AutoShape 225"/>
        <xdr:cNvSpPr>
          <a:spLocks noRot="1" noChangeAspect="1" noMove="1" noResize="1" noChangeArrowheads="1"/>
        </xdr:cNvSpPr>
      </xdr:nvSpPr>
      <xdr:spPr bwMode="auto">
        <a:xfrm>
          <a:off x="9715500" y="4910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619125</xdr:colOff>
      <xdr:row>161</xdr:row>
      <xdr:rowOff>104775</xdr:rowOff>
    </xdr:to>
    <xdr:sp macro="" textlink="">
      <xdr:nvSpPr>
        <xdr:cNvPr id="3080" name="AutoShape 272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3081" name="AutoShape 273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82" name="AutoShape 287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83" name="AutoShape 288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84" name="AutoShape 289"/>
        <xdr:cNvSpPr>
          <a:spLocks noRo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85" name="AutoShape 290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161</xdr:row>
      <xdr:rowOff>104775</xdr:rowOff>
    </xdr:from>
    <xdr:to>
      <xdr:col>9</xdr:col>
      <xdr:colOff>0</xdr:colOff>
      <xdr:row>161</xdr:row>
      <xdr:rowOff>104775</xdr:rowOff>
    </xdr:to>
    <xdr:sp macro="" textlink="">
      <xdr:nvSpPr>
        <xdr:cNvPr id="3086" name="AutoShape 291"/>
        <xdr:cNvSpPr>
          <a:spLocks noRot="1" noChangeAspect="1" noMove="1" noResize="1" noChangeArrowheads="1"/>
        </xdr:cNvSpPr>
      </xdr:nvSpPr>
      <xdr:spPr bwMode="auto">
        <a:xfrm>
          <a:off x="7562850" y="4910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161</xdr:row>
      <xdr:rowOff>104775</xdr:rowOff>
    </xdr:from>
    <xdr:to>
      <xdr:col>9</xdr:col>
      <xdr:colOff>0</xdr:colOff>
      <xdr:row>161</xdr:row>
      <xdr:rowOff>104775</xdr:rowOff>
    </xdr:to>
    <xdr:sp macro="" textlink="">
      <xdr:nvSpPr>
        <xdr:cNvPr id="3087" name="AutoShape 292"/>
        <xdr:cNvSpPr>
          <a:spLocks noRot="1" noChangeAspect="1" noMove="1" noResize="1" noChangeArrowheads="1"/>
        </xdr:cNvSpPr>
      </xdr:nvSpPr>
      <xdr:spPr bwMode="auto">
        <a:xfrm>
          <a:off x="7562850" y="4910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161</xdr:row>
      <xdr:rowOff>104775</xdr:rowOff>
    </xdr:from>
    <xdr:to>
      <xdr:col>9</xdr:col>
      <xdr:colOff>0</xdr:colOff>
      <xdr:row>161</xdr:row>
      <xdr:rowOff>104775</xdr:rowOff>
    </xdr:to>
    <xdr:sp macro="" textlink="">
      <xdr:nvSpPr>
        <xdr:cNvPr id="3088" name="AutoShape 293"/>
        <xdr:cNvSpPr>
          <a:spLocks noRot="1" noMove="1" noResize="1" noChangeArrowheads="1"/>
        </xdr:cNvSpPr>
      </xdr:nvSpPr>
      <xdr:spPr bwMode="auto">
        <a:xfrm>
          <a:off x="7562850" y="4910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161</xdr:row>
      <xdr:rowOff>104775</xdr:rowOff>
    </xdr:from>
    <xdr:to>
      <xdr:col>11</xdr:col>
      <xdr:colOff>0</xdr:colOff>
      <xdr:row>161</xdr:row>
      <xdr:rowOff>104775</xdr:rowOff>
    </xdr:to>
    <xdr:sp macro="" textlink="">
      <xdr:nvSpPr>
        <xdr:cNvPr id="3089" name="AutoShape 294"/>
        <xdr:cNvSpPr>
          <a:spLocks noRot="1" noChangeAspect="1" noMove="1" noResize="1" noChangeArrowheads="1"/>
        </xdr:cNvSpPr>
      </xdr:nvSpPr>
      <xdr:spPr bwMode="auto">
        <a:xfrm>
          <a:off x="9715500" y="49101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3090" name="AutoShape 295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3091" name="AutoShape 296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3092" name="AutoShape 297"/>
        <xdr:cNvSpPr>
          <a:spLocks noRo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161</xdr:row>
      <xdr:rowOff>104775</xdr:rowOff>
    </xdr:from>
    <xdr:to>
      <xdr:col>4</xdr:col>
      <xdr:colOff>647700</xdr:colOff>
      <xdr:row>161</xdr:row>
      <xdr:rowOff>104775</xdr:rowOff>
    </xdr:to>
    <xdr:sp macro="" textlink="">
      <xdr:nvSpPr>
        <xdr:cNvPr id="3093" name="AutoShape 298"/>
        <xdr:cNvSpPr>
          <a:spLocks noRot="1" noChangeAspect="1" noMove="1" noResize="1" noChangeArrowheads="1"/>
        </xdr:cNvSpPr>
      </xdr:nvSpPr>
      <xdr:spPr bwMode="auto">
        <a:xfrm>
          <a:off x="22383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94" name="AutoShape 299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95" name="AutoShape 300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96" name="AutoShape 301"/>
        <xdr:cNvSpPr>
          <a:spLocks noRo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097" name="AutoShape 302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619125</xdr:colOff>
      <xdr:row>161</xdr:row>
      <xdr:rowOff>104775</xdr:rowOff>
    </xdr:to>
    <xdr:sp macro="" textlink="">
      <xdr:nvSpPr>
        <xdr:cNvPr id="3098" name="AutoShape 272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3099" name="AutoShape 273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3100" name="AutoShape 295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3101" name="AutoShape 296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3102" name="AutoShape 297"/>
        <xdr:cNvSpPr>
          <a:spLocks noRo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161</xdr:row>
      <xdr:rowOff>104775</xdr:rowOff>
    </xdr:from>
    <xdr:to>
      <xdr:col>6</xdr:col>
      <xdr:colOff>647700</xdr:colOff>
      <xdr:row>161</xdr:row>
      <xdr:rowOff>104775</xdr:rowOff>
    </xdr:to>
    <xdr:sp macro="" textlink="">
      <xdr:nvSpPr>
        <xdr:cNvPr id="3103" name="AutoShape 298"/>
        <xdr:cNvSpPr>
          <a:spLocks noRot="1" noChangeAspect="1" noMove="1" noResize="1" noChangeArrowheads="1"/>
        </xdr:cNvSpPr>
      </xdr:nvSpPr>
      <xdr:spPr bwMode="auto">
        <a:xfrm>
          <a:off x="43910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619125</xdr:colOff>
      <xdr:row>161</xdr:row>
      <xdr:rowOff>104775</xdr:rowOff>
    </xdr:to>
    <xdr:sp macro="" textlink="">
      <xdr:nvSpPr>
        <xdr:cNvPr id="3104" name="AutoShape 272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3105" name="AutoShape 273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3106" name="AutoShape 295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3107" name="AutoShape 296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3108" name="AutoShape 297"/>
        <xdr:cNvSpPr>
          <a:spLocks noRo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161</xdr:row>
      <xdr:rowOff>104775</xdr:rowOff>
    </xdr:from>
    <xdr:to>
      <xdr:col>8</xdr:col>
      <xdr:colOff>647700</xdr:colOff>
      <xdr:row>161</xdr:row>
      <xdr:rowOff>104775</xdr:rowOff>
    </xdr:to>
    <xdr:sp macro="" textlink="">
      <xdr:nvSpPr>
        <xdr:cNvPr id="3109" name="AutoShape 298"/>
        <xdr:cNvSpPr>
          <a:spLocks noRot="1" noChangeAspect="1" noMove="1" noResize="1" noChangeArrowheads="1"/>
        </xdr:cNvSpPr>
      </xdr:nvSpPr>
      <xdr:spPr bwMode="auto">
        <a:xfrm>
          <a:off x="648652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619125</xdr:colOff>
      <xdr:row>161</xdr:row>
      <xdr:rowOff>104775</xdr:rowOff>
    </xdr:to>
    <xdr:sp macro="" textlink="">
      <xdr:nvSpPr>
        <xdr:cNvPr id="3110" name="AutoShape 272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111" name="AutoShape 273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112" name="AutoShape 295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113" name="AutoShape 296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114" name="AutoShape 297"/>
        <xdr:cNvSpPr>
          <a:spLocks noRo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161</xdr:row>
      <xdr:rowOff>104775</xdr:rowOff>
    </xdr:from>
    <xdr:to>
      <xdr:col>10</xdr:col>
      <xdr:colOff>647700</xdr:colOff>
      <xdr:row>161</xdr:row>
      <xdr:rowOff>104775</xdr:rowOff>
    </xdr:to>
    <xdr:sp macro="" textlink="">
      <xdr:nvSpPr>
        <xdr:cNvPr id="3115" name="AutoShape 298"/>
        <xdr:cNvSpPr>
          <a:spLocks noRot="1" noChangeAspect="1" noMove="1" noResize="1" noChangeArrowheads="1"/>
        </xdr:cNvSpPr>
      </xdr:nvSpPr>
      <xdr:spPr bwMode="auto">
        <a:xfrm>
          <a:off x="8639175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619125</xdr:colOff>
      <xdr:row>161</xdr:row>
      <xdr:rowOff>104775</xdr:rowOff>
    </xdr:to>
    <xdr:sp macro="" textlink="">
      <xdr:nvSpPr>
        <xdr:cNvPr id="3116" name="AutoShape 272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3117" name="AutoShape 273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3118" name="AutoShape 295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3119" name="AutoShape 296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3120" name="AutoShape 297"/>
        <xdr:cNvSpPr>
          <a:spLocks noRo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161</xdr:row>
      <xdr:rowOff>104775</xdr:rowOff>
    </xdr:from>
    <xdr:to>
      <xdr:col>12</xdr:col>
      <xdr:colOff>647700</xdr:colOff>
      <xdr:row>161</xdr:row>
      <xdr:rowOff>104775</xdr:rowOff>
    </xdr:to>
    <xdr:sp macro="" textlink="">
      <xdr:nvSpPr>
        <xdr:cNvPr id="3121" name="AutoShape 298"/>
        <xdr:cNvSpPr>
          <a:spLocks noRot="1" noChangeAspect="1" noMove="1" noResize="1" noChangeArrowheads="1"/>
        </xdr:cNvSpPr>
      </xdr:nvSpPr>
      <xdr:spPr bwMode="auto">
        <a:xfrm>
          <a:off x="10763250" y="491013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619125</xdr:colOff>
      <xdr:row>162</xdr:row>
      <xdr:rowOff>104775</xdr:rowOff>
    </xdr:to>
    <xdr:sp macro="" textlink="">
      <xdr:nvSpPr>
        <xdr:cNvPr id="3122" name="AutoShape 95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23" name="AutoShape 91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104775</xdr:rowOff>
    </xdr:from>
    <xdr:to>
      <xdr:col>11</xdr:col>
      <xdr:colOff>0</xdr:colOff>
      <xdr:row>162</xdr:row>
      <xdr:rowOff>104775</xdr:rowOff>
    </xdr:to>
    <xdr:sp macro="" textlink="">
      <xdr:nvSpPr>
        <xdr:cNvPr id="3124" name="AutoShape 224"/>
        <xdr:cNvSpPr>
          <a:spLocks noRot="1" noChangeAspect="1" noMove="1" noResize="1" noChangeArrowheads="1"/>
        </xdr:cNvSpPr>
      </xdr:nvSpPr>
      <xdr:spPr bwMode="auto">
        <a:xfrm>
          <a:off x="9715500" y="49406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104775</xdr:rowOff>
    </xdr:from>
    <xdr:to>
      <xdr:col>11</xdr:col>
      <xdr:colOff>0</xdr:colOff>
      <xdr:row>162</xdr:row>
      <xdr:rowOff>104775</xdr:rowOff>
    </xdr:to>
    <xdr:sp macro="" textlink="">
      <xdr:nvSpPr>
        <xdr:cNvPr id="3125" name="AutoShape 225"/>
        <xdr:cNvSpPr>
          <a:spLocks noRot="1" noChangeAspect="1" noMove="1" noResize="1" noChangeArrowheads="1"/>
        </xdr:cNvSpPr>
      </xdr:nvSpPr>
      <xdr:spPr bwMode="auto">
        <a:xfrm>
          <a:off x="9715500" y="49406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619125</xdr:colOff>
      <xdr:row>162</xdr:row>
      <xdr:rowOff>104775</xdr:rowOff>
    </xdr:to>
    <xdr:sp macro="" textlink="">
      <xdr:nvSpPr>
        <xdr:cNvPr id="3126" name="AutoShape 272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3127" name="AutoShape 273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28" name="AutoShape 287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29" name="AutoShape 288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30" name="AutoShape 289"/>
        <xdr:cNvSpPr>
          <a:spLocks noRo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31" name="AutoShape 290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162</xdr:row>
      <xdr:rowOff>104775</xdr:rowOff>
    </xdr:from>
    <xdr:to>
      <xdr:col>9</xdr:col>
      <xdr:colOff>0</xdr:colOff>
      <xdr:row>162</xdr:row>
      <xdr:rowOff>104775</xdr:rowOff>
    </xdr:to>
    <xdr:sp macro="" textlink="">
      <xdr:nvSpPr>
        <xdr:cNvPr id="3132" name="AutoShape 291"/>
        <xdr:cNvSpPr>
          <a:spLocks noRot="1" noChangeAspect="1" noMove="1" noResize="1" noChangeArrowheads="1"/>
        </xdr:cNvSpPr>
      </xdr:nvSpPr>
      <xdr:spPr bwMode="auto">
        <a:xfrm>
          <a:off x="7562850" y="49406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162</xdr:row>
      <xdr:rowOff>104775</xdr:rowOff>
    </xdr:from>
    <xdr:to>
      <xdr:col>9</xdr:col>
      <xdr:colOff>0</xdr:colOff>
      <xdr:row>162</xdr:row>
      <xdr:rowOff>104775</xdr:rowOff>
    </xdr:to>
    <xdr:sp macro="" textlink="">
      <xdr:nvSpPr>
        <xdr:cNvPr id="3133" name="AutoShape 292"/>
        <xdr:cNvSpPr>
          <a:spLocks noRot="1" noChangeAspect="1" noMove="1" noResize="1" noChangeArrowheads="1"/>
        </xdr:cNvSpPr>
      </xdr:nvSpPr>
      <xdr:spPr bwMode="auto">
        <a:xfrm>
          <a:off x="7562850" y="49406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162</xdr:row>
      <xdr:rowOff>104775</xdr:rowOff>
    </xdr:from>
    <xdr:to>
      <xdr:col>9</xdr:col>
      <xdr:colOff>0</xdr:colOff>
      <xdr:row>162</xdr:row>
      <xdr:rowOff>104775</xdr:rowOff>
    </xdr:to>
    <xdr:sp macro="" textlink="">
      <xdr:nvSpPr>
        <xdr:cNvPr id="3134" name="AutoShape 293"/>
        <xdr:cNvSpPr>
          <a:spLocks noRot="1" noMove="1" noResize="1" noChangeArrowheads="1"/>
        </xdr:cNvSpPr>
      </xdr:nvSpPr>
      <xdr:spPr bwMode="auto">
        <a:xfrm>
          <a:off x="7562850" y="49406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104775</xdr:rowOff>
    </xdr:from>
    <xdr:to>
      <xdr:col>11</xdr:col>
      <xdr:colOff>0</xdr:colOff>
      <xdr:row>162</xdr:row>
      <xdr:rowOff>104775</xdr:rowOff>
    </xdr:to>
    <xdr:sp macro="" textlink="">
      <xdr:nvSpPr>
        <xdr:cNvPr id="3135" name="AutoShape 294"/>
        <xdr:cNvSpPr>
          <a:spLocks noRot="1" noChangeAspect="1" noMove="1" noResize="1" noChangeArrowheads="1"/>
        </xdr:cNvSpPr>
      </xdr:nvSpPr>
      <xdr:spPr bwMode="auto">
        <a:xfrm>
          <a:off x="9715500" y="494061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3136" name="AutoShape 295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3137" name="AutoShape 296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3138" name="AutoShape 297"/>
        <xdr:cNvSpPr>
          <a:spLocks noRo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104775</xdr:rowOff>
    </xdr:from>
    <xdr:to>
      <xdr:col>4</xdr:col>
      <xdr:colOff>647700</xdr:colOff>
      <xdr:row>162</xdr:row>
      <xdr:rowOff>104775</xdr:rowOff>
    </xdr:to>
    <xdr:sp macro="" textlink="">
      <xdr:nvSpPr>
        <xdr:cNvPr id="3139" name="AutoShape 298"/>
        <xdr:cNvSpPr>
          <a:spLocks noRot="1" noChangeAspect="1" noMove="1" noResize="1" noChangeArrowheads="1"/>
        </xdr:cNvSpPr>
      </xdr:nvSpPr>
      <xdr:spPr bwMode="auto">
        <a:xfrm>
          <a:off x="22383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40" name="AutoShape 299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41" name="AutoShape 300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42" name="AutoShape 301"/>
        <xdr:cNvSpPr>
          <a:spLocks noRo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43" name="AutoShape 302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619125</xdr:colOff>
      <xdr:row>162</xdr:row>
      <xdr:rowOff>104775</xdr:rowOff>
    </xdr:to>
    <xdr:sp macro="" textlink="">
      <xdr:nvSpPr>
        <xdr:cNvPr id="3144" name="AutoShape 272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3145" name="AutoShape 273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3146" name="AutoShape 295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3147" name="AutoShape 296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3148" name="AutoShape 297"/>
        <xdr:cNvSpPr>
          <a:spLocks noRo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162</xdr:row>
      <xdr:rowOff>104775</xdr:rowOff>
    </xdr:from>
    <xdr:to>
      <xdr:col>6</xdr:col>
      <xdr:colOff>647700</xdr:colOff>
      <xdr:row>162</xdr:row>
      <xdr:rowOff>104775</xdr:rowOff>
    </xdr:to>
    <xdr:sp macro="" textlink="">
      <xdr:nvSpPr>
        <xdr:cNvPr id="3149" name="AutoShape 298"/>
        <xdr:cNvSpPr>
          <a:spLocks noRot="1" noChangeAspect="1" noMove="1" noResize="1" noChangeArrowheads="1"/>
        </xdr:cNvSpPr>
      </xdr:nvSpPr>
      <xdr:spPr bwMode="auto">
        <a:xfrm>
          <a:off x="43910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619125</xdr:colOff>
      <xdr:row>162</xdr:row>
      <xdr:rowOff>104775</xdr:rowOff>
    </xdr:to>
    <xdr:sp macro="" textlink="">
      <xdr:nvSpPr>
        <xdr:cNvPr id="3150" name="AutoShape 272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3151" name="AutoShape 273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3152" name="AutoShape 295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3153" name="AutoShape 296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3154" name="AutoShape 297"/>
        <xdr:cNvSpPr>
          <a:spLocks noRo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162</xdr:row>
      <xdr:rowOff>104775</xdr:rowOff>
    </xdr:from>
    <xdr:to>
      <xdr:col>8</xdr:col>
      <xdr:colOff>647700</xdr:colOff>
      <xdr:row>162</xdr:row>
      <xdr:rowOff>104775</xdr:rowOff>
    </xdr:to>
    <xdr:sp macro="" textlink="">
      <xdr:nvSpPr>
        <xdr:cNvPr id="3155" name="AutoShape 298"/>
        <xdr:cNvSpPr>
          <a:spLocks noRot="1" noChangeAspect="1" noMove="1" noResize="1" noChangeArrowheads="1"/>
        </xdr:cNvSpPr>
      </xdr:nvSpPr>
      <xdr:spPr bwMode="auto">
        <a:xfrm>
          <a:off x="648652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619125</xdr:colOff>
      <xdr:row>162</xdr:row>
      <xdr:rowOff>104775</xdr:rowOff>
    </xdr:to>
    <xdr:sp macro="" textlink="">
      <xdr:nvSpPr>
        <xdr:cNvPr id="3156" name="AutoShape 272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57" name="AutoShape 273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58" name="AutoShape 295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59" name="AutoShape 296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60" name="AutoShape 297"/>
        <xdr:cNvSpPr>
          <a:spLocks noRo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104775</xdr:rowOff>
    </xdr:from>
    <xdr:to>
      <xdr:col>10</xdr:col>
      <xdr:colOff>647700</xdr:colOff>
      <xdr:row>162</xdr:row>
      <xdr:rowOff>104775</xdr:rowOff>
    </xdr:to>
    <xdr:sp macro="" textlink="">
      <xdr:nvSpPr>
        <xdr:cNvPr id="3161" name="AutoShape 298"/>
        <xdr:cNvSpPr>
          <a:spLocks noRot="1" noChangeAspect="1" noMove="1" noResize="1" noChangeArrowheads="1"/>
        </xdr:cNvSpPr>
      </xdr:nvSpPr>
      <xdr:spPr bwMode="auto">
        <a:xfrm>
          <a:off x="8639175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619125</xdr:colOff>
      <xdr:row>162</xdr:row>
      <xdr:rowOff>104775</xdr:rowOff>
    </xdr:to>
    <xdr:sp macro="" textlink="">
      <xdr:nvSpPr>
        <xdr:cNvPr id="3162" name="AutoShape 272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3163" name="AutoShape 273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3164" name="AutoShape 295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3165" name="AutoShape 296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3166" name="AutoShape 297"/>
        <xdr:cNvSpPr>
          <a:spLocks noRo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162</xdr:row>
      <xdr:rowOff>104775</xdr:rowOff>
    </xdr:from>
    <xdr:to>
      <xdr:col>12</xdr:col>
      <xdr:colOff>647700</xdr:colOff>
      <xdr:row>162</xdr:row>
      <xdr:rowOff>104775</xdr:rowOff>
    </xdr:to>
    <xdr:sp macro="" textlink="">
      <xdr:nvSpPr>
        <xdr:cNvPr id="3167" name="AutoShape 298"/>
        <xdr:cNvSpPr>
          <a:spLocks noRot="1" noChangeAspect="1" noMove="1" noResize="1" noChangeArrowheads="1"/>
        </xdr:cNvSpPr>
      </xdr:nvSpPr>
      <xdr:spPr bwMode="auto">
        <a:xfrm>
          <a:off x="10763250" y="494061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619125</xdr:colOff>
      <xdr:row>163</xdr:row>
      <xdr:rowOff>104775</xdr:rowOff>
    </xdr:to>
    <xdr:sp macro="" textlink="">
      <xdr:nvSpPr>
        <xdr:cNvPr id="3168" name="AutoShape 95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69" name="AutoShape 91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163</xdr:row>
      <xdr:rowOff>104775</xdr:rowOff>
    </xdr:from>
    <xdr:to>
      <xdr:col>11</xdr:col>
      <xdr:colOff>0</xdr:colOff>
      <xdr:row>163</xdr:row>
      <xdr:rowOff>104775</xdr:rowOff>
    </xdr:to>
    <xdr:sp macro="" textlink="">
      <xdr:nvSpPr>
        <xdr:cNvPr id="3170" name="AutoShape 224"/>
        <xdr:cNvSpPr>
          <a:spLocks noRot="1" noChangeAspect="1" noMove="1" noResize="1" noChangeArrowheads="1"/>
        </xdr:cNvSpPr>
      </xdr:nvSpPr>
      <xdr:spPr bwMode="auto">
        <a:xfrm>
          <a:off x="9715500" y="49710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163</xdr:row>
      <xdr:rowOff>104775</xdr:rowOff>
    </xdr:from>
    <xdr:to>
      <xdr:col>11</xdr:col>
      <xdr:colOff>0</xdr:colOff>
      <xdr:row>163</xdr:row>
      <xdr:rowOff>104775</xdr:rowOff>
    </xdr:to>
    <xdr:sp macro="" textlink="">
      <xdr:nvSpPr>
        <xdr:cNvPr id="3171" name="AutoShape 225"/>
        <xdr:cNvSpPr>
          <a:spLocks noRot="1" noChangeAspect="1" noMove="1" noResize="1" noChangeArrowheads="1"/>
        </xdr:cNvSpPr>
      </xdr:nvSpPr>
      <xdr:spPr bwMode="auto">
        <a:xfrm>
          <a:off x="9715500" y="49710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619125</xdr:colOff>
      <xdr:row>163</xdr:row>
      <xdr:rowOff>104775</xdr:rowOff>
    </xdr:to>
    <xdr:sp macro="" textlink="">
      <xdr:nvSpPr>
        <xdr:cNvPr id="3172" name="AutoShape 272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3173" name="AutoShape 273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74" name="AutoShape 287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75" name="AutoShape 288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76" name="AutoShape 289"/>
        <xdr:cNvSpPr>
          <a:spLocks noRo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77" name="AutoShape 290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163</xdr:row>
      <xdr:rowOff>104775</xdr:rowOff>
    </xdr:from>
    <xdr:to>
      <xdr:col>9</xdr:col>
      <xdr:colOff>0</xdr:colOff>
      <xdr:row>163</xdr:row>
      <xdr:rowOff>104775</xdr:rowOff>
    </xdr:to>
    <xdr:sp macro="" textlink="">
      <xdr:nvSpPr>
        <xdr:cNvPr id="3178" name="AutoShape 291"/>
        <xdr:cNvSpPr>
          <a:spLocks noRot="1" noChangeAspect="1" noMove="1" noResize="1" noChangeArrowheads="1"/>
        </xdr:cNvSpPr>
      </xdr:nvSpPr>
      <xdr:spPr bwMode="auto">
        <a:xfrm>
          <a:off x="7562850" y="49710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163</xdr:row>
      <xdr:rowOff>104775</xdr:rowOff>
    </xdr:from>
    <xdr:to>
      <xdr:col>9</xdr:col>
      <xdr:colOff>0</xdr:colOff>
      <xdr:row>163</xdr:row>
      <xdr:rowOff>104775</xdr:rowOff>
    </xdr:to>
    <xdr:sp macro="" textlink="">
      <xdr:nvSpPr>
        <xdr:cNvPr id="3179" name="AutoShape 292"/>
        <xdr:cNvSpPr>
          <a:spLocks noRot="1" noChangeAspect="1" noMove="1" noResize="1" noChangeArrowheads="1"/>
        </xdr:cNvSpPr>
      </xdr:nvSpPr>
      <xdr:spPr bwMode="auto">
        <a:xfrm>
          <a:off x="7562850" y="49710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163</xdr:row>
      <xdr:rowOff>104775</xdr:rowOff>
    </xdr:from>
    <xdr:to>
      <xdr:col>9</xdr:col>
      <xdr:colOff>0</xdr:colOff>
      <xdr:row>163</xdr:row>
      <xdr:rowOff>104775</xdr:rowOff>
    </xdr:to>
    <xdr:sp macro="" textlink="">
      <xdr:nvSpPr>
        <xdr:cNvPr id="3180" name="AutoShape 293"/>
        <xdr:cNvSpPr>
          <a:spLocks noRot="1" noMove="1" noResize="1" noChangeArrowheads="1"/>
        </xdr:cNvSpPr>
      </xdr:nvSpPr>
      <xdr:spPr bwMode="auto">
        <a:xfrm>
          <a:off x="7562850" y="49710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163</xdr:row>
      <xdr:rowOff>104775</xdr:rowOff>
    </xdr:from>
    <xdr:to>
      <xdr:col>11</xdr:col>
      <xdr:colOff>0</xdr:colOff>
      <xdr:row>163</xdr:row>
      <xdr:rowOff>104775</xdr:rowOff>
    </xdr:to>
    <xdr:sp macro="" textlink="">
      <xdr:nvSpPr>
        <xdr:cNvPr id="3181" name="AutoShape 294"/>
        <xdr:cNvSpPr>
          <a:spLocks noRot="1" noChangeAspect="1" noMove="1" noResize="1" noChangeArrowheads="1"/>
        </xdr:cNvSpPr>
      </xdr:nvSpPr>
      <xdr:spPr bwMode="auto">
        <a:xfrm>
          <a:off x="9715500" y="49710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3182" name="AutoShape 295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3183" name="AutoShape 296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3184" name="AutoShape 297"/>
        <xdr:cNvSpPr>
          <a:spLocks noRo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163</xdr:row>
      <xdr:rowOff>104775</xdr:rowOff>
    </xdr:from>
    <xdr:to>
      <xdr:col>4</xdr:col>
      <xdr:colOff>647700</xdr:colOff>
      <xdr:row>163</xdr:row>
      <xdr:rowOff>104775</xdr:rowOff>
    </xdr:to>
    <xdr:sp macro="" textlink="">
      <xdr:nvSpPr>
        <xdr:cNvPr id="3185" name="AutoShape 298"/>
        <xdr:cNvSpPr>
          <a:spLocks noRot="1" noChangeAspect="1" noMove="1" noResize="1" noChangeArrowheads="1"/>
        </xdr:cNvSpPr>
      </xdr:nvSpPr>
      <xdr:spPr bwMode="auto">
        <a:xfrm>
          <a:off x="22383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86" name="AutoShape 299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87" name="AutoShape 300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88" name="AutoShape 301"/>
        <xdr:cNvSpPr>
          <a:spLocks noRo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189" name="AutoShape 302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619125</xdr:colOff>
      <xdr:row>163</xdr:row>
      <xdr:rowOff>104775</xdr:rowOff>
    </xdr:to>
    <xdr:sp macro="" textlink="">
      <xdr:nvSpPr>
        <xdr:cNvPr id="3190" name="AutoShape 272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3191" name="AutoShape 273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3192" name="AutoShape 295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3193" name="AutoShape 296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3194" name="AutoShape 297"/>
        <xdr:cNvSpPr>
          <a:spLocks noRo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163</xdr:row>
      <xdr:rowOff>104775</xdr:rowOff>
    </xdr:from>
    <xdr:to>
      <xdr:col>6</xdr:col>
      <xdr:colOff>647700</xdr:colOff>
      <xdr:row>163</xdr:row>
      <xdr:rowOff>104775</xdr:rowOff>
    </xdr:to>
    <xdr:sp macro="" textlink="">
      <xdr:nvSpPr>
        <xdr:cNvPr id="3195" name="AutoShape 298"/>
        <xdr:cNvSpPr>
          <a:spLocks noRot="1" noChangeAspect="1" noMove="1" noResize="1" noChangeArrowheads="1"/>
        </xdr:cNvSpPr>
      </xdr:nvSpPr>
      <xdr:spPr bwMode="auto">
        <a:xfrm>
          <a:off x="43910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619125</xdr:colOff>
      <xdr:row>163</xdr:row>
      <xdr:rowOff>104775</xdr:rowOff>
    </xdr:to>
    <xdr:sp macro="" textlink="">
      <xdr:nvSpPr>
        <xdr:cNvPr id="3196" name="AutoShape 272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3197" name="AutoShape 273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3198" name="AutoShape 295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3199" name="AutoShape 296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3200" name="AutoShape 297"/>
        <xdr:cNvSpPr>
          <a:spLocks noRo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163</xdr:row>
      <xdr:rowOff>104775</xdr:rowOff>
    </xdr:from>
    <xdr:to>
      <xdr:col>8</xdr:col>
      <xdr:colOff>647700</xdr:colOff>
      <xdr:row>163</xdr:row>
      <xdr:rowOff>104775</xdr:rowOff>
    </xdr:to>
    <xdr:sp macro="" textlink="">
      <xdr:nvSpPr>
        <xdr:cNvPr id="3201" name="AutoShape 298"/>
        <xdr:cNvSpPr>
          <a:spLocks noRot="1" noChangeAspect="1" noMove="1" noResize="1" noChangeArrowheads="1"/>
        </xdr:cNvSpPr>
      </xdr:nvSpPr>
      <xdr:spPr bwMode="auto">
        <a:xfrm>
          <a:off x="648652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619125</xdr:colOff>
      <xdr:row>163</xdr:row>
      <xdr:rowOff>104775</xdr:rowOff>
    </xdr:to>
    <xdr:sp macro="" textlink="">
      <xdr:nvSpPr>
        <xdr:cNvPr id="3202" name="AutoShape 272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203" name="AutoShape 273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204" name="AutoShape 295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205" name="AutoShape 296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206" name="AutoShape 297"/>
        <xdr:cNvSpPr>
          <a:spLocks noRo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163</xdr:row>
      <xdr:rowOff>104775</xdr:rowOff>
    </xdr:from>
    <xdr:to>
      <xdr:col>10</xdr:col>
      <xdr:colOff>647700</xdr:colOff>
      <xdr:row>163</xdr:row>
      <xdr:rowOff>104775</xdr:rowOff>
    </xdr:to>
    <xdr:sp macro="" textlink="">
      <xdr:nvSpPr>
        <xdr:cNvPr id="3207" name="AutoShape 298"/>
        <xdr:cNvSpPr>
          <a:spLocks noRot="1" noChangeAspect="1" noMove="1" noResize="1" noChangeArrowheads="1"/>
        </xdr:cNvSpPr>
      </xdr:nvSpPr>
      <xdr:spPr bwMode="auto">
        <a:xfrm>
          <a:off x="8639175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619125</xdr:colOff>
      <xdr:row>163</xdr:row>
      <xdr:rowOff>104775</xdr:rowOff>
    </xdr:to>
    <xdr:sp macro="" textlink="">
      <xdr:nvSpPr>
        <xdr:cNvPr id="3208" name="AutoShape 272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3209" name="AutoShape 273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3210" name="AutoShape 295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3211" name="AutoShape 296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3212" name="AutoShape 297"/>
        <xdr:cNvSpPr>
          <a:spLocks noRo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163</xdr:row>
      <xdr:rowOff>104775</xdr:rowOff>
    </xdr:from>
    <xdr:to>
      <xdr:col>12</xdr:col>
      <xdr:colOff>647700</xdr:colOff>
      <xdr:row>163</xdr:row>
      <xdr:rowOff>104775</xdr:rowOff>
    </xdr:to>
    <xdr:sp macro="" textlink="">
      <xdr:nvSpPr>
        <xdr:cNvPr id="3213" name="AutoShape 298"/>
        <xdr:cNvSpPr>
          <a:spLocks noRot="1" noChangeAspect="1" noMove="1" noResize="1" noChangeArrowheads="1"/>
        </xdr:cNvSpPr>
      </xdr:nvSpPr>
      <xdr:spPr bwMode="auto">
        <a:xfrm>
          <a:off x="10763250" y="497109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619125</xdr:colOff>
      <xdr:row>165</xdr:row>
      <xdr:rowOff>104775</xdr:rowOff>
    </xdr:to>
    <xdr:sp macro="" textlink="">
      <xdr:nvSpPr>
        <xdr:cNvPr id="3214" name="AutoShape 95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15" name="AutoShape 91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165</xdr:row>
      <xdr:rowOff>104775</xdr:rowOff>
    </xdr:from>
    <xdr:to>
      <xdr:col>11</xdr:col>
      <xdr:colOff>0</xdr:colOff>
      <xdr:row>165</xdr:row>
      <xdr:rowOff>104775</xdr:rowOff>
    </xdr:to>
    <xdr:sp macro="" textlink="">
      <xdr:nvSpPr>
        <xdr:cNvPr id="3216" name="AutoShape 224"/>
        <xdr:cNvSpPr>
          <a:spLocks noRot="1" noChangeAspect="1" noMove="1" noResize="1" noChangeArrowheads="1"/>
        </xdr:cNvSpPr>
      </xdr:nvSpPr>
      <xdr:spPr bwMode="auto">
        <a:xfrm>
          <a:off x="9715500" y="50320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165</xdr:row>
      <xdr:rowOff>104775</xdr:rowOff>
    </xdr:from>
    <xdr:to>
      <xdr:col>11</xdr:col>
      <xdr:colOff>0</xdr:colOff>
      <xdr:row>165</xdr:row>
      <xdr:rowOff>104775</xdr:rowOff>
    </xdr:to>
    <xdr:sp macro="" textlink="">
      <xdr:nvSpPr>
        <xdr:cNvPr id="3217" name="AutoShape 225"/>
        <xdr:cNvSpPr>
          <a:spLocks noRot="1" noChangeAspect="1" noMove="1" noResize="1" noChangeArrowheads="1"/>
        </xdr:cNvSpPr>
      </xdr:nvSpPr>
      <xdr:spPr bwMode="auto">
        <a:xfrm>
          <a:off x="9715500" y="50320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619125</xdr:colOff>
      <xdr:row>165</xdr:row>
      <xdr:rowOff>104775</xdr:rowOff>
    </xdr:to>
    <xdr:sp macro="" textlink="">
      <xdr:nvSpPr>
        <xdr:cNvPr id="3218" name="AutoShape 272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3219" name="AutoShape 273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20" name="AutoShape 287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21" name="AutoShape 288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22" name="AutoShape 289"/>
        <xdr:cNvSpPr>
          <a:spLocks noRo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23" name="AutoShape 290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165</xdr:row>
      <xdr:rowOff>104775</xdr:rowOff>
    </xdr:from>
    <xdr:to>
      <xdr:col>9</xdr:col>
      <xdr:colOff>0</xdr:colOff>
      <xdr:row>165</xdr:row>
      <xdr:rowOff>104775</xdr:rowOff>
    </xdr:to>
    <xdr:sp macro="" textlink="">
      <xdr:nvSpPr>
        <xdr:cNvPr id="3224" name="AutoShape 291"/>
        <xdr:cNvSpPr>
          <a:spLocks noRot="1" noChangeAspect="1" noMove="1" noResize="1" noChangeArrowheads="1"/>
        </xdr:cNvSpPr>
      </xdr:nvSpPr>
      <xdr:spPr bwMode="auto">
        <a:xfrm>
          <a:off x="7562850" y="50320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165</xdr:row>
      <xdr:rowOff>104775</xdr:rowOff>
    </xdr:from>
    <xdr:to>
      <xdr:col>9</xdr:col>
      <xdr:colOff>0</xdr:colOff>
      <xdr:row>165</xdr:row>
      <xdr:rowOff>104775</xdr:rowOff>
    </xdr:to>
    <xdr:sp macro="" textlink="">
      <xdr:nvSpPr>
        <xdr:cNvPr id="3225" name="AutoShape 292"/>
        <xdr:cNvSpPr>
          <a:spLocks noRot="1" noChangeAspect="1" noMove="1" noResize="1" noChangeArrowheads="1"/>
        </xdr:cNvSpPr>
      </xdr:nvSpPr>
      <xdr:spPr bwMode="auto">
        <a:xfrm>
          <a:off x="7562850" y="50320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165</xdr:row>
      <xdr:rowOff>104775</xdr:rowOff>
    </xdr:from>
    <xdr:to>
      <xdr:col>9</xdr:col>
      <xdr:colOff>0</xdr:colOff>
      <xdr:row>165</xdr:row>
      <xdr:rowOff>104775</xdr:rowOff>
    </xdr:to>
    <xdr:sp macro="" textlink="">
      <xdr:nvSpPr>
        <xdr:cNvPr id="3226" name="AutoShape 293"/>
        <xdr:cNvSpPr>
          <a:spLocks noRot="1" noMove="1" noResize="1" noChangeArrowheads="1"/>
        </xdr:cNvSpPr>
      </xdr:nvSpPr>
      <xdr:spPr bwMode="auto">
        <a:xfrm>
          <a:off x="7562850" y="50320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165</xdr:row>
      <xdr:rowOff>104775</xdr:rowOff>
    </xdr:from>
    <xdr:to>
      <xdr:col>11</xdr:col>
      <xdr:colOff>0</xdr:colOff>
      <xdr:row>165</xdr:row>
      <xdr:rowOff>104775</xdr:rowOff>
    </xdr:to>
    <xdr:sp macro="" textlink="">
      <xdr:nvSpPr>
        <xdr:cNvPr id="3227" name="AutoShape 294"/>
        <xdr:cNvSpPr>
          <a:spLocks noRot="1" noChangeAspect="1" noMove="1" noResize="1" noChangeArrowheads="1"/>
        </xdr:cNvSpPr>
      </xdr:nvSpPr>
      <xdr:spPr bwMode="auto">
        <a:xfrm>
          <a:off x="9715500" y="50320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3228" name="AutoShape 295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3229" name="AutoShape 296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3230" name="AutoShape 297"/>
        <xdr:cNvSpPr>
          <a:spLocks noRo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165</xdr:row>
      <xdr:rowOff>104775</xdr:rowOff>
    </xdr:from>
    <xdr:to>
      <xdr:col>4</xdr:col>
      <xdr:colOff>647700</xdr:colOff>
      <xdr:row>165</xdr:row>
      <xdr:rowOff>104775</xdr:rowOff>
    </xdr:to>
    <xdr:sp macro="" textlink="">
      <xdr:nvSpPr>
        <xdr:cNvPr id="3231" name="AutoShape 298"/>
        <xdr:cNvSpPr>
          <a:spLocks noRot="1" noChangeAspect="1" noMove="1" noResize="1" noChangeArrowheads="1"/>
        </xdr:cNvSpPr>
      </xdr:nvSpPr>
      <xdr:spPr bwMode="auto">
        <a:xfrm>
          <a:off x="22383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32" name="AutoShape 299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33" name="AutoShape 300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34" name="AutoShape 301"/>
        <xdr:cNvSpPr>
          <a:spLocks noRo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35" name="AutoShape 302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619125</xdr:colOff>
      <xdr:row>165</xdr:row>
      <xdr:rowOff>104775</xdr:rowOff>
    </xdr:to>
    <xdr:sp macro="" textlink="">
      <xdr:nvSpPr>
        <xdr:cNvPr id="3236" name="AutoShape 272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3237" name="AutoShape 273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3238" name="AutoShape 295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3239" name="AutoShape 296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3240" name="AutoShape 297"/>
        <xdr:cNvSpPr>
          <a:spLocks noRo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0</xdr:colOff>
      <xdr:row>165</xdr:row>
      <xdr:rowOff>104775</xdr:rowOff>
    </xdr:from>
    <xdr:to>
      <xdr:col>6</xdr:col>
      <xdr:colOff>647700</xdr:colOff>
      <xdr:row>165</xdr:row>
      <xdr:rowOff>104775</xdr:rowOff>
    </xdr:to>
    <xdr:sp macro="" textlink="">
      <xdr:nvSpPr>
        <xdr:cNvPr id="3241" name="AutoShape 298"/>
        <xdr:cNvSpPr>
          <a:spLocks noRot="1" noChangeAspect="1" noMove="1" noResize="1" noChangeArrowheads="1"/>
        </xdr:cNvSpPr>
      </xdr:nvSpPr>
      <xdr:spPr bwMode="auto">
        <a:xfrm>
          <a:off x="43910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619125</xdr:colOff>
      <xdr:row>165</xdr:row>
      <xdr:rowOff>104775</xdr:rowOff>
    </xdr:to>
    <xdr:sp macro="" textlink="">
      <xdr:nvSpPr>
        <xdr:cNvPr id="3242" name="AutoShape 272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3243" name="AutoShape 273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3244" name="AutoShape 295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3245" name="AutoShape 296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3246" name="AutoShape 297"/>
        <xdr:cNvSpPr>
          <a:spLocks noRo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165</xdr:row>
      <xdr:rowOff>104775</xdr:rowOff>
    </xdr:from>
    <xdr:to>
      <xdr:col>8</xdr:col>
      <xdr:colOff>647700</xdr:colOff>
      <xdr:row>165</xdr:row>
      <xdr:rowOff>104775</xdr:rowOff>
    </xdr:to>
    <xdr:sp macro="" textlink="">
      <xdr:nvSpPr>
        <xdr:cNvPr id="3247" name="AutoShape 298"/>
        <xdr:cNvSpPr>
          <a:spLocks noRot="1" noChangeAspect="1" noMove="1" noResize="1" noChangeArrowheads="1"/>
        </xdr:cNvSpPr>
      </xdr:nvSpPr>
      <xdr:spPr bwMode="auto">
        <a:xfrm>
          <a:off x="648652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619125</xdr:colOff>
      <xdr:row>165</xdr:row>
      <xdr:rowOff>104775</xdr:rowOff>
    </xdr:to>
    <xdr:sp macro="" textlink="">
      <xdr:nvSpPr>
        <xdr:cNvPr id="3248" name="AutoShape 272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49" name="AutoShape 273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50" name="AutoShape 295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51" name="AutoShape 296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52" name="AutoShape 297"/>
        <xdr:cNvSpPr>
          <a:spLocks noRo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165</xdr:row>
      <xdr:rowOff>104775</xdr:rowOff>
    </xdr:from>
    <xdr:to>
      <xdr:col>10</xdr:col>
      <xdr:colOff>647700</xdr:colOff>
      <xdr:row>165</xdr:row>
      <xdr:rowOff>104775</xdr:rowOff>
    </xdr:to>
    <xdr:sp macro="" textlink="">
      <xdr:nvSpPr>
        <xdr:cNvPr id="3253" name="AutoShape 298"/>
        <xdr:cNvSpPr>
          <a:spLocks noRot="1" noChangeAspect="1" noMove="1" noResize="1" noChangeArrowheads="1"/>
        </xdr:cNvSpPr>
      </xdr:nvSpPr>
      <xdr:spPr bwMode="auto">
        <a:xfrm>
          <a:off x="8639175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619125</xdr:colOff>
      <xdr:row>165</xdr:row>
      <xdr:rowOff>104775</xdr:rowOff>
    </xdr:to>
    <xdr:sp macro="" textlink="">
      <xdr:nvSpPr>
        <xdr:cNvPr id="3254" name="AutoShape 272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3255" name="AutoShape 273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3256" name="AutoShape 295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3257" name="AutoShape 296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3258" name="AutoShape 297"/>
        <xdr:cNvSpPr>
          <a:spLocks noRo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165</xdr:row>
      <xdr:rowOff>104775</xdr:rowOff>
    </xdr:from>
    <xdr:to>
      <xdr:col>12</xdr:col>
      <xdr:colOff>647700</xdr:colOff>
      <xdr:row>165</xdr:row>
      <xdr:rowOff>104775</xdr:rowOff>
    </xdr:to>
    <xdr:sp macro="" textlink="">
      <xdr:nvSpPr>
        <xdr:cNvPr id="3259" name="AutoShape 298"/>
        <xdr:cNvSpPr>
          <a:spLocks noRot="1" noChangeAspect="1" noMove="1" noResize="1" noChangeArrowheads="1"/>
        </xdr:cNvSpPr>
      </xdr:nvSpPr>
      <xdr:spPr bwMode="auto">
        <a:xfrm>
          <a:off x="10763250" y="503205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5" tint="0.39997558519241921"/>
  </sheetPr>
  <dimension ref="B1:N305"/>
  <sheetViews>
    <sheetView showGridLines="0" tabSelected="1" showRuler="0" topLeftCell="D19" zoomScaleNormal="100" workbookViewId="0">
      <selection activeCell="C82" sqref="C82:M82"/>
    </sheetView>
  </sheetViews>
  <sheetFormatPr baseColWidth="10" defaultRowHeight="12.75" x14ac:dyDescent="0.2"/>
  <cols>
    <col min="1" max="1" width="2.85546875" style="4" customWidth="1"/>
    <col min="2" max="2" width="2.85546875" style="33" customWidth="1"/>
    <col min="3" max="3" width="12.85546875" style="33" customWidth="1"/>
    <col min="4" max="4" width="15" style="4" customWidth="1"/>
    <col min="5" max="6" width="16.140625" style="4" customWidth="1"/>
    <col min="7" max="7" width="15.42578125" style="4" customWidth="1"/>
    <col min="8" max="8" width="16" style="4" customWidth="1"/>
    <col min="9" max="11" width="16.140625" style="4" customWidth="1"/>
    <col min="12" max="12" width="15.7109375" style="4" customWidth="1"/>
    <col min="13" max="13" width="18.7109375" style="4" customWidth="1"/>
    <col min="14" max="14" width="14.42578125" style="4" customWidth="1"/>
    <col min="15" max="16384" width="11.42578125" style="4"/>
  </cols>
  <sheetData>
    <row r="1" spans="3:13" ht="30.75" customHeight="1" thickBot="1" x14ac:dyDescent="0.25">
      <c r="C1" s="1"/>
      <c r="D1" s="2"/>
      <c r="E1" s="67" t="s">
        <v>90</v>
      </c>
      <c r="F1" s="68"/>
      <c r="G1" s="68"/>
      <c r="H1" s="68"/>
      <c r="I1" s="68"/>
      <c r="J1" s="68"/>
      <c r="K1" s="90"/>
      <c r="L1" s="2"/>
      <c r="M1" s="3"/>
    </row>
    <row r="2" spans="3:13" ht="15" customHeight="1" x14ac:dyDescent="0.2">
      <c r="C2" s="5"/>
      <c r="D2" s="6"/>
      <c r="E2" s="108" t="s">
        <v>0</v>
      </c>
      <c r="F2" s="108"/>
      <c r="G2" s="109"/>
      <c r="H2" s="7"/>
      <c r="I2" s="108" t="s">
        <v>1</v>
      </c>
      <c r="J2" s="108"/>
      <c r="K2" s="109"/>
      <c r="L2" s="5"/>
      <c r="M2" s="8"/>
    </row>
    <row r="3" spans="3:13" ht="16.5" customHeight="1" thickBot="1" x14ac:dyDescent="0.25">
      <c r="C3" s="9"/>
      <c r="D3" s="10"/>
      <c r="E3" s="112" t="s">
        <v>91</v>
      </c>
      <c r="F3" s="112"/>
      <c r="G3" s="124"/>
      <c r="H3" s="7"/>
      <c r="I3" s="112" t="s">
        <v>92</v>
      </c>
      <c r="J3" s="112"/>
      <c r="K3" s="124"/>
      <c r="L3" s="9"/>
      <c r="M3" s="11"/>
    </row>
    <row r="4" spans="3:13" ht="64.5" thickBot="1" x14ac:dyDescent="0.25">
      <c r="C4" s="128" t="s">
        <v>2</v>
      </c>
      <c r="D4" s="129"/>
      <c r="E4" s="12" t="s">
        <v>3</v>
      </c>
      <c r="F4" s="13" t="s">
        <v>4</v>
      </c>
      <c r="G4" s="13" t="s">
        <v>5</v>
      </c>
      <c r="H4" s="14"/>
      <c r="I4" s="15" t="s">
        <v>4</v>
      </c>
      <c r="J4" s="16" t="s">
        <v>6</v>
      </c>
      <c r="K4" s="16" t="s">
        <v>7</v>
      </c>
      <c r="L4" s="15" t="s">
        <v>2</v>
      </c>
      <c r="M4" s="16" t="s">
        <v>8</v>
      </c>
    </row>
    <row r="5" spans="3:13" ht="13.5" thickBot="1" x14ac:dyDescent="0.25">
      <c r="C5" s="133"/>
      <c r="D5" s="88"/>
      <c r="E5" s="88"/>
      <c r="F5" s="88"/>
      <c r="G5" s="88"/>
      <c r="H5" s="88"/>
      <c r="I5" s="88"/>
      <c r="J5" s="88"/>
      <c r="K5" s="88"/>
      <c r="L5" s="88"/>
      <c r="M5" s="114"/>
    </row>
    <row r="6" spans="3:13" ht="20.100000000000001" customHeight="1" thickBot="1" x14ac:dyDescent="0.25">
      <c r="C6" s="67" t="s">
        <v>9</v>
      </c>
      <c r="D6" s="68"/>
      <c r="E6" s="68"/>
      <c r="F6" s="68"/>
      <c r="G6" s="68"/>
      <c r="H6" s="68"/>
      <c r="I6" s="68"/>
      <c r="J6" s="68"/>
      <c r="K6" s="68"/>
      <c r="L6" s="68"/>
      <c r="M6" s="90"/>
    </row>
    <row r="7" spans="3:13" ht="24.75" customHeight="1" thickBot="1" x14ac:dyDescent="0.25">
      <c r="C7" s="115" t="s">
        <v>10</v>
      </c>
      <c r="D7" s="116"/>
      <c r="E7" s="17">
        <v>0.13447284710382967</v>
      </c>
      <c r="F7" s="18" t="s">
        <v>11</v>
      </c>
      <c r="G7" s="19">
        <v>436527</v>
      </c>
      <c r="H7" s="20"/>
      <c r="I7" s="18" t="s">
        <v>11</v>
      </c>
      <c r="J7" s="19">
        <v>2560126</v>
      </c>
      <c r="K7" s="17">
        <v>6.2927615285641503E-2</v>
      </c>
      <c r="L7" s="118" t="s">
        <v>10</v>
      </c>
      <c r="M7" s="121" t="s">
        <v>12</v>
      </c>
    </row>
    <row r="8" spans="3:13" ht="24.75" customHeight="1" thickBot="1" x14ac:dyDescent="0.25">
      <c r="C8" s="117"/>
      <c r="D8" s="118"/>
      <c r="E8" s="17">
        <v>0.1406006463399716</v>
      </c>
      <c r="F8" s="21" t="s">
        <v>13</v>
      </c>
      <c r="G8" s="22">
        <v>289059</v>
      </c>
      <c r="H8" s="20"/>
      <c r="I8" s="21" t="s">
        <v>13</v>
      </c>
      <c r="J8" s="22">
        <v>1679478</v>
      </c>
      <c r="K8" s="17">
        <v>8.4186104160695274E-2</v>
      </c>
      <c r="L8" s="118"/>
      <c r="M8" s="121"/>
    </row>
    <row r="9" spans="3:13" ht="24.75" customHeight="1" thickBot="1" x14ac:dyDescent="0.25">
      <c r="C9" s="119"/>
      <c r="D9" s="120"/>
      <c r="E9" s="17">
        <v>0.12265048684120372</v>
      </c>
      <c r="F9" s="21" t="s">
        <v>14</v>
      </c>
      <c r="G9" s="22">
        <v>147468</v>
      </c>
      <c r="H9" s="20"/>
      <c r="I9" s="21" t="s">
        <v>14</v>
      </c>
      <c r="J9" s="22">
        <v>880648</v>
      </c>
      <c r="K9" s="17">
        <v>2.4613347636339045E-2</v>
      </c>
      <c r="L9" s="120"/>
      <c r="M9" s="122"/>
    </row>
    <row r="10" spans="3:13" ht="24.75" customHeight="1" thickBot="1" x14ac:dyDescent="0.25">
      <c r="C10" s="115" t="s">
        <v>15</v>
      </c>
      <c r="D10" s="116"/>
      <c r="E10" s="23">
        <v>8.6228797728461481E-2</v>
      </c>
      <c r="F10" s="18" t="s">
        <v>11</v>
      </c>
      <c r="G10" s="22">
        <v>14537</v>
      </c>
      <c r="H10" s="20"/>
      <c r="I10" s="21" t="s">
        <v>11</v>
      </c>
      <c r="J10" s="19">
        <v>113313</v>
      </c>
      <c r="K10" s="17">
        <v>0.20032414567487966</v>
      </c>
      <c r="L10" s="116" t="s">
        <v>15</v>
      </c>
      <c r="M10" s="123" t="s">
        <v>12</v>
      </c>
    </row>
    <row r="11" spans="3:13" ht="24.75" customHeight="1" thickBot="1" x14ac:dyDescent="0.25">
      <c r="C11" s="119"/>
      <c r="D11" s="120"/>
      <c r="E11" s="23">
        <v>8.6228797728461481E-2</v>
      </c>
      <c r="F11" s="21" t="s">
        <v>13</v>
      </c>
      <c r="G11" s="22">
        <v>14537</v>
      </c>
      <c r="H11" s="20"/>
      <c r="I11" s="21" t="s">
        <v>13</v>
      </c>
      <c r="J11" s="22">
        <v>113313</v>
      </c>
      <c r="K11" s="17">
        <v>0.20032414567487966</v>
      </c>
      <c r="L11" s="120"/>
      <c r="M11" s="122"/>
    </row>
    <row r="12" spans="3:13" ht="24.75" customHeight="1" thickBot="1" x14ac:dyDescent="0.25">
      <c r="C12" s="115" t="s">
        <v>16</v>
      </c>
      <c r="D12" s="116"/>
      <c r="E12" s="23">
        <v>0.25850640742377373</v>
      </c>
      <c r="F12" s="18" t="s">
        <v>11</v>
      </c>
      <c r="G12" s="22">
        <v>2848</v>
      </c>
      <c r="H12" s="20"/>
      <c r="I12" s="21" t="s">
        <v>11</v>
      </c>
      <c r="J12" s="19">
        <v>19840</v>
      </c>
      <c r="K12" s="17">
        <v>0.24046517444041515</v>
      </c>
      <c r="L12" s="116" t="s">
        <v>16</v>
      </c>
      <c r="M12" s="123" t="s">
        <v>12</v>
      </c>
    </row>
    <row r="13" spans="3:13" ht="24.75" customHeight="1" thickBot="1" x14ac:dyDescent="0.25">
      <c r="C13" s="117"/>
      <c r="D13" s="118"/>
      <c r="E13" s="23">
        <v>0.22697724810400866</v>
      </c>
      <c r="F13" s="21" t="s">
        <v>13</v>
      </c>
      <c r="G13" s="22">
        <v>2265</v>
      </c>
      <c r="H13" s="20"/>
      <c r="I13" s="21" t="s">
        <v>13</v>
      </c>
      <c r="J13" s="22">
        <v>16223</v>
      </c>
      <c r="K13" s="17">
        <v>0.19225398691849782</v>
      </c>
      <c r="L13" s="118"/>
      <c r="M13" s="121"/>
    </row>
    <row r="14" spans="3:13" ht="24.75" customHeight="1" thickBot="1" x14ac:dyDescent="0.25">
      <c r="C14" s="119"/>
      <c r="D14" s="120"/>
      <c r="E14" s="23">
        <v>0.39808153477218222</v>
      </c>
      <c r="F14" s="21" t="s">
        <v>14</v>
      </c>
      <c r="G14" s="22">
        <v>583</v>
      </c>
      <c r="H14" s="20"/>
      <c r="I14" s="21" t="s">
        <v>14</v>
      </c>
      <c r="J14" s="22">
        <v>3617</v>
      </c>
      <c r="K14" s="17">
        <v>0.51529116045245082</v>
      </c>
      <c r="L14" s="120"/>
      <c r="M14" s="122"/>
    </row>
    <row r="15" spans="3:13" ht="24.75" customHeight="1" thickBot="1" x14ac:dyDescent="0.25">
      <c r="C15" s="115" t="s">
        <v>17</v>
      </c>
      <c r="D15" s="116"/>
      <c r="E15" s="23">
        <v>0.11772493339290735</v>
      </c>
      <c r="F15" s="18" t="s">
        <v>11</v>
      </c>
      <c r="G15" s="22">
        <v>67543</v>
      </c>
      <c r="H15" s="20"/>
      <c r="I15" s="21" t="s">
        <v>11</v>
      </c>
      <c r="J15" s="19">
        <v>422887</v>
      </c>
      <c r="K15" s="17">
        <v>0.11060716283540506</v>
      </c>
      <c r="L15" s="118" t="s">
        <v>17</v>
      </c>
      <c r="M15" s="123" t="s">
        <v>12</v>
      </c>
    </row>
    <row r="16" spans="3:13" ht="24.75" customHeight="1" thickBot="1" x14ac:dyDescent="0.25">
      <c r="C16" s="117"/>
      <c r="D16" s="118"/>
      <c r="E16" s="23">
        <v>0.10146390711761732</v>
      </c>
      <c r="F16" s="21" t="s">
        <v>13</v>
      </c>
      <c r="G16" s="22">
        <v>50186</v>
      </c>
      <c r="H16" s="20"/>
      <c r="I16" s="21" t="s">
        <v>13</v>
      </c>
      <c r="J16" s="22">
        <v>320671</v>
      </c>
      <c r="K16" s="17">
        <v>0.11686136013764381</v>
      </c>
      <c r="L16" s="118"/>
      <c r="M16" s="121"/>
    </row>
    <row r="17" spans="3:13" ht="24.75" customHeight="1" thickBot="1" x14ac:dyDescent="0.25">
      <c r="C17" s="119"/>
      <c r="D17" s="120"/>
      <c r="E17" s="23">
        <v>0.16756356787299875</v>
      </c>
      <c r="F17" s="21" t="s">
        <v>14</v>
      </c>
      <c r="G17" s="22">
        <v>17357</v>
      </c>
      <c r="H17" s="20"/>
      <c r="I17" s="21" t="s">
        <v>14</v>
      </c>
      <c r="J17" s="22">
        <v>102216</v>
      </c>
      <c r="K17" s="17">
        <v>9.1433269622969826E-2</v>
      </c>
      <c r="L17" s="120"/>
      <c r="M17" s="122"/>
    </row>
    <row r="18" spans="3:13" ht="24.75" customHeight="1" thickBot="1" x14ac:dyDescent="0.25">
      <c r="C18" s="115" t="s">
        <v>18</v>
      </c>
      <c r="D18" s="116"/>
      <c r="E18" s="23">
        <v>0.13893342921651142</v>
      </c>
      <c r="F18" s="18" t="s">
        <v>11</v>
      </c>
      <c r="G18" s="22">
        <v>351599</v>
      </c>
      <c r="H18" s="20"/>
      <c r="I18" s="21" t="s">
        <v>11</v>
      </c>
      <c r="J18" s="19">
        <v>2004086</v>
      </c>
      <c r="K18" s="17">
        <v>4.5213451173832908E-2</v>
      </c>
      <c r="L18" s="118" t="s">
        <v>18</v>
      </c>
      <c r="M18" s="121" t="s">
        <v>12</v>
      </c>
    </row>
    <row r="19" spans="3:13" ht="24.75" customHeight="1" thickBot="1" x14ac:dyDescent="0.25">
      <c r="C19" s="117"/>
      <c r="D19" s="118"/>
      <c r="E19" s="23">
        <v>0.15280712227788307</v>
      </c>
      <c r="F19" s="21" t="s">
        <v>13</v>
      </c>
      <c r="G19" s="22">
        <v>222071</v>
      </c>
      <c r="H19" s="20"/>
      <c r="I19" s="21" t="s">
        <v>13</v>
      </c>
      <c r="J19" s="22">
        <v>1229271</v>
      </c>
      <c r="K19" s="17">
        <v>6.5280633931890764E-2</v>
      </c>
      <c r="L19" s="118"/>
      <c r="M19" s="121"/>
    </row>
    <row r="20" spans="3:13" ht="24.75" customHeight="1" thickBot="1" x14ac:dyDescent="0.25">
      <c r="C20" s="119"/>
      <c r="D20" s="120"/>
      <c r="E20" s="23">
        <v>0.11590881678928966</v>
      </c>
      <c r="F20" s="24" t="s">
        <v>14</v>
      </c>
      <c r="G20" s="22">
        <v>129528</v>
      </c>
      <c r="H20" s="20"/>
      <c r="I20" s="24" t="s">
        <v>14</v>
      </c>
      <c r="J20" s="22">
        <v>774815</v>
      </c>
      <c r="K20" s="17">
        <v>1.4882383067458038E-2</v>
      </c>
      <c r="L20" s="118"/>
      <c r="M20" s="121"/>
    </row>
    <row r="21" spans="3:13" ht="13.5" thickBot="1" x14ac:dyDescent="0.25">
      <c r="C21" s="113"/>
      <c r="D21" s="88"/>
      <c r="E21" s="88"/>
      <c r="F21" s="88"/>
      <c r="G21" s="88"/>
      <c r="H21" s="88"/>
      <c r="I21" s="88"/>
      <c r="J21" s="88"/>
      <c r="K21" s="88"/>
      <c r="L21" s="88"/>
      <c r="M21" s="114"/>
    </row>
    <row r="22" spans="3:13" ht="20.100000000000001" customHeight="1" thickBot="1" x14ac:dyDescent="0.25">
      <c r="C22" s="67" t="s">
        <v>19</v>
      </c>
      <c r="D22" s="68"/>
      <c r="E22" s="68"/>
      <c r="F22" s="68"/>
      <c r="G22" s="68"/>
      <c r="H22" s="68"/>
      <c r="I22" s="68"/>
      <c r="J22" s="68"/>
      <c r="K22" s="68"/>
      <c r="L22" s="68"/>
      <c r="M22" s="90"/>
    </row>
    <row r="23" spans="3:13" ht="24.95" customHeight="1" thickBot="1" x14ac:dyDescent="0.25">
      <c r="C23" s="115" t="s">
        <v>10</v>
      </c>
      <c r="D23" s="116"/>
      <c r="E23" s="17">
        <v>0.10335564640488482</v>
      </c>
      <c r="F23" s="18" t="s">
        <v>11</v>
      </c>
      <c r="G23" s="19">
        <v>3150386</v>
      </c>
      <c r="H23" s="20"/>
      <c r="I23" s="18" t="s">
        <v>11</v>
      </c>
      <c r="J23" s="19">
        <v>20424146</v>
      </c>
      <c r="K23" s="17">
        <v>5.9642603533227145E-2</v>
      </c>
      <c r="L23" s="118" t="s">
        <v>10</v>
      </c>
      <c r="M23" s="121" t="s">
        <v>12</v>
      </c>
    </row>
    <row r="24" spans="3:13" ht="24.95" customHeight="1" thickBot="1" x14ac:dyDescent="0.25">
      <c r="C24" s="117"/>
      <c r="D24" s="118"/>
      <c r="E24" s="17">
        <v>0.11045806788675505</v>
      </c>
      <c r="F24" s="21" t="s">
        <v>13</v>
      </c>
      <c r="G24" s="22">
        <v>1983086</v>
      </c>
      <c r="H24" s="20"/>
      <c r="I24" s="21" t="s">
        <v>13</v>
      </c>
      <c r="J24" s="22">
        <v>12549351</v>
      </c>
      <c r="K24" s="17">
        <v>7.5277056676543497E-2</v>
      </c>
      <c r="L24" s="118"/>
      <c r="M24" s="121"/>
    </row>
    <row r="25" spans="3:13" ht="24.95" customHeight="1" thickBot="1" x14ac:dyDescent="0.25">
      <c r="C25" s="119"/>
      <c r="D25" s="120"/>
      <c r="E25" s="17">
        <v>9.1495628594137068E-2</v>
      </c>
      <c r="F25" s="21" t="s">
        <v>14</v>
      </c>
      <c r="G25" s="22">
        <v>1167300</v>
      </c>
      <c r="H25" s="20"/>
      <c r="I25" s="21" t="s">
        <v>14</v>
      </c>
      <c r="J25" s="22">
        <v>7874795</v>
      </c>
      <c r="K25" s="17">
        <v>3.5645682382675625E-2</v>
      </c>
      <c r="L25" s="120"/>
      <c r="M25" s="122"/>
    </row>
    <row r="26" spans="3:13" ht="24.95" customHeight="1" thickBot="1" x14ac:dyDescent="0.25">
      <c r="C26" s="117" t="s">
        <v>15</v>
      </c>
      <c r="D26" s="118"/>
      <c r="E26" s="23">
        <v>0.15596488802875319</v>
      </c>
      <c r="F26" s="21" t="s">
        <v>11</v>
      </c>
      <c r="G26" s="22">
        <v>33449</v>
      </c>
      <c r="H26" s="20"/>
      <c r="I26" s="21" t="s">
        <v>11</v>
      </c>
      <c r="J26" s="19">
        <v>279207</v>
      </c>
      <c r="K26" s="17">
        <v>0.34842221170470689</v>
      </c>
      <c r="L26" s="116" t="s">
        <v>15</v>
      </c>
      <c r="M26" s="123" t="s">
        <v>12</v>
      </c>
    </row>
    <row r="27" spans="3:13" ht="24.95" customHeight="1" thickBot="1" x14ac:dyDescent="0.25">
      <c r="C27" s="117"/>
      <c r="D27" s="118"/>
      <c r="E27" s="23">
        <v>0.15596488802875319</v>
      </c>
      <c r="F27" s="21" t="s">
        <v>13</v>
      </c>
      <c r="G27" s="22">
        <v>33449</v>
      </c>
      <c r="H27" s="20"/>
      <c r="I27" s="21" t="s">
        <v>13</v>
      </c>
      <c r="J27" s="22">
        <v>279207</v>
      </c>
      <c r="K27" s="17">
        <v>0.34842221170470689</v>
      </c>
      <c r="L27" s="120"/>
      <c r="M27" s="121"/>
    </row>
    <row r="28" spans="3:13" ht="24.95" customHeight="1" thickBot="1" x14ac:dyDescent="0.25">
      <c r="C28" s="115" t="s">
        <v>16</v>
      </c>
      <c r="D28" s="116"/>
      <c r="E28" s="23">
        <v>0.24104143337066075</v>
      </c>
      <c r="F28" s="21" t="s">
        <v>11</v>
      </c>
      <c r="G28" s="22">
        <v>13299</v>
      </c>
      <c r="H28" s="20"/>
      <c r="I28" s="21" t="s">
        <v>11</v>
      </c>
      <c r="J28" s="19">
        <v>83381</v>
      </c>
      <c r="K28" s="17">
        <v>8.4348787307367168E-2</v>
      </c>
      <c r="L28" s="116" t="s">
        <v>16</v>
      </c>
      <c r="M28" s="123" t="s">
        <v>12</v>
      </c>
    </row>
    <row r="29" spans="3:13" ht="24.95" customHeight="1" thickBot="1" x14ac:dyDescent="0.25">
      <c r="C29" s="117"/>
      <c r="D29" s="118"/>
      <c r="E29" s="23">
        <v>0.10656370656370662</v>
      </c>
      <c r="F29" s="21" t="s">
        <v>13</v>
      </c>
      <c r="G29" s="22">
        <v>8598</v>
      </c>
      <c r="H29" s="20"/>
      <c r="I29" s="21" t="s">
        <v>13</v>
      </c>
      <c r="J29" s="22">
        <v>55599</v>
      </c>
      <c r="K29" s="17">
        <v>-2.2211670359818525E-2</v>
      </c>
      <c r="L29" s="118"/>
      <c r="M29" s="121"/>
    </row>
    <row r="30" spans="3:13" ht="24.95" customHeight="1" thickBot="1" x14ac:dyDescent="0.25">
      <c r="C30" s="119"/>
      <c r="D30" s="120"/>
      <c r="E30" s="23">
        <v>0.59572301425661922</v>
      </c>
      <c r="F30" s="21" t="s">
        <v>14</v>
      </c>
      <c r="G30" s="22">
        <v>4701</v>
      </c>
      <c r="H30" s="20"/>
      <c r="I30" s="21" t="s">
        <v>14</v>
      </c>
      <c r="J30" s="22">
        <v>27782</v>
      </c>
      <c r="K30" s="17">
        <v>0.38681176059501832</v>
      </c>
      <c r="L30" s="120"/>
      <c r="M30" s="122"/>
    </row>
    <row r="31" spans="3:13" ht="24.95" customHeight="1" thickBot="1" x14ac:dyDescent="0.25">
      <c r="C31" s="115" t="s">
        <v>17</v>
      </c>
      <c r="D31" s="116"/>
      <c r="E31" s="23">
        <v>0.12915091298103687</v>
      </c>
      <c r="F31" s="21" t="s">
        <v>11</v>
      </c>
      <c r="G31" s="22">
        <v>462306</v>
      </c>
      <c r="H31" s="20"/>
      <c r="I31" s="21" t="s">
        <v>11</v>
      </c>
      <c r="J31" s="19">
        <v>3401158</v>
      </c>
      <c r="K31" s="17">
        <v>9.5518952628173226E-2</v>
      </c>
      <c r="L31" s="118" t="s">
        <v>17</v>
      </c>
      <c r="M31" s="123" t="s">
        <v>12</v>
      </c>
    </row>
    <row r="32" spans="3:13" ht="24.95" customHeight="1" thickBot="1" x14ac:dyDescent="0.25">
      <c r="C32" s="117"/>
      <c r="D32" s="118"/>
      <c r="E32" s="23">
        <v>0.12130340170990817</v>
      </c>
      <c r="F32" s="21" t="s">
        <v>13</v>
      </c>
      <c r="G32" s="22">
        <v>340606</v>
      </c>
      <c r="H32" s="20"/>
      <c r="I32" s="21" t="s">
        <v>13</v>
      </c>
      <c r="J32" s="22">
        <v>2449388</v>
      </c>
      <c r="K32" s="17">
        <v>9.4044321205911219E-2</v>
      </c>
      <c r="L32" s="118"/>
      <c r="M32" s="121"/>
    </row>
    <row r="33" spans="3:13" ht="24.95" customHeight="1" thickBot="1" x14ac:dyDescent="0.25">
      <c r="C33" s="119"/>
      <c r="D33" s="120"/>
      <c r="E33" s="23">
        <v>0.15170958370004439</v>
      </c>
      <c r="F33" s="21" t="s">
        <v>14</v>
      </c>
      <c r="G33" s="22">
        <v>121700</v>
      </c>
      <c r="H33" s="20"/>
      <c r="I33" s="21" t="s">
        <v>14</v>
      </c>
      <c r="J33" s="22">
        <v>951770</v>
      </c>
      <c r="K33" s="17">
        <v>9.9332271466704203E-2</v>
      </c>
      <c r="L33" s="120"/>
      <c r="M33" s="122"/>
    </row>
    <row r="34" spans="3:13" ht="24.95" customHeight="1" thickBot="1" x14ac:dyDescent="0.25">
      <c r="C34" s="115" t="s">
        <v>18</v>
      </c>
      <c r="D34" s="116"/>
      <c r="E34" s="23">
        <v>9.772059394970567E-2</v>
      </c>
      <c r="F34" s="21" t="s">
        <v>11</v>
      </c>
      <c r="G34" s="22">
        <v>2641332</v>
      </c>
      <c r="H34" s="20"/>
      <c r="I34" s="21" t="s">
        <v>11</v>
      </c>
      <c r="J34" s="19">
        <v>16660400</v>
      </c>
      <c r="K34" s="17">
        <v>4.8747654773906302E-2</v>
      </c>
      <c r="L34" s="118" t="s">
        <v>18</v>
      </c>
      <c r="M34" s="123" t="s">
        <v>12</v>
      </c>
    </row>
    <row r="35" spans="3:13" ht="24.95" customHeight="1" thickBot="1" x14ac:dyDescent="0.25">
      <c r="C35" s="117"/>
      <c r="D35" s="118"/>
      <c r="E35" s="23">
        <v>0.10728869307481448</v>
      </c>
      <c r="F35" s="21" t="s">
        <v>13</v>
      </c>
      <c r="G35" s="22">
        <v>1600433</v>
      </c>
      <c r="H35" s="20"/>
      <c r="I35" s="21" t="s">
        <v>13</v>
      </c>
      <c r="J35" s="22">
        <v>9765157</v>
      </c>
      <c r="K35" s="17">
        <v>6.5129697770898831E-2</v>
      </c>
      <c r="L35" s="118"/>
      <c r="M35" s="121"/>
    </row>
    <row r="36" spans="3:13" ht="24.95" customHeight="1" thickBot="1" x14ac:dyDescent="0.25">
      <c r="C36" s="119"/>
      <c r="D36" s="120"/>
      <c r="E36" s="23">
        <v>8.3327522415399091E-2</v>
      </c>
      <c r="F36" s="21" t="s">
        <v>14</v>
      </c>
      <c r="G36" s="22">
        <v>1040899</v>
      </c>
      <c r="H36" s="20"/>
      <c r="I36" s="21" t="s">
        <v>14</v>
      </c>
      <c r="J36" s="22">
        <v>6895243</v>
      </c>
      <c r="K36" s="17">
        <v>2.6390937711653129E-2</v>
      </c>
      <c r="L36" s="118"/>
      <c r="M36" s="122"/>
    </row>
    <row r="37" spans="3:13" ht="13.5" thickBot="1" x14ac:dyDescent="0.25">
      <c r="C37" s="113"/>
      <c r="D37" s="88"/>
      <c r="E37" s="88"/>
      <c r="F37" s="88"/>
      <c r="G37" s="88"/>
      <c r="H37" s="88"/>
      <c r="I37" s="88"/>
      <c r="J37" s="88"/>
      <c r="K37" s="88"/>
      <c r="L37" s="88"/>
      <c r="M37" s="114"/>
    </row>
    <row r="38" spans="3:13" ht="20.100000000000001" customHeight="1" thickBot="1" x14ac:dyDescent="0.25">
      <c r="C38" s="67" t="s">
        <v>20</v>
      </c>
      <c r="D38" s="68"/>
      <c r="E38" s="68"/>
      <c r="F38" s="68"/>
      <c r="G38" s="68"/>
      <c r="H38" s="68"/>
      <c r="I38" s="68"/>
      <c r="J38" s="68"/>
      <c r="K38" s="68"/>
      <c r="L38" s="68"/>
      <c r="M38" s="90"/>
    </row>
    <row r="39" spans="3:13" ht="24.75" customHeight="1" thickBot="1" x14ac:dyDescent="0.25">
      <c r="C39" s="115" t="s">
        <v>10</v>
      </c>
      <c r="D39" s="116"/>
      <c r="E39" s="25">
        <v>-0.20306725586275309</v>
      </c>
      <c r="F39" s="18" t="s">
        <v>11</v>
      </c>
      <c r="G39" s="26">
        <v>7.2169327441372468</v>
      </c>
      <c r="H39" s="27"/>
      <c r="I39" s="18" t="s">
        <v>11</v>
      </c>
      <c r="J39" s="26">
        <v>7.9777893744292276</v>
      </c>
      <c r="K39" s="25">
        <v>-2.4732048113112803E-2</v>
      </c>
      <c r="L39" s="118" t="s">
        <v>10</v>
      </c>
      <c r="M39" s="121" t="s">
        <v>12</v>
      </c>
    </row>
    <row r="40" spans="3:13" ht="24.75" customHeight="1" thickBot="1" x14ac:dyDescent="0.25">
      <c r="C40" s="117"/>
      <c r="D40" s="118"/>
      <c r="E40" s="28">
        <v>-0.18951131083965578</v>
      </c>
      <c r="F40" s="21" t="s">
        <v>13</v>
      </c>
      <c r="G40" s="29">
        <v>6.860488689160344</v>
      </c>
      <c r="H40" s="27"/>
      <c r="I40" s="21" t="s">
        <v>13</v>
      </c>
      <c r="J40" s="29">
        <v>7.4721734967650661</v>
      </c>
      <c r="K40" s="28">
        <v>-6.1909577702936147E-2</v>
      </c>
      <c r="L40" s="118"/>
      <c r="M40" s="121"/>
    </row>
    <row r="41" spans="3:13" ht="24.75" customHeight="1" thickBot="1" x14ac:dyDescent="0.25">
      <c r="C41" s="119"/>
      <c r="D41" s="120"/>
      <c r="E41" s="28">
        <v>-0.22438440882089772</v>
      </c>
      <c r="F41" s="21" t="s">
        <v>14</v>
      </c>
      <c r="G41" s="29">
        <v>7.9156155911791029</v>
      </c>
      <c r="H41" s="27"/>
      <c r="I41" s="21" t="s">
        <v>14</v>
      </c>
      <c r="J41" s="29">
        <v>8.942046084247055</v>
      </c>
      <c r="K41" s="28">
        <v>9.52561743815874E-2</v>
      </c>
      <c r="L41" s="120"/>
      <c r="M41" s="122"/>
    </row>
    <row r="42" spans="3:13" ht="24.75" customHeight="1" thickBot="1" x14ac:dyDescent="0.25">
      <c r="C42" s="117" t="s">
        <v>15</v>
      </c>
      <c r="D42" s="118"/>
      <c r="E42" s="28">
        <v>0.1409561807800781</v>
      </c>
      <c r="F42" s="21" t="s">
        <v>11</v>
      </c>
      <c r="G42" s="29">
        <v>2.3009561807800782</v>
      </c>
      <c r="H42" s="27"/>
      <c r="I42" s="21" t="s">
        <v>11</v>
      </c>
      <c r="J42" s="29">
        <v>2.4640332530248075</v>
      </c>
      <c r="K42" s="28">
        <v>0.27062633367987843</v>
      </c>
      <c r="L42" s="116" t="s">
        <v>15</v>
      </c>
      <c r="M42" s="123" t="s">
        <v>12</v>
      </c>
    </row>
    <row r="43" spans="3:13" ht="24.75" customHeight="1" thickBot="1" x14ac:dyDescent="0.25">
      <c r="C43" s="117"/>
      <c r="D43" s="118"/>
      <c r="E43" s="28">
        <v>0.1409561807800781</v>
      </c>
      <c r="F43" s="21" t="s">
        <v>13</v>
      </c>
      <c r="G43" s="29">
        <v>2.3009561807800782</v>
      </c>
      <c r="H43" s="27"/>
      <c r="I43" s="21" t="s">
        <v>13</v>
      </c>
      <c r="J43" s="29">
        <v>2.4640332530248075</v>
      </c>
      <c r="K43" s="28">
        <v>0.27062633367987843</v>
      </c>
      <c r="L43" s="120"/>
      <c r="M43" s="121"/>
    </row>
    <row r="44" spans="3:13" ht="24.75" customHeight="1" thickBot="1" x14ac:dyDescent="0.25">
      <c r="C44" s="115" t="s">
        <v>16</v>
      </c>
      <c r="D44" s="116"/>
      <c r="E44" s="28">
        <v>-7.04073033707866E-2</v>
      </c>
      <c r="F44" s="21" t="s">
        <v>11</v>
      </c>
      <c r="G44" s="29">
        <v>4.6695926966292136</v>
      </c>
      <c r="H44" s="27"/>
      <c r="I44" s="21" t="s">
        <v>11</v>
      </c>
      <c r="J44" s="29">
        <v>4.2026713709677423</v>
      </c>
      <c r="K44" s="28">
        <v>-0.60506903168325188</v>
      </c>
      <c r="L44" s="116" t="s">
        <v>16</v>
      </c>
      <c r="M44" s="123" t="s">
        <v>12</v>
      </c>
    </row>
    <row r="45" spans="3:13" ht="24.75" customHeight="1" thickBot="1" x14ac:dyDescent="0.25">
      <c r="C45" s="117"/>
      <c r="D45" s="118"/>
      <c r="E45" s="28">
        <v>-0.41397350993377469</v>
      </c>
      <c r="F45" s="21" t="s">
        <v>13</v>
      </c>
      <c r="G45" s="29">
        <v>3.7960264900662253</v>
      </c>
      <c r="H45" s="27"/>
      <c r="I45" s="21" t="s">
        <v>13</v>
      </c>
      <c r="J45" s="29">
        <v>3.4271713000061639</v>
      </c>
      <c r="K45" s="28">
        <v>-0.75170721840347854</v>
      </c>
      <c r="L45" s="118"/>
      <c r="M45" s="121"/>
    </row>
    <row r="46" spans="3:13" ht="24.75" customHeight="1" thickBot="1" x14ac:dyDescent="0.25">
      <c r="C46" s="119"/>
      <c r="D46" s="120"/>
      <c r="E46" s="28">
        <v>1.0034648370497434</v>
      </c>
      <c r="F46" s="21" t="s">
        <v>14</v>
      </c>
      <c r="G46" s="29">
        <v>8.063464837049743</v>
      </c>
      <c r="H46" s="27"/>
      <c r="I46" s="21" t="s">
        <v>14</v>
      </c>
      <c r="J46" s="29">
        <v>7.6809510644180259</v>
      </c>
      <c r="K46" s="28">
        <v>-0.71159187651201261</v>
      </c>
      <c r="L46" s="120"/>
      <c r="M46" s="122"/>
    </row>
    <row r="47" spans="3:13" ht="24.75" customHeight="1" thickBot="1" x14ac:dyDescent="0.25">
      <c r="C47" s="115" t="s">
        <v>17</v>
      </c>
      <c r="D47" s="116"/>
      <c r="E47" s="28">
        <v>6.4617502924062542E-2</v>
      </c>
      <c r="F47" s="21" t="s">
        <v>11</v>
      </c>
      <c r="G47" s="29">
        <v>6.8446175029240628</v>
      </c>
      <c r="H47" s="27"/>
      <c r="I47" s="21" t="s">
        <v>11</v>
      </c>
      <c r="J47" s="29">
        <v>8.0427111734340375</v>
      </c>
      <c r="K47" s="28">
        <v>-0.11076952756472558</v>
      </c>
      <c r="L47" s="118" t="s">
        <v>17</v>
      </c>
      <c r="M47" s="123" t="s">
        <v>12</v>
      </c>
    </row>
    <row r="48" spans="3:13" ht="24.75" customHeight="1" thickBot="1" x14ac:dyDescent="0.25">
      <c r="C48" s="117"/>
      <c r="D48" s="118"/>
      <c r="E48" s="28">
        <v>0.11687283306101293</v>
      </c>
      <c r="F48" s="21" t="s">
        <v>13</v>
      </c>
      <c r="G48" s="29">
        <v>6.7868728330610129</v>
      </c>
      <c r="H48" s="27"/>
      <c r="I48" s="21" t="s">
        <v>13</v>
      </c>
      <c r="J48" s="29">
        <v>7.6383208958714697</v>
      </c>
      <c r="K48" s="28">
        <v>-0.15930238096941096</v>
      </c>
      <c r="L48" s="118"/>
      <c r="M48" s="121"/>
    </row>
    <row r="49" spans="3:13" ht="24.75" customHeight="1" thickBot="1" x14ac:dyDescent="0.25">
      <c r="C49" s="119"/>
      <c r="D49" s="120"/>
      <c r="E49" s="28">
        <v>-9.8419657774961422E-2</v>
      </c>
      <c r="F49" s="21" t="s">
        <v>14</v>
      </c>
      <c r="G49" s="29">
        <v>7.0115803422250389</v>
      </c>
      <c r="H49" s="27"/>
      <c r="I49" s="21" t="s">
        <v>14</v>
      </c>
      <c r="J49" s="29">
        <v>9.3113602567112785</v>
      </c>
      <c r="K49" s="28">
        <v>6.6904659987201853E-2</v>
      </c>
      <c r="L49" s="120"/>
      <c r="M49" s="122"/>
    </row>
    <row r="50" spans="3:13" ht="24.75" customHeight="1" thickBot="1" x14ac:dyDescent="0.25">
      <c r="C50" s="115" t="s">
        <v>18</v>
      </c>
      <c r="D50" s="116"/>
      <c r="E50" s="28">
        <v>-0.27765781472643525</v>
      </c>
      <c r="F50" s="21" t="s">
        <v>11</v>
      </c>
      <c r="G50" s="29">
        <v>7.5123421852735648</v>
      </c>
      <c r="H50" s="27"/>
      <c r="I50" s="21" t="s">
        <v>11</v>
      </c>
      <c r="J50" s="29">
        <v>8.3132160995087041</v>
      </c>
      <c r="K50" s="28">
        <v>2.8014935845941835E-2</v>
      </c>
      <c r="L50" s="118" t="s">
        <v>18</v>
      </c>
      <c r="M50" s="123" t="s">
        <v>12</v>
      </c>
    </row>
    <row r="51" spans="3:13" ht="24.75" customHeight="1" thickBot="1" x14ac:dyDescent="0.25">
      <c r="C51" s="117"/>
      <c r="D51" s="118"/>
      <c r="E51" s="28">
        <v>-0.29314723669457088</v>
      </c>
      <c r="F51" s="21" t="s">
        <v>13</v>
      </c>
      <c r="G51" s="29">
        <v>7.2068527633054291</v>
      </c>
      <c r="H51" s="27"/>
      <c r="I51" s="21" t="s">
        <v>13</v>
      </c>
      <c r="J51" s="29">
        <v>7.9438602228475252</v>
      </c>
      <c r="K51" s="28">
        <v>-1.1256993096733225E-3</v>
      </c>
      <c r="L51" s="118"/>
      <c r="M51" s="121"/>
    </row>
    <row r="52" spans="3:13" ht="24.75" customHeight="1" thickBot="1" x14ac:dyDescent="0.25">
      <c r="C52" s="119"/>
      <c r="D52" s="120"/>
      <c r="E52" s="28">
        <v>-0.24390741770119106</v>
      </c>
      <c r="F52" s="21" t="s">
        <v>14</v>
      </c>
      <c r="G52" s="29">
        <v>8.0360925822988083</v>
      </c>
      <c r="H52" s="27"/>
      <c r="I52" s="21" t="s">
        <v>14</v>
      </c>
      <c r="J52" s="29">
        <v>8.8992120699779953</v>
      </c>
      <c r="K52" s="28">
        <v>9.9783683423748215E-2</v>
      </c>
      <c r="L52" s="118"/>
      <c r="M52" s="122"/>
    </row>
    <row r="53" spans="3:13" ht="13.5" thickBot="1" x14ac:dyDescent="0.25">
      <c r="C53" s="130" t="s">
        <v>93</v>
      </c>
      <c r="D53" s="131"/>
      <c r="E53" s="131"/>
      <c r="F53" s="131"/>
      <c r="G53" s="131"/>
      <c r="H53" s="131"/>
      <c r="I53" s="131"/>
      <c r="J53" s="131"/>
      <c r="K53" s="131"/>
      <c r="L53" s="131"/>
      <c r="M53" s="132"/>
    </row>
    <row r="54" spans="3:13" ht="13.5" thickBot="1" x14ac:dyDescent="0.25"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2"/>
    </row>
    <row r="55" spans="3:13" ht="22.5" customHeight="1" thickBot="1" x14ac:dyDescent="0.25">
      <c r="C55" s="1"/>
      <c r="D55" s="2"/>
      <c r="E55" s="67" t="str">
        <f>$E$1</f>
        <v>INDICADORES TURÍSTICOS DE TENERIFE definitivo</v>
      </c>
      <c r="F55" s="68"/>
      <c r="G55" s="68"/>
      <c r="H55" s="68"/>
      <c r="I55" s="68"/>
      <c r="J55" s="68"/>
      <c r="K55" s="90"/>
      <c r="L55" s="2"/>
      <c r="M55" s="3"/>
    </row>
    <row r="56" spans="3:13" ht="15.75" customHeight="1" thickBot="1" x14ac:dyDescent="0.25">
      <c r="C56" s="5"/>
      <c r="D56" s="6"/>
      <c r="E56" s="108" t="s">
        <v>0</v>
      </c>
      <c r="F56" s="108"/>
      <c r="G56" s="109"/>
      <c r="H56" s="33"/>
      <c r="I56" s="125" t="str">
        <f>I2</f>
        <v>Invierno</v>
      </c>
      <c r="J56" s="126"/>
      <c r="K56" s="127"/>
      <c r="L56" s="5"/>
      <c r="M56" s="8"/>
    </row>
    <row r="57" spans="3:13" ht="23.25" customHeight="1" thickBot="1" x14ac:dyDescent="0.25">
      <c r="C57" s="9"/>
      <c r="D57" s="10"/>
      <c r="E57" s="112" t="str">
        <f>$E$3</f>
        <v>abril 2014</v>
      </c>
      <c r="F57" s="112"/>
      <c r="G57" s="124"/>
      <c r="H57" s="33"/>
      <c r="I57" s="125" t="str">
        <f>I3</f>
        <v>(noviembre-abril)</v>
      </c>
      <c r="J57" s="126"/>
      <c r="K57" s="127"/>
      <c r="L57" s="9"/>
      <c r="M57" s="11"/>
    </row>
    <row r="58" spans="3:13" ht="64.5" thickBot="1" x14ac:dyDescent="0.25">
      <c r="C58" s="128" t="s">
        <v>2</v>
      </c>
      <c r="D58" s="129"/>
      <c r="E58" s="12" t="s">
        <v>3</v>
      </c>
      <c r="F58" s="13" t="s">
        <v>4</v>
      </c>
      <c r="G58" s="13" t="s">
        <v>5</v>
      </c>
      <c r="H58" s="14"/>
      <c r="I58" s="15" t="s">
        <v>4</v>
      </c>
      <c r="J58" s="16" t="s">
        <v>6</v>
      </c>
      <c r="K58" s="16" t="s">
        <v>7</v>
      </c>
      <c r="L58" s="15" t="s">
        <v>2</v>
      </c>
      <c r="M58" s="16" t="s">
        <v>8</v>
      </c>
    </row>
    <row r="59" spans="3:13" ht="13.5" thickBot="1" x14ac:dyDescent="0.25">
      <c r="C59" s="30"/>
      <c r="D59" s="31"/>
      <c r="E59" s="31"/>
      <c r="F59" s="31"/>
      <c r="G59" s="31"/>
      <c r="H59" s="31"/>
      <c r="I59" s="31"/>
      <c r="J59" s="31"/>
      <c r="K59" s="31"/>
      <c r="L59" s="31"/>
      <c r="M59" s="32"/>
    </row>
    <row r="60" spans="3:13" ht="20.100000000000001" customHeight="1" thickBot="1" x14ac:dyDescent="0.25">
      <c r="C60" s="67" t="s">
        <v>21</v>
      </c>
      <c r="D60" s="68"/>
      <c r="E60" s="68"/>
      <c r="F60" s="68"/>
      <c r="G60" s="68"/>
      <c r="H60" s="68"/>
      <c r="I60" s="68"/>
      <c r="J60" s="68"/>
      <c r="K60" s="68"/>
      <c r="L60" s="68"/>
      <c r="M60" s="90"/>
    </row>
    <row r="61" spans="3:13" ht="24.75" customHeight="1" thickBot="1" x14ac:dyDescent="0.25">
      <c r="C61" s="115" t="s">
        <v>10</v>
      </c>
      <c r="D61" s="116"/>
      <c r="E61" s="17">
        <v>0.11798385251740151</v>
      </c>
      <c r="F61" s="18" t="s">
        <v>11</v>
      </c>
      <c r="G61" s="34">
        <v>64.787164253383423</v>
      </c>
      <c r="H61" s="27"/>
      <c r="I61" s="18" t="s">
        <v>11</v>
      </c>
      <c r="J61" s="34">
        <v>69.391936438745248</v>
      </c>
      <c r="K61" s="17">
        <v>7.1523745678997441E-2</v>
      </c>
      <c r="L61" s="118" t="s">
        <v>10</v>
      </c>
      <c r="M61" s="121" t="s">
        <v>12</v>
      </c>
    </row>
    <row r="62" spans="3:13" ht="24.75" customHeight="1" thickBot="1" x14ac:dyDescent="0.25">
      <c r="C62" s="117"/>
      <c r="D62" s="118"/>
      <c r="E62" s="17">
        <v>8.1247552768000997E-2</v>
      </c>
      <c r="F62" s="21" t="s">
        <v>13</v>
      </c>
      <c r="G62" s="35">
        <v>73.135584469227595</v>
      </c>
      <c r="H62" s="27"/>
      <c r="I62" s="21" t="s">
        <v>13</v>
      </c>
      <c r="J62" s="35">
        <v>76.992915917301772</v>
      </c>
      <c r="K62" s="17">
        <v>5.33494467373401E-2</v>
      </c>
      <c r="L62" s="118"/>
      <c r="M62" s="121"/>
    </row>
    <row r="63" spans="3:13" ht="24.75" customHeight="1" thickBot="1" x14ac:dyDescent="0.25">
      <c r="C63" s="119"/>
      <c r="D63" s="120"/>
      <c r="E63" s="17">
        <v>0.16072723692997948</v>
      </c>
      <c r="F63" s="21" t="s">
        <v>14</v>
      </c>
      <c r="G63" s="35">
        <v>54.263998326476539</v>
      </c>
      <c r="H63" s="27"/>
      <c r="I63" s="21" t="s">
        <v>14</v>
      </c>
      <c r="J63" s="35">
        <v>59.958844700417636</v>
      </c>
      <c r="K63" s="17">
        <v>8.7878748746417434E-2</v>
      </c>
      <c r="L63" s="120"/>
      <c r="M63" s="122"/>
    </row>
    <row r="64" spans="3:13" ht="24.75" customHeight="1" thickBot="1" x14ac:dyDescent="0.25">
      <c r="C64" s="117" t="s">
        <v>15</v>
      </c>
      <c r="D64" s="118"/>
      <c r="E64" s="23">
        <v>0.1196686029980969</v>
      </c>
      <c r="F64" s="21" t="s">
        <v>11</v>
      </c>
      <c r="G64" s="35">
        <v>42.345866565388022</v>
      </c>
      <c r="H64" s="27"/>
      <c r="I64" s="21" t="s">
        <v>11</v>
      </c>
      <c r="J64" s="35">
        <v>58.586407538824062</v>
      </c>
      <c r="K64" s="23">
        <v>0.30591592854044913</v>
      </c>
      <c r="L64" s="116" t="s">
        <v>15</v>
      </c>
      <c r="M64" s="123" t="s">
        <v>12</v>
      </c>
    </row>
    <row r="65" spans="3:13" ht="24.75" customHeight="1" thickBot="1" x14ac:dyDescent="0.25">
      <c r="C65" s="117"/>
      <c r="D65" s="118"/>
      <c r="E65" s="23">
        <v>0.1196686029980969</v>
      </c>
      <c r="F65" s="21" t="s">
        <v>13</v>
      </c>
      <c r="G65" s="35">
        <v>42.345866565388022</v>
      </c>
      <c r="H65" s="27"/>
      <c r="I65" s="21" t="s">
        <v>13</v>
      </c>
      <c r="J65" s="35">
        <v>58.586407538824062</v>
      </c>
      <c r="K65" s="23">
        <v>0.30591592854044913</v>
      </c>
      <c r="L65" s="120"/>
      <c r="M65" s="121"/>
    </row>
    <row r="66" spans="3:13" ht="24.75" customHeight="1" thickBot="1" x14ac:dyDescent="0.25">
      <c r="C66" s="115" t="s">
        <v>16</v>
      </c>
      <c r="D66" s="116"/>
      <c r="E66" s="23">
        <v>0.32487184636866173</v>
      </c>
      <c r="F66" s="21" t="s">
        <v>11</v>
      </c>
      <c r="G66" s="35">
        <v>49.921171171171174</v>
      </c>
      <c r="H66" s="27"/>
      <c r="I66" s="21" t="s">
        <v>11</v>
      </c>
      <c r="J66" s="35">
        <v>50.311349785796175</v>
      </c>
      <c r="K66" s="23">
        <v>0.12387422641992263</v>
      </c>
      <c r="L66" s="116" t="s">
        <v>16</v>
      </c>
      <c r="M66" s="123" t="s">
        <v>12</v>
      </c>
    </row>
    <row r="67" spans="3:13" ht="24.75" customHeight="1" thickBot="1" x14ac:dyDescent="0.25">
      <c r="C67" s="117"/>
      <c r="D67" s="118"/>
      <c r="E67" s="23">
        <v>0.10650517713927865</v>
      </c>
      <c r="F67" s="21" t="s">
        <v>13</v>
      </c>
      <c r="G67" s="35">
        <v>51.087344028520498</v>
      </c>
      <c r="H67" s="27"/>
      <c r="I67" s="21" t="s">
        <v>13</v>
      </c>
      <c r="J67" s="35">
        <v>54.755222028540196</v>
      </c>
      <c r="K67" s="23">
        <v>-2.2211670359818525E-2</v>
      </c>
      <c r="L67" s="118"/>
      <c r="M67" s="121"/>
    </row>
    <row r="68" spans="3:13" ht="24.75" customHeight="1" thickBot="1" x14ac:dyDescent="0.25">
      <c r="C68" s="119"/>
      <c r="D68" s="120"/>
      <c r="E68" s="23">
        <v>0.88886437905542315</v>
      </c>
      <c r="F68" s="21" t="s">
        <v>14</v>
      </c>
      <c r="G68" s="35">
        <v>47.920489296636084</v>
      </c>
      <c r="H68" s="27"/>
      <c r="I68" s="21" t="s">
        <v>14</v>
      </c>
      <c r="J68" s="35">
        <v>43.281559145648011</v>
      </c>
      <c r="K68" s="23">
        <v>0.51732835760937435</v>
      </c>
      <c r="L68" s="120"/>
      <c r="M68" s="122"/>
    </row>
    <row r="69" spans="3:13" ht="24.75" customHeight="1" thickBot="1" x14ac:dyDescent="0.25">
      <c r="C69" s="115" t="s">
        <v>17</v>
      </c>
      <c r="D69" s="116"/>
      <c r="E69" s="23">
        <v>0.13110408896161352</v>
      </c>
      <c r="F69" s="21" t="s">
        <v>11</v>
      </c>
      <c r="G69" s="35">
        <v>54.869859355527865</v>
      </c>
      <c r="H69" s="27"/>
      <c r="I69" s="21" t="s">
        <v>11</v>
      </c>
      <c r="J69" s="35">
        <v>66.978878903243739</v>
      </c>
      <c r="K69" s="23">
        <v>9.8247849694589773E-2</v>
      </c>
      <c r="L69" s="118" t="s">
        <v>17</v>
      </c>
      <c r="M69" s="123" t="s">
        <v>12</v>
      </c>
    </row>
    <row r="70" spans="3:13" ht="24.75" customHeight="1" thickBot="1" x14ac:dyDescent="0.25">
      <c r="C70" s="117"/>
      <c r="D70" s="118"/>
      <c r="E70" s="23">
        <v>0.11639583793723784</v>
      </c>
      <c r="F70" s="21" t="s">
        <v>13</v>
      </c>
      <c r="G70" s="35">
        <v>59.414586495019797</v>
      </c>
      <c r="H70" s="27"/>
      <c r="I70" s="21" t="s">
        <v>13</v>
      </c>
      <c r="J70" s="35">
        <v>70.873823489923566</v>
      </c>
      <c r="K70" s="23">
        <v>8.6043768503746954E-2</v>
      </c>
      <c r="L70" s="118"/>
      <c r="M70" s="121"/>
    </row>
    <row r="71" spans="3:13" ht="24.75" customHeight="1" thickBot="1" x14ac:dyDescent="0.25">
      <c r="C71" s="119"/>
      <c r="D71" s="120"/>
      <c r="E71" s="23">
        <v>0.16872492859349975</v>
      </c>
      <c r="F71" s="21" t="s">
        <v>14</v>
      </c>
      <c r="G71" s="35">
        <v>45.194592988710639</v>
      </c>
      <c r="H71" s="27"/>
      <c r="I71" s="21" t="s">
        <v>14</v>
      </c>
      <c r="J71" s="35">
        <v>58.679804583556312</v>
      </c>
      <c r="K71" s="23">
        <v>0.125034859673258</v>
      </c>
      <c r="L71" s="120"/>
      <c r="M71" s="122"/>
    </row>
    <row r="72" spans="3:13" ht="24.75" customHeight="1" thickBot="1" x14ac:dyDescent="0.25">
      <c r="C72" s="115" t="s">
        <v>18</v>
      </c>
      <c r="D72" s="116"/>
      <c r="E72" s="23">
        <v>0.11567068661096247</v>
      </c>
      <c r="F72" s="21" t="s">
        <v>11</v>
      </c>
      <c r="G72" s="35">
        <v>67.475763126231001</v>
      </c>
      <c r="H72" s="27"/>
      <c r="I72" s="21" t="s">
        <v>11</v>
      </c>
      <c r="J72" s="35">
        <v>70.25920130953935</v>
      </c>
      <c r="K72" s="23">
        <v>6.3181091161721659E-2</v>
      </c>
      <c r="L72" s="118" t="s">
        <v>18</v>
      </c>
      <c r="M72" s="123" t="s">
        <v>12</v>
      </c>
    </row>
    <row r="73" spans="3:13" ht="24.75" customHeight="1" thickBot="1" x14ac:dyDescent="0.25">
      <c r="C73" s="117"/>
      <c r="D73" s="118"/>
      <c r="E73" s="23">
        <v>7.1213374360013182E-2</v>
      </c>
      <c r="F73" s="21" t="s">
        <v>13</v>
      </c>
      <c r="G73" s="35">
        <v>78.359258334434969</v>
      </c>
      <c r="H73" s="27"/>
      <c r="I73" s="21" t="s">
        <v>13</v>
      </c>
      <c r="J73" s="35">
        <v>79.61638807493685</v>
      </c>
      <c r="K73" s="23">
        <v>3.976434324174849E-2</v>
      </c>
      <c r="L73" s="118"/>
      <c r="M73" s="121"/>
    </row>
    <row r="74" spans="3:13" ht="24.75" customHeight="1" thickBot="1" x14ac:dyDescent="0.25">
      <c r="C74" s="119"/>
      <c r="D74" s="120"/>
      <c r="E74" s="23">
        <v>0.158853625488796</v>
      </c>
      <c r="F74" s="21" t="s">
        <v>14</v>
      </c>
      <c r="G74" s="35">
        <v>55.601796950952426</v>
      </c>
      <c r="H74" s="27"/>
      <c r="I74" s="21" t="s">
        <v>14</v>
      </c>
      <c r="J74" s="35">
        <v>60.233582755929547</v>
      </c>
      <c r="K74" s="23">
        <v>8.1840406997415682E-2</v>
      </c>
      <c r="L74" s="118"/>
      <c r="M74" s="122"/>
    </row>
    <row r="75" spans="3:13" ht="13.5" thickBot="1" x14ac:dyDescent="0.25">
      <c r="C75" s="113"/>
      <c r="D75" s="88"/>
      <c r="E75" s="88"/>
      <c r="F75" s="88"/>
      <c r="G75" s="88"/>
      <c r="H75" s="88"/>
      <c r="I75" s="88"/>
      <c r="J75" s="88"/>
      <c r="K75" s="88"/>
      <c r="L75" s="88"/>
      <c r="M75" s="114"/>
    </row>
    <row r="76" spans="3:13" ht="20.100000000000001" customHeight="1" thickBot="1" x14ac:dyDescent="0.25">
      <c r="C76" s="67" t="s">
        <v>22</v>
      </c>
      <c r="D76" s="68"/>
      <c r="E76" s="68"/>
      <c r="F76" s="68"/>
      <c r="G76" s="68"/>
      <c r="H76" s="68"/>
      <c r="I76" s="68"/>
      <c r="J76" s="68"/>
      <c r="K76" s="68"/>
      <c r="L76" s="68"/>
      <c r="M76" s="90"/>
    </row>
    <row r="77" spans="3:13" ht="33.75" customHeight="1" thickBot="1" x14ac:dyDescent="0.25">
      <c r="C77" s="115" t="s">
        <v>10</v>
      </c>
      <c r="D77" s="116"/>
      <c r="E77" s="36">
        <v>7.5021312872975976E-3</v>
      </c>
      <c r="F77" s="18" t="s">
        <v>23</v>
      </c>
      <c r="G77" s="19">
        <v>47272</v>
      </c>
      <c r="H77" s="27"/>
      <c r="I77" s="18" t="s">
        <v>23</v>
      </c>
      <c r="J77" s="19">
        <v>270263</v>
      </c>
      <c r="K77" s="17">
        <v>1.745687545646879E-2</v>
      </c>
      <c r="L77" s="123" t="s">
        <v>10</v>
      </c>
      <c r="M77" s="37" t="s">
        <v>12</v>
      </c>
    </row>
    <row r="78" spans="3:13" ht="33.75" customHeight="1" thickBot="1" x14ac:dyDescent="0.25">
      <c r="C78" s="117"/>
      <c r="D78" s="118"/>
      <c r="E78" s="17">
        <v>0.14812378750431843</v>
      </c>
      <c r="F78" s="21" t="s">
        <v>24</v>
      </c>
      <c r="G78" s="19">
        <v>172811</v>
      </c>
      <c r="H78" s="27"/>
      <c r="I78" s="21" t="s">
        <v>24</v>
      </c>
      <c r="J78" s="19">
        <v>997308</v>
      </c>
      <c r="K78" s="17">
        <v>8.8588306692805041E-2</v>
      </c>
      <c r="L78" s="121"/>
      <c r="M78" s="38" t="s">
        <v>12</v>
      </c>
    </row>
    <row r="79" spans="3:13" ht="33.75" customHeight="1" thickBot="1" x14ac:dyDescent="0.25">
      <c r="C79" s="117"/>
      <c r="D79" s="118"/>
      <c r="E79" s="17">
        <v>0.20962414455646461</v>
      </c>
      <c r="F79" s="21" t="s">
        <v>25</v>
      </c>
      <c r="G79" s="19">
        <v>56031</v>
      </c>
      <c r="H79" s="27"/>
      <c r="I79" s="21" t="s">
        <v>25</v>
      </c>
      <c r="J79" s="19">
        <v>324657</v>
      </c>
      <c r="K79" s="17">
        <v>0.10481288517884546</v>
      </c>
      <c r="L79" s="121"/>
      <c r="M79" s="38" t="s">
        <v>12</v>
      </c>
    </row>
    <row r="80" spans="3:13" ht="33.75" customHeight="1" thickBot="1" x14ac:dyDescent="0.25">
      <c r="C80" s="117"/>
      <c r="D80" s="118"/>
      <c r="E80" s="17">
        <v>0.15583498163322962</v>
      </c>
      <c r="F80" s="21" t="s">
        <v>26</v>
      </c>
      <c r="G80" s="19">
        <v>8181</v>
      </c>
      <c r="H80" s="27"/>
      <c r="I80" s="21" t="s">
        <v>26</v>
      </c>
      <c r="J80" s="19">
        <v>56961</v>
      </c>
      <c r="K80" s="17">
        <v>8.1038507525004189E-2</v>
      </c>
      <c r="L80" s="121"/>
      <c r="M80" s="38" t="s">
        <v>12</v>
      </c>
    </row>
    <row r="81" spans="3:13" ht="33.75" customHeight="1" thickBot="1" x14ac:dyDescent="0.25">
      <c r="C81" s="119"/>
      <c r="D81" s="120"/>
      <c r="E81" s="17">
        <v>0.83796296296296302</v>
      </c>
      <c r="F81" s="21" t="s">
        <v>27</v>
      </c>
      <c r="G81" s="19">
        <v>4764</v>
      </c>
      <c r="H81" s="27"/>
      <c r="I81" s="21" t="s">
        <v>27</v>
      </c>
      <c r="J81" s="19">
        <v>30289</v>
      </c>
      <c r="K81" s="17">
        <v>0.46</v>
      </c>
      <c r="L81" s="122"/>
      <c r="M81" s="38" t="s">
        <v>12</v>
      </c>
    </row>
    <row r="82" spans="3:13" ht="13.5" thickBot="1" x14ac:dyDescent="0.25">
      <c r="C82" s="113"/>
      <c r="D82" s="88"/>
      <c r="E82" s="88"/>
      <c r="F82" s="88"/>
      <c r="G82" s="88"/>
      <c r="H82" s="88"/>
      <c r="I82" s="88"/>
      <c r="J82" s="88"/>
      <c r="K82" s="88"/>
      <c r="L82" s="88"/>
      <c r="M82" s="114"/>
    </row>
    <row r="83" spans="3:13" ht="20.100000000000001" customHeight="1" thickBot="1" x14ac:dyDescent="0.25">
      <c r="C83" s="67" t="s">
        <v>28</v>
      </c>
      <c r="D83" s="68"/>
      <c r="E83" s="68"/>
      <c r="F83" s="68"/>
      <c r="G83" s="68"/>
      <c r="H83" s="68"/>
      <c r="I83" s="68"/>
      <c r="J83" s="68"/>
      <c r="K83" s="68"/>
      <c r="L83" s="68"/>
      <c r="M83" s="90"/>
    </row>
    <row r="84" spans="3:13" s="39" customFormat="1" ht="33.75" customHeight="1" thickBot="1" x14ac:dyDescent="0.25">
      <c r="C84" s="115" t="s">
        <v>10</v>
      </c>
      <c r="D84" s="116"/>
      <c r="E84" s="36">
        <v>-3.4265112289952659E-2</v>
      </c>
      <c r="F84" s="18" t="s">
        <v>23</v>
      </c>
      <c r="G84" s="19">
        <v>304023</v>
      </c>
      <c r="H84" s="20"/>
      <c r="I84" s="18" t="s">
        <v>23</v>
      </c>
      <c r="J84" s="19">
        <v>1802601</v>
      </c>
      <c r="K84" s="17">
        <v>4.6985488005324427E-3</v>
      </c>
      <c r="L84" s="121" t="s">
        <v>10</v>
      </c>
      <c r="M84" s="37" t="s">
        <v>12</v>
      </c>
    </row>
    <row r="85" spans="3:13" s="39" customFormat="1" ht="33.75" customHeight="1" thickBot="1" x14ac:dyDescent="0.25">
      <c r="C85" s="117"/>
      <c r="D85" s="118"/>
      <c r="E85" s="17">
        <v>0.1403778217354712</v>
      </c>
      <c r="F85" s="21" t="s">
        <v>24</v>
      </c>
      <c r="G85" s="19">
        <v>1276377</v>
      </c>
      <c r="H85" s="20"/>
      <c r="I85" s="21" t="s">
        <v>24</v>
      </c>
      <c r="J85" s="19">
        <v>8021480</v>
      </c>
      <c r="K85" s="17">
        <v>9.128432847039547E-2</v>
      </c>
      <c r="L85" s="121"/>
      <c r="M85" s="38" t="s">
        <v>12</v>
      </c>
    </row>
    <row r="86" spans="3:13" s="39" customFormat="1" ht="33.75" customHeight="1" thickBot="1" x14ac:dyDescent="0.25">
      <c r="C86" s="117"/>
      <c r="D86" s="118"/>
      <c r="E86" s="17">
        <v>0.11282807226209712</v>
      </c>
      <c r="F86" s="21" t="s">
        <v>25</v>
      </c>
      <c r="G86" s="19">
        <v>351795</v>
      </c>
      <c r="H86" s="20"/>
      <c r="I86" s="21" t="s">
        <v>25</v>
      </c>
      <c r="J86" s="19">
        <v>2374191</v>
      </c>
      <c r="K86" s="17">
        <v>6.2531718987892448E-2</v>
      </c>
      <c r="L86" s="121"/>
      <c r="M86" s="38" t="s">
        <v>12</v>
      </c>
    </row>
    <row r="87" spans="3:13" s="39" customFormat="1" ht="33.75" customHeight="1" thickBot="1" x14ac:dyDescent="0.25">
      <c r="C87" s="117"/>
      <c r="D87" s="118"/>
      <c r="E87" s="17">
        <v>0.2197331702282197</v>
      </c>
      <c r="F87" s="21" t="s">
        <v>26</v>
      </c>
      <c r="G87" s="19">
        <v>31907</v>
      </c>
      <c r="H87" s="20"/>
      <c r="I87" s="21" t="s">
        <v>26</v>
      </c>
      <c r="J87" s="19">
        <v>230498</v>
      </c>
      <c r="K87" s="17">
        <v>0.17170597803985355</v>
      </c>
      <c r="L87" s="121"/>
      <c r="M87" s="38" t="s">
        <v>12</v>
      </c>
    </row>
    <row r="88" spans="3:13" s="39" customFormat="1" ht="33.75" customHeight="1" thickBot="1" x14ac:dyDescent="0.25">
      <c r="C88" s="119"/>
      <c r="D88" s="120"/>
      <c r="E88" s="17">
        <v>1.0040114008233929</v>
      </c>
      <c r="F88" s="21" t="s">
        <v>27</v>
      </c>
      <c r="G88" s="19">
        <v>18984</v>
      </c>
      <c r="H88" s="20"/>
      <c r="I88" s="21" t="s">
        <v>27</v>
      </c>
      <c r="J88" s="19">
        <v>120581</v>
      </c>
      <c r="K88" s="17">
        <v>0.26987520404402088</v>
      </c>
      <c r="L88" s="122"/>
      <c r="M88" s="38" t="s">
        <v>12</v>
      </c>
    </row>
    <row r="89" spans="3:13" ht="13.5" thickBot="1" x14ac:dyDescent="0.25">
      <c r="C89" s="113"/>
      <c r="D89" s="88"/>
      <c r="E89" s="88"/>
      <c r="F89" s="88"/>
      <c r="G89" s="88"/>
      <c r="H89" s="88"/>
      <c r="I89" s="88"/>
      <c r="J89" s="88"/>
      <c r="K89" s="88"/>
      <c r="L89" s="88"/>
      <c r="M89" s="114"/>
    </row>
    <row r="90" spans="3:13" ht="20.100000000000001" customHeight="1" thickBot="1" x14ac:dyDescent="0.25">
      <c r="C90" s="67" t="s">
        <v>29</v>
      </c>
      <c r="D90" s="68"/>
      <c r="E90" s="68"/>
      <c r="F90" s="68"/>
      <c r="G90" s="68"/>
      <c r="H90" s="68"/>
      <c r="I90" s="68"/>
      <c r="J90" s="68"/>
      <c r="K90" s="68"/>
      <c r="L90" s="68"/>
      <c r="M90" s="90"/>
    </row>
    <row r="91" spans="3:13" ht="33.75" customHeight="1" thickBot="1" x14ac:dyDescent="0.25">
      <c r="C91" s="115" t="s">
        <v>10</v>
      </c>
      <c r="D91" s="116"/>
      <c r="E91" s="25">
        <v>-0.27864528685056733</v>
      </c>
      <c r="F91" s="18" t="s">
        <v>23</v>
      </c>
      <c r="G91" s="26">
        <v>6.4313547131494326</v>
      </c>
      <c r="H91" s="27"/>
      <c r="I91" s="18" t="s">
        <v>23</v>
      </c>
      <c r="J91" s="26">
        <v>6.6698031177038661</v>
      </c>
      <c r="K91" s="25">
        <v>-8.4697571234716662E-2</v>
      </c>
      <c r="L91" s="121" t="s">
        <v>10</v>
      </c>
      <c r="M91" s="37" t="s">
        <v>12</v>
      </c>
    </row>
    <row r="92" spans="3:13" ht="33.75" customHeight="1" thickBot="1" x14ac:dyDescent="0.25">
      <c r="C92" s="117"/>
      <c r="D92" s="118"/>
      <c r="E92" s="25">
        <v>-5.4029199530122973E-2</v>
      </c>
      <c r="F92" s="21" t="s">
        <v>24</v>
      </c>
      <c r="G92" s="26">
        <v>7.3859708004698774</v>
      </c>
      <c r="H92" s="27"/>
      <c r="I92" s="21" t="s">
        <v>24</v>
      </c>
      <c r="J92" s="26">
        <v>8.0431321116445478</v>
      </c>
      <c r="K92" s="25">
        <v>1.9870586214159047E-2</v>
      </c>
      <c r="L92" s="121"/>
      <c r="M92" s="38" t="s">
        <v>12</v>
      </c>
    </row>
    <row r="93" spans="3:13" ht="33.75" customHeight="1" thickBot="1" x14ac:dyDescent="0.25">
      <c r="C93" s="117"/>
      <c r="D93" s="118"/>
      <c r="E93" s="25">
        <v>-0.54142206992557718</v>
      </c>
      <c r="F93" s="21" t="s">
        <v>25</v>
      </c>
      <c r="G93" s="26">
        <v>6.2785779300744231</v>
      </c>
      <c r="H93" s="27"/>
      <c r="I93" s="21" t="s">
        <v>25</v>
      </c>
      <c r="J93" s="26">
        <v>7.31292102126244</v>
      </c>
      <c r="K93" s="25">
        <v>-0.29100197529711114</v>
      </c>
      <c r="L93" s="121"/>
      <c r="M93" s="38" t="s">
        <v>12</v>
      </c>
    </row>
    <row r="94" spans="3:13" ht="33.75" customHeight="1" thickBot="1" x14ac:dyDescent="0.25">
      <c r="C94" s="117"/>
      <c r="D94" s="118"/>
      <c r="E94" s="25">
        <v>0.2001344578902331</v>
      </c>
      <c r="F94" s="21" t="s">
        <v>26</v>
      </c>
      <c r="G94" s="26">
        <v>3.9001344578902333</v>
      </c>
      <c r="H94" s="27"/>
      <c r="I94" s="21" t="s">
        <v>26</v>
      </c>
      <c r="J94" s="26">
        <v>4.0465932831235403</v>
      </c>
      <c r="K94" s="25">
        <v>0.31312836501608343</v>
      </c>
      <c r="L94" s="121"/>
      <c r="M94" s="38" t="s">
        <v>12</v>
      </c>
    </row>
    <row r="95" spans="3:13" ht="33.75" customHeight="1" thickBot="1" x14ac:dyDescent="0.25">
      <c r="C95" s="119"/>
      <c r="D95" s="120"/>
      <c r="E95" s="25">
        <v>0.33488664987405548</v>
      </c>
      <c r="F95" s="21" t="s">
        <v>27</v>
      </c>
      <c r="G95" s="26">
        <v>3.9848866498740554</v>
      </c>
      <c r="H95" s="27"/>
      <c r="I95" s="21" t="s">
        <v>27</v>
      </c>
      <c r="J95" s="26">
        <v>3.9810162105054641</v>
      </c>
      <c r="K95" s="25">
        <v>-0.59601068624571685</v>
      </c>
      <c r="L95" s="122"/>
      <c r="M95" s="38" t="s">
        <v>12</v>
      </c>
    </row>
    <row r="96" spans="3:13" ht="13.5" thickBot="1" x14ac:dyDescent="0.25">
      <c r="C96" s="113"/>
      <c r="D96" s="88"/>
      <c r="E96" s="88"/>
      <c r="F96" s="88"/>
      <c r="G96" s="88"/>
      <c r="H96" s="88"/>
      <c r="I96" s="88"/>
      <c r="J96" s="88"/>
      <c r="K96" s="88"/>
      <c r="L96" s="88"/>
      <c r="M96" s="114"/>
    </row>
    <row r="97" spans="3:14" ht="20.100000000000001" customHeight="1" thickBot="1" x14ac:dyDescent="0.25">
      <c r="C97" s="67" t="s">
        <v>30</v>
      </c>
      <c r="D97" s="68"/>
      <c r="E97" s="68"/>
      <c r="F97" s="68"/>
      <c r="G97" s="68"/>
      <c r="H97" s="68"/>
      <c r="I97" s="68"/>
      <c r="J97" s="68"/>
      <c r="K97" s="68"/>
      <c r="L97" s="68"/>
      <c r="M97" s="90"/>
    </row>
    <row r="98" spans="3:14" ht="33.75" customHeight="1" thickBot="1" x14ac:dyDescent="0.25">
      <c r="C98" s="115" t="s">
        <v>10</v>
      </c>
      <c r="D98" s="116"/>
      <c r="E98" s="17">
        <v>-2.8645566823746194E-3</v>
      </c>
      <c r="F98" s="18" t="s">
        <v>23</v>
      </c>
      <c r="G98" s="34">
        <v>74.575759805725212</v>
      </c>
      <c r="H98" s="27"/>
      <c r="I98" s="18" t="s">
        <v>23</v>
      </c>
      <c r="J98" s="34">
        <v>73.459365289592995</v>
      </c>
      <c r="K98" s="17">
        <v>3.9801736526053233E-2</v>
      </c>
      <c r="L98" s="121" t="s">
        <v>10</v>
      </c>
      <c r="M98" s="37" t="s">
        <v>12</v>
      </c>
    </row>
    <row r="99" spans="3:14" ht="33.75" customHeight="1" thickBot="1" x14ac:dyDescent="0.25">
      <c r="C99" s="117"/>
      <c r="D99" s="118"/>
      <c r="E99" s="17">
        <v>0.10356018753231977</v>
      </c>
      <c r="F99" s="21" t="s">
        <v>24</v>
      </c>
      <c r="G99" s="34">
        <v>77.988598452909045</v>
      </c>
      <c r="H99" s="27"/>
      <c r="I99" s="21" t="s">
        <v>24</v>
      </c>
      <c r="J99" s="34">
        <v>81.230127860175472</v>
      </c>
      <c r="K99" s="17">
        <v>5.5899441805695282E-2</v>
      </c>
      <c r="L99" s="121"/>
      <c r="M99" s="38" t="s">
        <v>12</v>
      </c>
    </row>
    <row r="100" spans="3:14" ht="33.75" customHeight="1" thickBot="1" x14ac:dyDescent="0.25">
      <c r="C100" s="117"/>
      <c r="D100" s="118"/>
      <c r="E100" s="17">
        <v>6.0057268132846175E-2</v>
      </c>
      <c r="F100" s="21" t="s">
        <v>25</v>
      </c>
      <c r="G100" s="34">
        <v>62.2359622120794</v>
      </c>
      <c r="H100" s="27"/>
      <c r="I100" s="21" t="s">
        <v>25</v>
      </c>
      <c r="J100" s="34">
        <v>70.702468103810503</v>
      </c>
      <c r="K100" s="17">
        <v>4.0475504028057552E-2</v>
      </c>
      <c r="L100" s="121"/>
      <c r="M100" s="38" t="s">
        <v>12</v>
      </c>
    </row>
    <row r="101" spans="3:14" ht="33.75" customHeight="1" thickBot="1" x14ac:dyDescent="0.25">
      <c r="C101" s="117"/>
      <c r="D101" s="118"/>
      <c r="E101" s="17">
        <v>0.19912809816412036</v>
      </c>
      <c r="F101" s="21" t="s">
        <v>26</v>
      </c>
      <c r="G101" s="34">
        <v>48.564687975646876</v>
      </c>
      <c r="H101" s="27"/>
      <c r="I101" s="21" t="s">
        <v>26</v>
      </c>
      <c r="J101" s="34">
        <v>58.149297409117281</v>
      </c>
      <c r="K101" s="17">
        <v>0.15191003229214828</v>
      </c>
      <c r="L101" s="121"/>
      <c r="M101" s="38" t="s">
        <v>12</v>
      </c>
    </row>
    <row r="102" spans="3:14" ht="33.75" customHeight="1" thickBot="1" x14ac:dyDescent="0.25">
      <c r="C102" s="119"/>
      <c r="D102" s="120"/>
      <c r="E102" s="17">
        <v>0.79187872311084639</v>
      </c>
      <c r="F102" s="21" t="s">
        <v>27</v>
      </c>
      <c r="G102" s="34">
        <v>52.340777502067823</v>
      </c>
      <c r="H102" s="27"/>
      <c r="I102" s="21" t="s">
        <v>27</v>
      </c>
      <c r="J102" s="34">
        <v>55.80283593417375</v>
      </c>
      <c r="K102" s="17">
        <v>0.14340131302834469</v>
      </c>
      <c r="L102" s="122"/>
      <c r="M102" s="38" t="s">
        <v>12</v>
      </c>
    </row>
    <row r="103" spans="3:14" ht="17.25" customHeight="1" thickBot="1" x14ac:dyDescent="0.25">
      <c r="C103" s="102"/>
      <c r="D103" s="103"/>
      <c r="E103" s="103"/>
      <c r="F103" s="103"/>
      <c r="G103" s="103"/>
      <c r="H103" s="103"/>
      <c r="I103" s="103"/>
      <c r="J103" s="103"/>
      <c r="K103" s="103"/>
      <c r="L103" s="103"/>
      <c r="M103" s="104"/>
    </row>
    <row r="104" spans="3:14" ht="21.75" customHeight="1" thickBot="1" x14ac:dyDescent="0.25">
      <c r="C104" s="1"/>
      <c r="D104" s="2"/>
      <c r="E104" s="67" t="str">
        <f>$E$1</f>
        <v>INDICADORES TURÍSTICOS DE TENERIFE definitivo</v>
      </c>
      <c r="F104" s="68"/>
      <c r="G104" s="68"/>
      <c r="H104" s="68"/>
      <c r="I104" s="68"/>
      <c r="J104" s="68"/>
      <c r="K104" s="90"/>
      <c r="L104" s="2"/>
      <c r="M104" s="3"/>
    </row>
    <row r="105" spans="3:14" s="33" customFormat="1" ht="21.75" customHeight="1" thickBot="1" x14ac:dyDescent="0.25">
      <c r="C105" s="1"/>
      <c r="D105" s="2"/>
      <c r="E105" s="40"/>
      <c r="F105" s="40"/>
      <c r="G105" s="40"/>
      <c r="H105" s="40"/>
      <c r="I105" s="40"/>
      <c r="J105" s="40"/>
      <c r="K105" s="40"/>
      <c r="L105" s="2"/>
      <c r="M105" s="3"/>
    </row>
    <row r="106" spans="3:14" ht="33" customHeight="1" x14ac:dyDescent="0.2">
      <c r="C106" s="107" t="s">
        <v>31</v>
      </c>
      <c r="D106" s="108"/>
      <c r="E106" s="108"/>
      <c r="F106" s="108"/>
      <c r="G106" s="108"/>
      <c r="H106" s="108"/>
      <c r="I106" s="108"/>
      <c r="J106" s="108"/>
      <c r="K106" s="108"/>
      <c r="L106" s="108"/>
      <c r="M106" s="109"/>
      <c r="N106" s="41"/>
    </row>
    <row r="107" spans="3:14" ht="20.100000000000001" customHeight="1" thickBot="1" x14ac:dyDescent="0.25">
      <c r="C107" s="42"/>
      <c r="D107" s="43"/>
      <c r="E107" s="43"/>
      <c r="F107" s="43"/>
      <c r="G107" s="112" t="str">
        <f>E3</f>
        <v>abril 2014</v>
      </c>
      <c r="H107" s="112"/>
      <c r="I107" s="112"/>
      <c r="J107" s="43"/>
      <c r="K107" s="43"/>
      <c r="L107" s="43"/>
      <c r="M107" s="44"/>
      <c r="N107" s="33"/>
    </row>
    <row r="108" spans="3:14" ht="17.25" customHeight="1" thickBot="1" x14ac:dyDescent="0.25">
      <c r="C108" s="45"/>
      <c r="D108" s="100" t="s">
        <v>10</v>
      </c>
      <c r="E108" s="101"/>
      <c r="F108" s="100" t="s">
        <v>32</v>
      </c>
      <c r="G108" s="101"/>
      <c r="H108" s="100" t="s">
        <v>33</v>
      </c>
      <c r="I108" s="101"/>
      <c r="J108" s="100" t="s">
        <v>34</v>
      </c>
      <c r="K108" s="101"/>
      <c r="L108" s="100" t="s">
        <v>35</v>
      </c>
      <c r="M108" s="101"/>
    </row>
    <row r="109" spans="3:14" ht="28.5" customHeight="1" thickBot="1" x14ac:dyDescent="0.25">
      <c r="C109" s="45"/>
      <c r="D109" s="46" t="s">
        <v>36</v>
      </c>
      <c r="E109" s="46" t="s">
        <v>37</v>
      </c>
      <c r="F109" s="46" t="s">
        <v>36</v>
      </c>
      <c r="G109" s="46" t="s">
        <v>37</v>
      </c>
      <c r="H109" s="46" t="s">
        <v>36</v>
      </c>
      <c r="I109" s="46" t="s">
        <v>37</v>
      </c>
      <c r="J109" s="46" t="s">
        <v>36</v>
      </c>
      <c r="K109" s="46" t="s">
        <v>37</v>
      </c>
      <c r="L109" s="46" t="s">
        <v>36</v>
      </c>
      <c r="M109" s="46" t="s">
        <v>37</v>
      </c>
    </row>
    <row r="110" spans="3:14" ht="24" customHeight="1" thickBot="1" x14ac:dyDescent="0.25">
      <c r="C110" s="47" t="s">
        <v>38</v>
      </c>
      <c r="D110" s="17">
        <v>0.21275254820686218</v>
      </c>
      <c r="E110" s="22">
        <v>100063</v>
      </c>
      <c r="F110" s="17">
        <v>-1.092570520460856E-3</v>
      </c>
      <c r="G110" s="22">
        <v>10057</v>
      </c>
      <c r="H110" s="17">
        <v>0.33994334277620397</v>
      </c>
      <c r="I110" s="22">
        <v>1419</v>
      </c>
      <c r="J110" s="17">
        <v>-1.3914247938046964E-2</v>
      </c>
      <c r="K110" s="22">
        <v>31324</v>
      </c>
      <c r="L110" s="17">
        <v>0.4454513327948304</v>
      </c>
      <c r="M110" s="22">
        <v>57263</v>
      </c>
    </row>
    <row r="111" spans="3:14" ht="27" hidden="1" customHeight="1" x14ac:dyDescent="0.2">
      <c r="C111" s="48" t="s">
        <v>39</v>
      </c>
      <c r="D111" s="17" t="e">
        <v>#REF!</v>
      </c>
      <c r="E111" s="22" t="e">
        <v>#REF!</v>
      </c>
      <c r="F111" s="17" t="s">
        <v>40</v>
      </c>
      <c r="G111" s="22" t="s">
        <v>40</v>
      </c>
      <c r="H111" s="17" t="s">
        <v>40</v>
      </c>
      <c r="I111" s="22" t="s">
        <v>40</v>
      </c>
      <c r="J111" s="17" t="s">
        <v>40</v>
      </c>
      <c r="K111" s="22" t="s">
        <v>40</v>
      </c>
      <c r="L111" s="17" t="s">
        <v>40</v>
      </c>
      <c r="M111" s="22" t="s">
        <v>40</v>
      </c>
    </row>
    <row r="112" spans="3:14" ht="28.5" hidden="1" customHeight="1" x14ac:dyDescent="0.2">
      <c r="C112" s="48" t="s">
        <v>41</v>
      </c>
      <c r="D112" s="17" t="e">
        <v>#REF!</v>
      </c>
      <c r="E112" s="22" t="e">
        <v>#REF!</v>
      </c>
      <c r="F112" s="17" t="s">
        <v>40</v>
      </c>
      <c r="G112" s="22" t="s">
        <v>40</v>
      </c>
      <c r="H112" s="17" t="s">
        <v>40</v>
      </c>
      <c r="I112" s="22" t="s">
        <v>40</v>
      </c>
      <c r="J112" s="17" t="s">
        <v>40</v>
      </c>
      <c r="K112" s="22" t="s">
        <v>40</v>
      </c>
      <c r="L112" s="17" t="s">
        <v>40</v>
      </c>
      <c r="M112" s="22" t="s">
        <v>40</v>
      </c>
    </row>
    <row r="113" spans="3:13" ht="27.75" hidden="1" customHeight="1" x14ac:dyDescent="0.2">
      <c r="C113" s="48" t="s">
        <v>42</v>
      </c>
      <c r="D113" s="17" t="e">
        <v>#REF!</v>
      </c>
      <c r="E113" s="22" t="e">
        <v>#REF!</v>
      </c>
      <c r="F113" s="17" t="s">
        <v>40</v>
      </c>
      <c r="G113" s="22" t="s">
        <v>40</v>
      </c>
      <c r="H113" s="17" t="s">
        <v>40</v>
      </c>
      <c r="I113" s="22" t="s">
        <v>40</v>
      </c>
      <c r="J113" s="17" t="s">
        <v>40</v>
      </c>
      <c r="K113" s="22" t="s">
        <v>40</v>
      </c>
      <c r="L113" s="17" t="s">
        <v>40</v>
      </c>
      <c r="M113" s="22" t="s">
        <v>40</v>
      </c>
    </row>
    <row r="114" spans="3:13" ht="24" customHeight="1" thickBot="1" x14ac:dyDescent="0.25">
      <c r="C114" s="49" t="s">
        <v>43</v>
      </c>
      <c r="D114" s="17">
        <v>-0.13828819371544543</v>
      </c>
      <c r="E114" s="22">
        <v>12313</v>
      </c>
      <c r="F114" s="17">
        <v>-0.31034482758620685</v>
      </c>
      <c r="G114" s="22">
        <v>60</v>
      </c>
      <c r="H114" s="17">
        <v>0</v>
      </c>
      <c r="I114" s="22">
        <v>42</v>
      </c>
      <c r="J114" s="17">
        <v>6.25E-2</v>
      </c>
      <c r="K114" s="22">
        <v>459</v>
      </c>
      <c r="L114" s="17">
        <v>-0.14393939393939392</v>
      </c>
      <c r="M114" s="22">
        <v>11752</v>
      </c>
    </row>
    <row r="115" spans="3:13" ht="24" customHeight="1" thickBot="1" x14ac:dyDescent="0.25">
      <c r="C115" s="49" t="s">
        <v>44</v>
      </c>
      <c r="D115" s="17">
        <v>0.10746691084658289</v>
      </c>
      <c r="E115" s="22">
        <v>13304</v>
      </c>
      <c r="F115" s="17">
        <v>0.45205479452054798</v>
      </c>
      <c r="G115" s="22">
        <v>106</v>
      </c>
      <c r="H115" s="17">
        <v>0.17500000000000004</v>
      </c>
      <c r="I115" s="22">
        <v>47</v>
      </c>
      <c r="J115" s="17">
        <v>0.73595505617977519</v>
      </c>
      <c r="K115" s="22">
        <v>309</v>
      </c>
      <c r="L115" s="17">
        <v>9.5546835011090181E-2</v>
      </c>
      <c r="M115" s="22">
        <v>12842</v>
      </c>
    </row>
    <row r="116" spans="3:13" ht="24" customHeight="1" thickBot="1" x14ac:dyDescent="0.25">
      <c r="C116" s="49" t="s">
        <v>45</v>
      </c>
      <c r="D116" s="17">
        <v>0.25451649828298417</v>
      </c>
      <c r="E116" s="22">
        <v>50414</v>
      </c>
      <c r="F116" s="17">
        <v>0.62077922077922087</v>
      </c>
      <c r="G116" s="22">
        <v>624</v>
      </c>
      <c r="H116" s="17">
        <v>0.31686541737649065</v>
      </c>
      <c r="I116" s="22">
        <v>773</v>
      </c>
      <c r="J116" s="17">
        <v>0.25992676096790412</v>
      </c>
      <c r="K116" s="22">
        <v>17547</v>
      </c>
      <c r="L116" s="17">
        <v>0.24451299086487133</v>
      </c>
      <c r="M116" s="22">
        <v>31470</v>
      </c>
    </row>
    <row r="117" spans="3:13" ht="24" customHeight="1" thickBot="1" x14ac:dyDescent="0.25">
      <c r="C117" s="49" t="s">
        <v>46</v>
      </c>
      <c r="D117" s="17">
        <v>5.4396877668008381E-2</v>
      </c>
      <c r="E117" s="22">
        <v>17290</v>
      </c>
      <c r="F117" s="17">
        <v>0.17555555555555546</v>
      </c>
      <c r="G117" s="22">
        <v>529</v>
      </c>
      <c r="H117" s="17">
        <v>-8.0645161290322509E-3</v>
      </c>
      <c r="I117" s="22">
        <v>123</v>
      </c>
      <c r="J117" s="17">
        <v>0.33662940670679276</v>
      </c>
      <c r="K117" s="22">
        <v>3109</v>
      </c>
      <c r="L117" s="17">
        <v>2.2966365387464549E-3</v>
      </c>
      <c r="M117" s="22">
        <v>13529</v>
      </c>
    </row>
    <row r="118" spans="3:13" ht="24" customHeight="1" thickBot="1" x14ac:dyDescent="0.25">
      <c r="C118" s="49" t="s">
        <v>47</v>
      </c>
      <c r="D118" s="17">
        <v>9.5257394606684143E-2</v>
      </c>
      <c r="E118" s="22">
        <v>145931</v>
      </c>
      <c r="F118" s="17">
        <v>0.93823529411764706</v>
      </c>
      <c r="G118" s="22">
        <v>659</v>
      </c>
      <c r="H118" s="17">
        <v>0.93023255813953498</v>
      </c>
      <c r="I118" s="22">
        <v>83</v>
      </c>
      <c r="J118" s="17">
        <v>0.11302454473475843</v>
      </c>
      <c r="K118" s="22">
        <v>5623</v>
      </c>
      <c r="L118" s="17">
        <v>9.2031548308347144E-2</v>
      </c>
      <c r="M118" s="22">
        <v>139566</v>
      </c>
    </row>
    <row r="119" spans="3:13" ht="24" customHeight="1" thickBot="1" x14ac:dyDescent="0.25">
      <c r="C119" s="49" t="s">
        <v>48</v>
      </c>
      <c r="D119" s="17">
        <v>0.10393855205098879</v>
      </c>
      <c r="E119" s="22">
        <v>6755</v>
      </c>
      <c r="F119" s="17">
        <v>0.31914893617021267</v>
      </c>
      <c r="G119" s="22">
        <v>62</v>
      </c>
      <c r="H119" s="17">
        <v>3</v>
      </c>
      <c r="I119" s="22">
        <v>8</v>
      </c>
      <c r="J119" s="17">
        <v>0.44117647058823528</v>
      </c>
      <c r="K119" s="22">
        <v>245</v>
      </c>
      <c r="L119" s="17">
        <v>9.1525423728813449E-2</v>
      </c>
      <c r="M119" s="22">
        <v>6440</v>
      </c>
    </row>
    <row r="120" spans="3:13" ht="24" customHeight="1" thickBot="1" x14ac:dyDescent="0.25">
      <c r="C120" s="49" t="s">
        <v>49</v>
      </c>
      <c r="D120" s="17">
        <v>0.31794095382286147</v>
      </c>
      <c r="E120" s="22">
        <v>8705</v>
      </c>
      <c r="F120" s="17">
        <v>0.45644599303135891</v>
      </c>
      <c r="G120" s="22">
        <v>418</v>
      </c>
      <c r="H120" s="17">
        <v>0.34408602150537626</v>
      </c>
      <c r="I120" s="22">
        <v>125</v>
      </c>
      <c r="J120" s="17">
        <v>0.47107438016528924</v>
      </c>
      <c r="K120" s="22">
        <v>712</v>
      </c>
      <c r="L120" s="17">
        <v>0.29768333043023865</v>
      </c>
      <c r="M120" s="22">
        <v>7450</v>
      </c>
    </row>
    <row r="121" spans="3:13" ht="24" customHeight="1" thickBot="1" x14ac:dyDescent="0.25">
      <c r="C121" s="49" t="s">
        <v>50</v>
      </c>
      <c r="D121" s="17">
        <v>0.33195764689963125</v>
      </c>
      <c r="E121" s="22">
        <v>39374</v>
      </c>
      <c r="F121" s="17">
        <v>1.2331081081081079</v>
      </c>
      <c r="G121" s="22">
        <v>661</v>
      </c>
      <c r="H121" s="17">
        <v>0</v>
      </c>
      <c r="I121" s="22">
        <v>25</v>
      </c>
      <c r="J121" s="17">
        <v>0.2646345687564946</v>
      </c>
      <c r="K121" s="22">
        <v>3651</v>
      </c>
      <c r="L121" s="17">
        <v>0.32952605016506653</v>
      </c>
      <c r="M121" s="22">
        <v>35037</v>
      </c>
    </row>
    <row r="122" spans="3:13" ht="24" customHeight="1" thickBot="1" x14ac:dyDescent="0.25">
      <c r="C122" s="50" t="s">
        <v>51</v>
      </c>
      <c r="D122" s="17">
        <v>0.22721832791930252</v>
      </c>
      <c r="E122" s="22">
        <v>14356</v>
      </c>
      <c r="F122" s="17">
        <v>1.5396825396825395</v>
      </c>
      <c r="G122" s="22">
        <v>320</v>
      </c>
      <c r="H122" s="17">
        <v>0.375</v>
      </c>
      <c r="I122" s="22">
        <v>11</v>
      </c>
      <c r="J122" s="17">
        <v>-5.1664753157290466E-2</v>
      </c>
      <c r="K122" s="22">
        <v>826</v>
      </c>
      <c r="L122" s="17">
        <v>0.23435892640044886</v>
      </c>
      <c r="M122" s="22">
        <v>13199</v>
      </c>
    </row>
    <row r="123" spans="3:13" ht="24" customHeight="1" thickBot="1" x14ac:dyDescent="0.25">
      <c r="C123" s="50" t="s">
        <v>52</v>
      </c>
      <c r="D123" s="17">
        <v>0.9725591568900378</v>
      </c>
      <c r="E123" s="22">
        <v>9920</v>
      </c>
      <c r="F123" s="17">
        <v>1.6129032258064515</v>
      </c>
      <c r="G123" s="22">
        <v>162</v>
      </c>
      <c r="H123" s="17">
        <v>-0.83333333333333337</v>
      </c>
      <c r="I123" s="22">
        <v>1</v>
      </c>
      <c r="J123" s="17">
        <v>1.6318407960199006</v>
      </c>
      <c r="K123" s="22">
        <v>529</v>
      </c>
      <c r="L123" s="17">
        <v>0.93865546218487395</v>
      </c>
      <c r="M123" s="22">
        <v>9228</v>
      </c>
    </row>
    <row r="124" spans="3:13" ht="24" customHeight="1" thickBot="1" x14ac:dyDescent="0.25">
      <c r="C124" s="50" t="s">
        <v>53</v>
      </c>
      <c r="D124" s="17">
        <v>0.36272905759162311</v>
      </c>
      <c r="E124" s="22">
        <v>8329</v>
      </c>
      <c r="F124" s="17">
        <v>0.84210526315789469</v>
      </c>
      <c r="G124" s="22">
        <v>70</v>
      </c>
      <c r="H124" s="17">
        <v>-9.9999999999999978E-2</v>
      </c>
      <c r="I124" s="22">
        <v>9</v>
      </c>
      <c r="J124" s="17">
        <v>0.61194029850746268</v>
      </c>
      <c r="K124" s="22">
        <v>540</v>
      </c>
      <c r="L124" s="17">
        <v>0.34578460464304417</v>
      </c>
      <c r="M124" s="22">
        <v>7710</v>
      </c>
    </row>
    <row r="125" spans="3:13" ht="24" customHeight="1" thickBot="1" x14ac:dyDescent="0.25">
      <c r="C125" s="50" t="s">
        <v>54</v>
      </c>
      <c r="D125" s="17">
        <v>6.9919666765843047E-3</v>
      </c>
      <c r="E125" s="22">
        <v>6769</v>
      </c>
      <c r="F125" s="17">
        <v>0.55714285714285716</v>
      </c>
      <c r="G125" s="22">
        <v>109</v>
      </c>
      <c r="H125" s="17">
        <v>3</v>
      </c>
      <c r="I125" s="22">
        <v>4</v>
      </c>
      <c r="J125" s="17">
        <v>0.18648648648648658</v>
      </c>
      <c r="K125" s="22">
        <v>1756</v>
      </c>
      <c r="L125" s="17">
        <v>-5.2407658093212128E-2</v>
      </c>
      <c r="M125" s="22">
        <v>4900</v>
      </c>
    </row>
    <row r="126" spans="3:13" ht="24" customHeight="1" thickBot="1" x14ac:dyDescent="0.25">
      <c r="C126" s="49" t="s">
        <v>55</v>
      </c>
      <c r="D126" s="17">
        <v>0.12329380174535687</v>
      </c>
      <c r="E126" s="22">
        <v>5020</v>
      </c>
      <c r="F126" s="17">
        <v>0.75294117647058822</v>
      </c>
      <c r="G126" s="22">
        <v>149</v>
      </c>
      <c r="H126" s="17">
        <v>0.16071428571428581</v>
      </c>
      <c r="I126" s="22">
        <v>65</v>
      </c>
      <c r="J126" s="17">
        <v>7.6779026217228541E-2</v>
      </c>
      <c r="K126" s="22">
        <v>575</v>
      </c>
      <c r="L126" s="17">
        <v>0.11518186610437531</v>
      </c>
      <c r="M126" s="22">
        <v>4231</v>
      </c>
    </row>
    <row r="127" spans="3:13" ht="24" customHeight="1" thickBot="1" x14ac:dyDescent="0.25">
      <c r="C127" s="49" t="s">
        <v>56</v>
      </c>
      <c r="D127" s="17">
        <v>0.24610136452241704</v>
      </c>
      <c r="E127" s="22">
        <v>2557</v>
      </c>
      <c r="F127" s="17">
        <v>8.3333333333333259E-2</v>
      </c>
      <c r="G127" s="22">
        <v>39</v>
      </c>
      <c r="H127" s="17">
        <v>-0.41860465116279066</v>
      </c>
      <c r="I127" s="22">
        <v>25</v>
      </c>
      <c r="J127" s="17">
        <v>0.5</v>
      </c>
      <c r="K127" s="22">
        <v>471</v>
      </c>
      <c r="L127" s="17">
        <v>0.21880650994575035</v>
      </c>
      <c r="M127" s="22">
        <v>2022</v>
      </c>
    </row>
    <row r="128" spans="3:13" ht="24" customHeight="1" thickBot="1" x14ac:dyDescent="0.25">
      <c r="C128" s="49" t="s">
        <v>57</v>
      </c>
      <c r="D128" s="17">
        <v>-0.1711538461538461</v>
      </c>
      <c r="E128" s="22">
        <v>12068</v>
      </c>
      <c r="F128" s="17">
        <v>0.16783216783216792</v>
      </c>
      <c r="G128" s="22">
        <v>167</v>
      </c>
      <c r="H128" s="17">
        <v>-0.36956521739130432</v>
      </c>
      <c r="I128" s="22">
        <v>29</v>
      </c>
      <c r="J128" s="17">
        <v>0.22094926350245503</v>
      </c>
      <c r="K128" s="22">
        <v>746</v>
      </c>
      <c r="L128" s="17">
        <v>-0.1914244186046512</v>
      </c>
      <c r="M128" s="22">
        <v>11126</v>
      </c>
    </row>
    <row r="129" spans="3:14" ht="24" customHeight="1" thickBot="1" x14ac:dyDescent="0.25">
      <c r="C129" s="49" t="s">
        <v>58</v>
      </c>
      <c r="D129" s="17">
        <v>-9.1453913460386005E-2</v>
      </c>
      <c r="E129" s="22">
        <v>7580</v>
      </c>
      <c r="F129" s="17">
        <v>-0.50204081632653064</v>
      </c>
      <c r="G129" s="22">
        <v>122</v>
      </c>
      <c r="H129" s="17">
        <v>0.33333333333333326</v>
      </c>
      <c r="I129" s="22">
        <v>16</v>
      </c>
      <c r="J129" s="17">
        <v>1.0950704225352115</v>
      </c>
      <c r="K129" s="22">
        <v>595</v>
      </c>
      <c r="L129" s="17">
        <v>-0.12240451166367594</v>
      </c>
      <c r="M129" s="22">
        <v>6847</v>
      </c>
    </row>
    <row r="130" spans="3:14" ht="24" customHeight="1" thickBot="1" x14ac:dyDescent="0.25">
      <c r="C130" s="49" t="s">
        <v>59</v>
      </c>
      <c r="D130" s="17">
        <v>0.18179398456215057</v>
      </c>
      <c r="E130" s="22">
        <v>8880</v>
      </c>
      <c r="F130" s="17">
        <v>0.2009803921568627</v>
      </c>
      <c r="G130" s="22">
        <v>245</v>
      </c>
      <c r="H130" s="17">
        <v>-0.44444444444444442</v>
      </c>
      <c r="I130" s="22">
        <v>15</v>
      </c>
      <c r="J130" s="17">
        <v>0.70884353741496597</v>
      </c>
      <c r="K130" s="22">
        <v>1256</v>
      </c>
      <c r="L130" s="17">
        <v>0.12461820403176538</v>
      </c>
      <c r="M130" s="22">
        <v>7364</v>
      </c>
    </row>
    <row r="131" spans="3:14" ht="24" customHeight="1" thickBot="1" x14ac:dyDescent="0.25">
      <c r="C131" s="49" t="s">
        <v>60</v>
      </c>
      <c r="D131" s="17">
        <v>-0.2695852534562212</v>
      </c>
      <c r="E131" s="22">
        <v>1268</v>
      </c>
      <c r="F131" s="17">
        <v>-0.30107526881720426</v>
      </c>
      <c r="G131" s="22">
        <v>65</v>
      </c>
      <c r="H131" s="17">
        <v>0.27777777777777768</v>
      </c>
      <c r="I131" s="22">
        <v>23</v>
      </c>
      <c r="J131" s="17">
        <v>8.7628865979381354E-2</v>
      </c>
      <c r="K131" s="22">
        <v>211</v>
      </c>
      <c r="L131" s="17">
        <v>-0.32285115303983225</v>
      </c>
      <c r="M131" s="22">
        <v>969</v>
      </c>
    </row>
    <row r="132" spans="3:14" ht="24" customHeight="1" thickBot="1" x14ac:dyDescent="0.25">
      <c r="C132" s="49" t="s">
        <v>61</v>
      </c>
      <c r="D132" s="17">
        <v>2.7898866608544015E-2</v>
      </c>
      <c r="E132" s="22">
        <v>1179</v>
      </c>
      <c r="F132" s="17">
        <v>-0.17760617760617758</v>
      </c>
      <c r="G132" s="22">
        <v>213</v>
      </c>
      <c r="H132" s="17">
        <v>-0.28125</v>
      </c>
      <c r="I132" s="22">
        <v>23</v>
      </c>
      <c r="J132" s="17">
        <v>-3.6734693877551017E-2</v>
      </c>
      <c r="K132" s="22">
        <v>236</v>
      </c>
      <c r="L132" s="17">
        <v>0.15711947626841249</v>
      </c>
      <c r="M132" s="22">
        <v>707</v>
      </c>
    </row>
    <row r="133" spans="3:14" ht="24" customHeight="1" thickBot="1" x14ac:dyDescent="0.25">
      <c r="C133" s="49" t="s">
        <v>62</v>
      </c>
      <c r="D133" s="17">
        <v>-5.3907022749752675E-2</v>
      </c>
      <c r="E133" s="22">
        <v>3826</v>
      </c>
      <c r="F133" s="17">
        <v>0.26666666666666661</v>
      </c>
      <c r="G133" s="22">
        <v>361</v>
      </c>
      <c r="H133" s="17">
        <v>-0.5</v>
      </c>
      <c r="I133" s="22">
        <v>7</v>
      </c>
      <c r="J133" s="17">
        <v>0.63448275862068959</v>
      </c>
      <c r="K133" s="22">
        <v>474</v>
      </c>
      <c r="L133" s="17">
        <v>-0.13632416787264834</v>
      </c>
      <c r="M133" s="22">
        <v>2984</v>
      </c>
    </row>
    <row r="134" spans="3:14" ht="24" customHeight="1" thickBot="1" x14ac:dyDescent="0.25">
      <c r="C134" s="49" t="s">
        <v>63</v>
      </c>
      <c r="D134" s="17">
        <v>0.11310561574725009</v>
      </c>
      <c r="E134" s="22">
        <v>336464</v>
      </c>
      <c r="F134" s="17">
        <v>0.35143288084464563</v>
      </c>
      <c r="G134" s="22">
        <v>4480</v>
      </c>
      <c r="H134" s="17">
        <v>0.18687707641196005</v>
      </c>
      <c r="I134" s="22">
        <v>1429</v>
      </c>
      <c r="J134" s="17">
        <v>0.26361511356103695</v>
      </c>
      <c r="K134" s="22">
        <v>36219</v>
      </c>
      <c r="L134" s="17">
        <v>9.3807717034631199E-2</v>
      </c>
      <c r="M134" s="22">
        <v>294336</v>
      </c>
    </row>
    <row r="135" spans="3:14" ht="24" customHeight="1" thickBot="1" x14ac:dyDescent="0.25">
      <c r="C135" s="49" t="s">
        <v>11</v>
      </c>
      <c r="D135" s="17">
        <v>0.13447284710382967</v>
      </c>
      <c r="E135" s="22">
        <v>436527</v>
      </c>
      <c r="F135" s="17">
        <v>8.6228797728461481E-2</v>
      </c>
      <c r="G135" s="22">
        <v>14537</v>
      </c>
      <c r="H135" s="17">
        <v>0.25850640742377373</v>
      </c>
      <c r="I135" s="22">
        <v>2848</v>
      </c>
      <c r="J135" s="17">
        <v>0.11772493339290735</v>
      </c>
      <c r="K135" s="22">
        <v>67543</v>
      </c>
      <c r="L135" s="17">
        <v>0.13893342921651142</v>
      </c>
      <c r="M135" s="22">
        <v>351599</v>
      </c>
    </row>
    <row r="136" spans="3:14" ht="13.5" thickBot="1" x14ac:dyDescent="0.25">
      <c r="C136" s="1"/>
      <c r="D136" s="2"/>
      <c r="E136" s="2"/>
      <c r="F136" s="2"/>
      <c r="G136" s="2"/>
      <c r="H136" s="2"/>
      <c r="I136" s="2"/>
      <c r="J136" s="2"/>
      <c r="K136" s="2"/>
      <c r="L136" s="2"/>
      <c r="M136" s="3"/>
    </row>
    <row r="137" spans="3:14" ht="35.25" customHeight="1" x14ac:dyDescent="0.2">
      <c r="C137" s="107" t="s">
        <v>31</v>
      </c>
      <c r="D137" s="108"/>
      <c r="E137" s="108"/>
      <c r="F137" s="108"/>
      <c r="G137" s="108"/>
      <c r="H137" s="108"/>
      <c r="I137" s="108"/>
      <c r="J137" s="108"/>
      <c r="K137" s="108"/>
      <c r="L137" s="108"/>
      <c r="M137" s="109"/>
      <c r="N137" s="51"/>
    </row>
    <row r="138" spans="3:14" ht="20.100000000000001" customHeight="1" thickBot="1" x14ac:dyDescent="0.25">
      <c r="C138" s="42"/>
      <c r="D138" s="43"/>
      <c r="E138" s="43"/>
      <c r="F138" s="43"/>
      <c r="G138" s="110" t="str">
        <f>CONCATENATE(I2, " ",I3)</f>
        <v>Invierno (noviembre-abril)</v>
      </c>
      <c r="H138" s="111"/>
      <c r="I138" s="111"/>
      <c r="J138" s="43"/>
      <c r="K138" s="43"/>
      <c r="L138" s="43"/>
      <c r="M138" s="44"/>
      <c r="N138" s="52"/>
    </row>
    <row r="139" spans="3:14" ht="13.5" thickBot="1" x14ac:dyDescent="0.25">
      <c r="C139" s="45"/>
      <c r="D139" s="100" t="s">
        <v>10</v>
      </c>
      <c r="E139" s="101"/>
      <c r="F139" s="100" t="s">
        <v>32</v>
      </c>
      <c r="G139" s="101"/>
      <c r="H139" s="100" t="s">
        <v>33</v>
      </c>
      <c r="I139" s="101"/>
      <c r="J139" s="100" t="s">
        <v>34</v>
      </c>
      <c r="K139" s="101"/>
      <c r="L139" s="100" t="s">
        <v>35</v>
      </c>
      <c r="M139" s="101"/>
    </row>
    <row r="140" spans="3:14" ht="28.5" customHeight="1" thickBot="1" x14ac:dyDescent="0.25">
      <c r="C140" s="45"/>
      <c r="D140" s="46" t="s">
        <v>64</v>
      </c>
      <c r="E140" s="46" t="s">
        <v>65</v>
      </c>
      <c r="F140" s="46" t="s">
        <v>64</v>
      </c>
      <c r="G140" s="46" t="s">
        <v>65</v>
      </c>
      <c r="H140" s="46" t="s">
        <v>64</v>
      </c>
      <c r="I140" s="46" t="s">
        <v>65</v>
      </c>
      <c r="J140" s="46" t="s">
        <v>64</v>
      </c>
      <c r="K140" s="46" t="s">
        <v>65</v>
      </c>
      <c r="L140" s="46" t="s">
        <v>64</v>
      </c>
      <c r="M140" s="46" t="s">
        <v>65</v>
      </c>
    </row>
    <row r="141" spans="3:14" ht="24" customHeight="1" thickBot="1" x14ac:dyDescent="0.25">
      <c r="C141" s="47" t="s">
        <v>38</v>
      </c>
      <c r="D141" s="17">
        <v>-1.1648209005023058E-2</v>
      </c>
      <c r="E141" s="22">
        <v>432481</v>
      </c>
      <c r="F141" s="17">
        <v>0.11176766215372425</v>
      </c>
      <c r="G141" s="22">
        <v>73002</v>
      </c>
      <c r="H141" s="17">
        <v>0.21237895838785659</v>
      </c>
      <c r="I141" s="22">
        <v>9265</v>
      </c>
      <c r="J141" s="17">
        <v>-1.7353790262415236E-2</v>
      </c>
      <c r="K141" s="22">
        <v>151470</v>
      </c>
      <c r="L141" s="17">
        <v>-5.4176501941673672E-2</v>
      </c>
      <c r="M141" s="22">
        <v>198744</v>
      </c>
    </row>
    <row r="142" spans="3:14" ht="24" hidden="1" customHeight="1" x14ac:dyDescent="0.2">
      <c r="C142" s="48" t="s">
        <v>39</v>
      </c>
      <c r="D142" s="17">
        <v>0</v>
      </c>
      <c r="E142" s="22">
        <v>0</v>
      </c>
      <c r="F142" s="17" t="s">
        <v>40</v>
      </c>
      <c r="G142" s="22" t="s">
        <v>40</v>
      </c>
      <c r="H142" s="17" t="s">
        <v>40</v>
      </c>
      <c r="I142" s="22" t="s">
        <v>40</v>
      </c>
      <c r="J142" s="17" t="s">
        <v>40</v>
      </c>
      <c r="K142" s="22" t="s">
        <v>40</v>
      </c>
      <c r="L142" s="17" t="s">
        <v>40</v>
      </c>
      <c r="M142" s="22" t="s">
        <v>40</v>
      </c>
    </row>
    <row r="143" spans="3:14" ht="24" hidden="1" customHeight="1" x14ac:dyDescent="0.2">
      <c r="C143" s="48" t="s">
        <v>41</v>
      </c>
      <c r="D143" s="17">
        <v>0</v>
      </c>
      <c r="E143" s="22">
        <v>0</v>
      </c>
      <c r="F143" s="17" t="s">
        <v>40</v>
      </c>
      <c r="G143" s="22" t="s">
        <v>40</v>
      </c>
      <c r="H143" s="17" t="s">
        <v>40</v>
      </c>
      <c r="I143" s="22" t="s">
        <v>40</v>
      </c>
      <c r="J143" s="17" t="s">
        <v>40</v>
      </c>
      <c r="K143" s="22" t="s">
        <v>40</v>
      </c>
      <c r="L143" s="17" t="s">
        <v>40</v>
      </c>
      <c r="M143" s="22" t="s">
        <v>40</v>
      </c>
    </row>
    <row r="144" spans="3:14" ht="24" hidden="1" customHeight="1" x14ac:dyDescent="0.2">
      <c r="C144" s="48" t="s">
        <v>42</v>
      </c>
      <c r="D144" s="17">
        <v>0</v>
      </c>
      <c r="E144" s="22">
        <v>0</v>
      </c>
      <c r="F144" s="17" t="s">
        <v>40</v>
      </c>
      <c r="G144" s="22" t="s">
        <v>40</v>
      </c>
      <c r="H144" s="17" t="s">
        <v>40</v>
      </c>
      <c r="I144" s="22" t="s">
        <v>40</v>
      </c>
      <c r="J144" s="17" t="s">
        <v>40</v>
      </c>
      <c r="K144" s="22" t="s">
        <v>40</v>
      </c>
      <c r="L144" s="17" t="s">
        <v>40</v>
      </c>
      <c r="M144" s="22" t="s">
        <v>40</v>
      </c>
    </row>
    <row r="145" spans="3:13" ht="24" customHeight="1" thickBot="1" x14ac:dyDescent="0.25">
      <c r="C145" s="49" t="s">
        <v>43</v>
      </c>
      <c r="D145" s="17">
        <v>-7.2220840586918689E-2</v>
      </c>
      <c r="E145" s="22">
        <v>74612</v>
      </c>
      <c r="F145" s="17">
        <v>0.18714285714285706</v>
      </c>
      <c r="G145" s="22">
        <v>831</v>
      </c>
      <c r="H145" s="17">
        <v>0.61694915254237293</v>
      </c>
      <c r="I145" s="22">
        <v>477</v>
      </c>
      <c r="J145" s="17">
        <v>0.16803020767778487</v>
      </c>
      <c r="K145" s="22">
        <v>3712</v>
      </c>
      <c r="L145" s="17">
        <v>-8.7282122575314425E-2</v>
      </c>
      <c r="M145" s="22">
        <v>69592</v>
      </c>
    </row>
    <row r="146" spans="3:13" ht="24" customHeight="1" thickBot="1" x14ac:dyDescent="0.25">
      <c r="C146" s="49" t="s">
        <v>44</v>
      </c>
      <c r="D146" s="17">
        <v>3.3704818460370323E-2</v>
      </c>
      <c r="E146" s="22">
        <v>76244</v>
      </c>
      <c r="F146" s="17">
        <v>0.22740963855421681</v>
      </c>
      <c r="G146" s="22">
        <v>815</v>
      </c>
      <c r="H146" s="17">
        <v>7.8947368421052655E-2</v>
      </c>
      <c r="I146" s="22">
        <v>205</v>
      </c>
      <c r="J146" s="17">
        <v>0.21843434343434343</v>
      </c>
      <c r="K146" s="22">
        <v>1930</v>
      </c>
      <c r="L146" s="17">
        <v>2.7678070667414456E-2</v>
      </c>
      <c r="M146" s="22">
        <v>73294</v>
      </c>
    </row>
    <row r="147" spans="3:13" ht="24" customHeight="1" thickBot="1" x14ac:dyDescent="0.25">
      <c r="C147" s="49" t="s">
        <v>45</v>
      </c>
      <c r="D147" s="17">
        <v>0.13414232728284592</v>
      </c>
      <c r="E147" s="22">
        <v>334217</v>
      </c>
      <c r="F147" s="17">
        <v>0.3896484375</v>
      </c>
      <c r="G147" s="22">
        <v>5692</v>
      </c>
      <c r="H147" s="17">
        <v>0.21653168175321591</v>
      </c>
      <c r="I147" s="22">
        <v>5107</v>
      </c>
      <c r="J147" s="17">
        <v>0.16235886467097616</v>
      </c>
      <c r="K147" s="22">
        <v>122816</v>
      </c>
      <c r="L147" s="17">
        <v>0.10994179226700318</v>
      </c>
      <c r="M147" s="22">
        <v>200602</v>
      </c>
    </row>
    <row r="148" spans="3:13" ht="24" customHeight="1" thickBot="1" x14ac:dyDescent="0.25">
      <c r="C148" s="49" t="s">
        <v>46</v>
      </c>
      <c r="D148" s="17">
        <v>6.2746800917319101E-2</v>
      </c>
      <c r="E148" s="22">
        <v>78317</v>
      </c>
      <c r="F148" s="17">
        <v>0.27608008429926234</v>
      </c>
      <c r="G148" s="22">
        <v>3633</v>
      </c>
      <c r="H148" s="17">
        <v>0.4009840098400983</v>
      </c>
      <c r="I148" s="22">
        <v>1139</v>
      </c>
      <c r="J148" s="17">
        <v>0.35941564938963388</v>
      </c>
      <c r="K148" s="22">
        <v>13586</v>
      </c>
      <c r="L148" s="17">
        <v>-1.3324672296340934E-3</v>
      </c>
      <c r="M148" s="22">
        <v>59959</v>
      </c>
    </row>
    <row r="149" spans="3:13" ht="24" customHeight="1" thickBot="1" x14ac:dyDescent="0.25">
      <c r="C149" s="49" t="s">
        <v>47</v>
      </c>
      <c r="D149" s="17">
        <v>3.4473351924751983E-2</v>
      </c>
      <c r="E149" s="22">
        <v>766012</v>
      </c>
      <c r="F149" s="17">
        <v>0.36610330873601526</v>
      </c>
      <c r="G149" s="22">
        <v>5739</v>
      </c>
      <c r="H149" s="17">
        <v>0.24952380952380948</v>
      </c>
      <c r="I149" s="22">
        <v>656</v>
      </c>
      <c r="J149" s="17">
        <v>7.008195444205545E-2</v>
      </c>
      <c r="K149" s="22">
        <v>34340</v>
      </c>
      <c r="L149" s="17">
        <v>3.070908439775577E-2</v>
      </c>
      <c r="M149" s="22">
        <v>725277</v>
      </c>
    </row>
    <row r="150" spans="3:13" ht="24" customHeight="1" thickBot="1" x14ac:dyDescent="0.25">
      <c r="C150" s="49" t="s">
        <v>48</v>
      </c>
      <c r="D150" s="17">
        <v>2.301570230157024E-2</v>
      </c>
      <c r="E150" s="22">
        <v>33292</v>
      </c>
      <c r="F150" s="17">
        <v>-0.12462462462462465</v>
      </c>
      <c r="G150" s="22">
        <v>583</v>
      </c>
      <c r="H150" s="17">
        <v>0.35000000000000009</v>
      </c>
      <c r="I150" s="22">
        <v>81</v>
      </c>
      <c r="J150" s="17">
        <v>0.17752808988764035</v>
      </c>
      <c r="K150" s="22">
        <v>2096</v>
      </c>
      <c r="L150" s="17">
        <v>1.6479675067416766E-2</v>
      </c>
      <c r="M150" s="22">
        <v>30532</v>
      </c>
    </row>
    <row r="151" spans="3:13" ht="24" customHeight="1" thickBot="1" x14ac:dyDescent="0.25">
      <c r="C151" s="49" t="s">
        <v>49</v>
      </c>
      <c r="D151" s="17">
        <v>0.1752378388081135</v>
      </c>
      <c r="E151" s="22">
        <v>52378</v>
      </c>
      <c r="F151" s="17">
        <v>0.4891205802357208</v>
      </c>
      <c r="G151" s="22">
        <v>3285</v>
      </c>
      <c r="H151" s="17">
        <v>0.33860759493670889</v>
      </c>
      <c r="I151" s="22">
        <v>846</v>
      </c>
      <c r="J151" s="17">
        <v>0.20958488018899768</v>
      </c>
      <c r="K151" s="22">
        <v>3584</v>
      </c>
      <c r="L151" s="17">
        <v>0.15208811618128815</v>
      </c>
      <c r="M151" s="22">
        <v>44663</v>
      </c>
    </row>
    <row r="152" spans="3:13" ht="24" customHeight="1" thickBot="1" x14ac:dyDescent="0.25">
      <c r="C152" s="49" t="s">
        <v>50</v>
      </c>
      <c r="D152" s="17">
        <v>0.14688717922761563</v>
      </c>
      <c r="E152" s="22">
        <v>453181</v>
      </c>
      <c r="F152" s="17">
        <v>1.043222506393862</v>
      </c>
      <c r="G152" s="22">
        <v>7989</v>
      </c>
      <c r="H152" s="17">
        <v>0.39156626506024095</v>
      </c>
      <c r="I152" s="22">
        <v>462</v>
      </c>
      <c r="J152" s="17">
        <v>0.20732109713342961</v>
      </c>
      <c r="K152" s="22">
        <v>58543</v>
      </c>
      <c r="L152" s="17">
        <v>0.12785624167659626</v>
      </c>
      <c r="M152" s="22">
        <v>386187</v>
      </c>
    </row>
    <row r="153" spans="3:13" ht="24" customHeight="1" thickBot="1" x14ac:dyDescent="0.25">
      <c r="C153" s="50" t="s">
        <v>51</v>
      </c>
      <c r="D153" s="17">
        <v>0.17771646740796476</v>
      </c>
      <c r="E153" s="22">
        <v>169040</v>
      </c>
      <c r="F153" s="17">
        <v>1.382716049382716</v>
      </c>
      <c r="G153" s="22">
        <v>3281</v>
      </c>
      <c r="H153" s="17">
        <v>0.48837209302325579</v>
      </c>
      <c r="I153" s="22">
        <v>128</v>
      </c>
      <c r="J153" s="17">
        <v>0.21941691383925344</v>
      </c>
      <c r="K153" s="22">
        <v>16856</v>
      </c>
      <c r="L153" s="17">
        <v>0.16007516803643007</v>
      </c>
      <c r="M153" s="22">
        <v>148775</v>
      </c>
    </row>
    <row r="154" spans="3:13" ht="24" customHeight="1" thickBot="1" x14ac:dyDescent="0.25">
      <c r="C154" s="50" t="s">
        <v>52</v>
      </c>
      <c r="D154" s="17">
        <v>0.21989863375936536</v>
      </c>
      <c r="E154" s="22">
        <v>110718</v>
      </c>
      <c r="F154" s="17">
        <v>0.87663551401869166</v>
      </c>
      <c r="G154" s="22">
        <v>2008</v>
      </c>
      <c r="H154" s="17">
        <v>0.7021276595744681</v>
      </c>
      <c r="I154" s="22">
        <v>80</v>
      </c>
      <c r="J154" s="17">
        <v>4.9007083962373743E-2</v>
      </c>
      <c r="K154" s="22">
        <v>9033</v>
      </c>
      <c r="L154" s="17">
        <v>0.2291070194491065</v>
      </c>
      <c r="M154" s="22">
        <v>99597</v>
      </c>
    </row>
    <row r="155" spans="3:13" ht="24" customHeight="1" thickBot="1" x14ac:dyDescent="0.25">
      <c r="C155" s="50" t="s">
        <v>53</v>
      </c>
      <c r="D155" s="17">
        <v>0.1557810846149057</v>
      </c>
      <c r="E155" s="22">
        <v>74252</v>
      </c>
      <c r="F155" s="17">
        <v>0.55913978494623651</v>
      </c>
      <c r="G155" s="22">
        <v>1015</v>
      </c>
      <c r="H155" s="17">
        <v>0.44370860927152322</v>
      </c>
      <c r="I155" s="22">
        <v>218</v>
      </c>
      <c r="J155" s="17">
        <v>0.37367685240663073</v>
      </c>
      <c r="K155" s="22">
        <v>6878</v>
      </c>
      <c r="L155" s="17">
        <v>0.1318730213057242</v>
      </c>
      <c r="M155" s="22">
        <v>66141</v>
      </c>
    </row>
    <row r="156" spans="3:13" ht="24" customHeight="1" thickBot="1" x14ac:dyDescent="0.25">
      <c r="C156" s="50" t="s">
        <v>54</v>
      </c>
      <c r="D156" s="17">
        <v>2.6572398658440743E-2</v>
      </c>
      <c r="E156" s="22">
        <v>99171</v>
      </c>
      <c r="F156" s="17">
        <v>1.0751231527093594</v>
      </c>
      <c r="G156" s="22">
        <v>1685</v>
      </c>
      <c r="H156" s="17">
        <v>-0.25</v>
      </c>
      <c r="I156" s="22">
        <v>36</v>
      </c>
      <c r="J156" s="17">
        <v>0.22457123853864802</v>
      </c>
      <c r="K156" s="22">
        <v>25776</v>
      </c>
      <c r="L156" s="17">
        <v>-4.0444474195059921E-2</v>
      </c>
      <c r="M156" s="22">
        <v>71674</v>
      </c>
    </row>
    <row r="157" spans="3:13" ht="24" customHeight="1" thickBot="1" x14ac:dyDescent="0.25">
      <c r="C157" s="49" t="s">
        <v>55</v>
      </c>
      <c r="D157" s="17">
        <v>0.18352765845533447</v>
      </c>
      <c r="E157" s="22">
        <v>27001</v>
      </c>
      <c r="F157" s="17">
        <v>0.62267343485617599</v>
      </c>
      <c r="G157" s="22">
        <v>959</v>
      </c>
      <c r="H157" s="17">
        <v>0.12084592145015116</v>
      </c>
      <c r="I157" s="22">
        <v>371</v>
      </c>
      <c r="J157" s="17">
        <v>0.19047619047619047</v>
      </c>
      <c r="K157" s="22">
        <v>3350</v>
      </c>
      <c r="L157" s="17">
        <v>0.16998637173707931</v>
      </c>
      <c r="M157" s="22">
        <v>22321</v>
      </c>
    </row>
    <row r="158" spans="3:13" ht="24" customHeight="1" thickBot="1" x14ac:dyDescent="0.25">
      <c r="C158" s="49" t="s">
        <v>56</v>
      </c>
      <c r="D158" s="17">
        <v>0.17113154738104752</v>
      </c>
      <c r="E158" s="22">
        <v>20503</v>
      </c>
      <c r="F158" s="17">
        <v>0.177927927927928</v>
      </c>
      <c r="G158" s="22">
        <v>523</v>
      </c>
      <c r="H158" s="17">
        <v>0.17218543046357615</v>
      </c>
      <c r="I158" s="22">
        <v>177</v>
      </c>
      <c r="J158" s="17">
        <v>0.27332869080779942</v>
      </c>
      <c r="K158" s="22">
        <v>3657</v>
      </c>
      <c r="L158" s="17">
        <v>0.14999999999999991</v>
      </c>
      <c r="M158" s="22">
        <v>16146</v>
      </c>
    </row>
    <row r="159" spans="3:13" ht="24" customHeight="1" thickBot="1" x14ac:dyDescent="0.25">
      <c r="C159" s="49" t="s">
        <v>57</v>
      </c>
      <c r="D159" s="17">
        <v>7.7571574063596271E-2</v>
      </c>
      <c r="E159" s="22">
        <v>76180</v>
      </c>
      <c r="F159" s="17">
        <v>0.53461538461538471</v>
      </c>
      <c r="G159" s="22">
        <v>1596</v>
      </c>
      <c r="H159" s="17">
        <v>0.69387755102040827</v>
      </c>
      <c r="I159" s="22">
        <v>166</v>
      </c>
      <c r="J159" s="17">
        <v>0.57189737470167068</v>
      </c>
      <c r="K159" s="22">
        <v>5269</v>
      </c>
      <c r="L159" s="17">
        <v>4.4452164456393772E-2</v>
      </c>
      <c r="M159" s="22">
        <v>69149</v>
      </c>
    </row>
    <row r="160" spans="3:13" ht="24" customHeight="1" thickBot="1" x14ac:dyDescent="0.25">
      <c r="C160" s="49" t="s">
        <v>58</v>
      </c>
      <c r="D160" s="17">
        <v>9.8732757653919423E-2</v>
      </c>
      <c r="E160" s="22">
        <v>48987</v>
      </c>
      <c r="F160" s="17">
        <v>-0.18956254796623173</v>
      </c>
      <c r="G160" s="22">
        <v>1056</v>
      </c>
      <c r="H160" s="17">
        <v>0.49473684210526314</v>
      </c>
      <c r="I160" s="22">
        <v>142</v>
      </c>
      <c r="J160" s="17">
        <v>1.1687861271676301</v>
      </c>
      <c r="K160" s="22">
        <v>3752</v>
      </c>
      <c r="L160" s="17">
        <v>6.22331572472683E-2</v>
      </c>
      <c r="M160" s="22">
        <v>44037</v>
      </c>
    </row>
    <row r="161" spans="3:14" ht="24" customHeight="1" thickBot="1" x14ac:dyDescent="0.25">
      <c r="C161" s="49" t="s">
        <v>59</v>
      </c>
      <c r="D161" s="17">
        <v>0.13567700549513706</v>
      </c>
      <c r="E161" s="22">
        <v>49394</v>
      </c>
      <c r="F161" s="17">
        <v>0.4317121918720852</v>
      </c>
      <c r="G161" s="22">
        <v>2149</v>
      </c>
      <c r="H161" s="17">
        <v>0.13690476190476186</v>
      </c>
      <c r="I161" s="22">
        <v>191</v>
      </c>
      <c r="J161" s="17">
        <v>0.99200581395348841</v>
      </c>
      <c r="K161" s="22">
        <v>8223</v>
      </c>
      <c r="L161" s="17">
        <v>3.0109295415959192E-2</v>
      </c>
      <c r="M161" s="22">
        <v>38831</v>
      </c>
    </row>
    <row r="162" spans="3:14" ht="24" customHeight="1" thickBot="1" x14ac:dyDescent="0.25">
      <c r="C162" s="49" t="s">
        <v>60</v>
      </c>
      <c r="D162" s="17">
        <v>2.3587004895416097E-2</v>
      </c>
      <c r="E162" s="22">
        <v>6900</v>
      </c>
      <c r="F162" s="17">
        <v>0.29386590584878736</v>
      </c>
      <c r="G162" s="22">
        <v>907</v>
      </c>
      <c r="H162" s="17">
        <v>1.0707070707070705</v>
      </c>
      <c r="I162" s="22">
        <v>205</v>
      </c>
      <c r="J162" s="17">
        <v>0.49637681159420288</v>
      </c>
      <c r="K162" s="22">
        <v>1239</v>
      </c>
      <c r="L162" s="17">
        <v>-0.11030706043418737</v>
      </c>
      <c r="M162" s="22">
        <v>4549</v>
      </c>
    </row>
    <row r="163" spans="3:14" ht="24" customHeight="1" thickBot="1" x14ac:dyDescent="0.25">
      <c r="C163" s="49" t="s">
        <v>61</v>
      </c>
      <c r="D163" s="17">
        <v>1.8916078666866731E-2</v>
      </c>
      <c r="E163" s="22">
        <v>6787</v>
      </c>
      <c r="F163" s="17">
        <v>8.8760806916426516E-2</v>
      </c>
      <c r="G163" s="22">
        <v>1889</v>
      </c>
      <c r="H163" s="17">
        <v>-7.7272727272727271E-2</v>
      </c>
      <c r="I163" s="22">
        <v>203</v>
      </c>
      <c r="J163" s="17">
        <v>-0.13547574039067423</v>
      </c>
      <c r="K163" s="22">
        <v>1372</v>
      </c>
      <c r="L163" s="17">
        <v>6.5405578711125401E-2</v>
      </c>
      <c r="M163" s="22">
        <v>3323</v>
      </c>
    </row>
    <row r="164" spans="3:14" ht="24" customHeight="1" thickBot="1" x14ac:dyDescent="0.25">
      <c r="C164" s="49" t="s">
        <v>62</v>
      </c>
      <c r="D164" s="17">
        <v>1.9317005864091019E-2</v>
      </c>
      <c r="E164" s="22">
        <v>23640</v>
      </c>
      <c r="F164" s="17">
        <v>0.24882849109653238</v>
      </c>
      <c r="G164" s="22">
        <v>2665</v>
      </c>
      <c r="H164" s="17">
        <v>1.379310344827589E-2</v>
      </c>
      <c r="I164" s="22">
        <v>147</v>
      </c>
      <c r="J164" s="17">
        <v>0.10464465584778959</v>
      </c>
      <c r="K164" s="22">
        <v>3948</v>
      </c>
      <c r="L164" s="17">
        <v>-2.647211488551815E-2</v>
      </c>
      <c r="M164" s="22">
        <v>16880</v>
      </c>
    </row>
    <row r="165" spans="3:14" ht="24" customHeight="1" thickBot="1" x14ac:dyDescent="0.25">
      <c r="C165" s="49" t="s">
        <v>63</v>
      </c>
      <c r="D165" s="17">
        <v>7.9484196464403745E-2</v>
      </c>
      <c r="E165" s="22">
        <v>2127645</v>
      </c>
      <c r="F165" s="17">
        <v>0.40265840843453149</v>
      </c>
      <c r="G165" s="22">
        <v>40311</v>
      </c>
      <c r="H165" s="17">
        <v>0.26616379310344818</v>
      </c>
      <c r="I165" s="22">
        <v>10575</v>
      </c>
      <c r="J165" s="17">
        <v>0.19764281238692827</v>
      </c>
      <c r="K165" s="22">
        <v>271417</v>
      </c>
      <c r="L165" s="17">
        <v>5.744623274873395E-2</v>
      </c>
      <c r="M165" s="22">
        <v>1805342</v>
      </c>
    </row>
    <row r="166" spans="3:14" ht="24" customHeight="1" thickBot="1" x14ac:dyDescent="0.25">
      <c r="C166" s="49" t="s">
        <v>11</v>
      </c>
      <c r="D166" s="17">
        <v>6.2927615285641503E-2</v>
      </c>
      <c r="E166" s="22">
        <v>2560126</v>
      </c>
      <c r="F166" s="17">
        <v>0.20032414567487966</v>
      </c>
      <c r="G166" s="22">
        <v>113313</v>
      </c>
      <c r="H166" s="17">
        <v>0.24046517444041515</v>
      </c>
      <c r="I166" s="22">
        <v>19840</v>
      </c>
      <c r="J166" s="17">
        <v>0.11060716283540506</v>
      </c>
      <c r="K166" s="22">
        <v>422887</v>
      </c>
      <c r="L166" s="17">
        <v>4.5213451173832908E-2</v>
      </c>
      <c r="M166" s="22">
        <v>2004086</v>
      </c>
    </row>
    <row r="167" spans="3:14" ht="18" customHeight="1" x14ac:dyDescent="0.2">
      <c r="C167" s="4"/>
    </row>
    <row r="168" spans="3:14" ht="17.25" hidden="1" customHeight="1" x14ac:dyDescent="0.2">
      <c r="C168" s="102"/>
      <c r="D168" s="103"/>
      <c r="E168" s="103"/>
      <c r="F168" s="103"/>
      <c r="G168" s="103"/>
      <c r="H168" s="103"/>
      <c r="I168" s="103"/>
      <c r="J168" s="103"/>
      <c r="K168" s="103"/>
      <c r="L168" s="103"/>
      <c r="M168" s="104"/>
    </row>
    <row r="169" spans="3:14" ht="21.75" hidden="1" customHeight="1" x14ac:dyDescent="0.2">
      <c r="C169" s="1"/>
      <c r="D169" s="2"/>
      <c r="E169" s="67" t="str">
        <f>$E$1</f>
        <v>INDICADORES TURÍSTICOS DE TENERIFE definitivo</v>
      </c>
      <c r="F169" s="68"/>
      <c r="G169" s="68"/>
      <c r="H169" s="68"/>
      <c r="I169" s="68"/>
      <c r="J169" s="68"/>
      <c r="K169" s="90"/>
      <c r="L169" s="2"/>
      <c r="M169" s="3"/>
    </row>
    <row r="170" spans="3:14" s="33" customFormat="1" ht="21.75" hidden="1" customHeight="1" x14ac:dyDescent="0.2">
      <c r="C170" s="1"/>
      <c r="D170" s="2"/>
      <c r="E170" s="40"/>
      <c r="F170" s="40"/>
      <c r="G170" s="40"/>
      <c r="H170" s="40"/>
      <c r="I170" s="40"/>
      <c r="J170" s="40"/>
      <c r="K170" s="40"/>
      <c r="L170" s="2"/>
      <c r="M170" s="3"/>
    </row>
    <row r="171" spans="3:14" ht="33" hidden="1" customHeight="1" x14ac:dyDescent="0.2">
      <c r="C171" s="96" t="s">
        <v>31</v>
      </c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41"/>
    </row>
    <row r="172" spans="3:14" ht="20.100000000000001" hidden="1" customHeight="1" x14ac:dyDescent="0.2">
      <c r="C172" s="105" t="str">
        <f>E3</f>
        <v>abril 2014</v>
      </c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33"/>
    </row>
    <row r="173" spans="3:14" ht="17.25" hidden="1" customHeight="1" x14ac:dyDescent="0.2">
      <c r="C173" s="53"/>
      <c r="D173" s="100" t="s">
        <v>27</v>
      </c>
      <c r="E173" s="101"/>
      <c r="F173" s="100" t="s">
        <v>26</v>
      </c>
      <c r="G173" s="101"/>
      <c r="H173" s="100" t="s">
        <v>25</v>
      </c>
      <c r="I173" s="101"/>
      <c r="J173" s="100" t="s">
        <v>24</v>
      </c>
      <c r="K173" s="101"/>
      <c r="L173" s="100" t="s">
        <v>23</v>
      </c>
      <c r="M173" s="101"/>
    </row>
    <row r="174" spans="3:14" ht="28.5" hidden="1" customHeight="1" x14ac:dyDescent="0.2">
      <c r="C174" s="53"/>
      <c r="D174" s="46" t="s">
        <v>36</v>
      </c>
      <c r="E174" s="46" t="s">
        <v>37</v>
      </c>
      <c r="F174" s="46" t="s">
        <v>36</v>
      </c>
      <c r="G174" s="46" t="s">
        <v>37</v>
      </c>
      <c r="H174" s="46" t="s">
        <v>36</v>
      </c>
      <c r="I174" s="46" t="s">
        <v>37</v>
      </c>
      <c r="J174" s="46" t="s">
        <v>36</v>
      </c>
      <c r="K174" s="46" t="s">
        <v>37</v>
      </c>
      <c r="L174" s="46" t="s">
        <v>36</v>
      </c>
      <c r="M174" s="46" t="s">
        <v>37</v>
      </c>
    </row>
    <row r="175" spans="3:14" ht="24" hidden="1" customHeight="1" x14ac:dyDescent="0.2">
      <c r="C175" s="54" t="s">
        <v>38</v>
      </c>
      <c r="D175" s="55" t="e">
        <f>VLOOKUP("españa",#REF!,6,FALSE)/VLOOKUP("españa",#REF!,6,FALSE)-1</f>
        <v>#REF!</v>
      </c>
      <c r="E175" s="56" t="e">
        <f>VLOOKUP("españa",#REF!,6,FALSE)</f>
        <v>#REF!</v>
      </c>
      <c r="F175" s="55" t="e">
        <f>VLOOKUP("españa",#REF!,5,FALSE)/VLOOKUP("españa",#REF!,5,FALSE)-1</f>
        <v>#REF!</v>
      </c>
      <c r="G175" s="56" t="e">
        <f>VLOOKUP("españa",#REF!,5,FALSE)</f>
        <v>#REF!</v>
      </c>
      <c r="H175" s="55" t="e">
        <f>VLOOKUP("españa",#REF!,4,FALSE)/VLOOKUP("españa",#REF!,4,FALSE)-1</f>
        <v>#REF!</v>
      </c>
      <c r="I175" s="56" t="e">
        <f>VLOOKUP("españa",#REF!,4,FALSE)</f>
        <v>#REF!</v>
      </c>
      <c r="J175" s="55" t="e">
        <f>VLOOKUP("españa",#REF!,3,FALSE)/VLOOKUP("españa",#REF!,3,FALSE)-1</f>
        <v>#REF!</v>
      </c>
      <c r="K175" s="56" t="e">
        <f>VLOOKUP("españa",#REF!,3,FALSE)</f>
        <v>#REF!</v>
      </c>
      <c r="L175" s="55" t="e">
        <f>VLOOKUP("españa",#REF!,2,FALSE)/VLOOKUP("españa",#REF!,2,FALSE)-1</f>
        <v>#REF!</v>
      </c>
      <c r="M175" s="56" t="e">
        <f>VLOOKUP("españa",#REF!,2,FALSE)</f>
        <v>#REF!</v>
      </c>
    </row>
    <row r="176" spans="3:14" ht="24" hidden="1" customHeight="1" x14ac:dyDescent="0.2">
      <c r="C176" s="54" t="s">
        <v>43</v>
      </c>
      <c r="D176" s="55" t="e">
        <f>VLOOKUP("holanda",#REF!,6,FALSE)/VLOOKUP("holanda",#REF!,6,FALSE)-1</f>
        <v>#REF!</v>
      </c>
      <c r="E176" s="56" t="e">
        <f>VLOOKUP("holanda",#REF!,6,FALSE)</f>
        <v>#REF!</v>
      </c>
      <c r="F176" s="55" t="e">
        <f>VLOOKUP("holanda",#REF!,5,FALSE)/VLOOKUP("holanda",#REF!,5,FALSE)-1</f>
        <v>#REF!</v>
      </c>
      <c r="G176" s="56" t="e">
        <f>VLOOKUP("holanda",#REF!,5,FALSE)</f>
        <v>#REF!</v>
      </c>
      <c r="H176" s="55" t="e">
        <f>VLOOKUP("holanda",#REF!,4,FALSE)/VLOOKUP("holanda",#REF!,4,FALSE)-1</f>
        <v>#REF!</v>
      </c>
      <c r="I176" s="56" t="e">
        <f>VLOOKUP("holanda",#REF!,4,FALSE)</f>
        <v>#REF!</v>
      </c>
      <c r="J176" s="55" t="e">
        <f>VLOOKUP("holanda",#REF!,3,FALSE)/VLOOKUP("holanda",#REF!,3,FALSE)-1</f>
        <v>#REF!</v>
      </c>
      <c r="K176" s="56" t="e">
        <f>VLOOKUP("holanda",#REF!,3,FALSE)</f>
        <v>#REF!</v>
      </c>
      <c r="L176" s="55" t="e">
        <f>VLOOKUP("holanda",#REF!,2,FALSE)/VLOOKUP("holanda",#REF!,2,FALSE)-1</f>
        <v>#REF!</v>
      </c>
      <c r="M176" s="56" t="e">
        <f>VLOOKUP("holanda",#REF!,2,FALSE)</f>
        <v>#REF!</v>
      </c>
    </row>
    <row r="177" spans="3:13" ht="24" hidden="1" customHeight="1" x14ac:dyDescent="0.2">
      <c r="C177" s="54" t="s">
        <v>44</v>
      </c>
      <c r="D177" s="55" t="e">
        <f>VLOOKUP("belgica",#REF!,6,FALSE)/VLOOKUP("belgica",#REF!,6,FALSE)-1</f>
        <v>#REF!</v>
      </c>
      <c r="E177" s="56" t="e">
        <f>VLOOKUP("belgica",#REF!,6,FALSE)</f>
        <v>#REF!</v>
      </c>
      <c r="F177" s="55" t="e">
        <f>VLOOKUP("belgica",#REF!,5,FALSE)/VLOOKUP("belgica",#REF!,5,FALSE)-1</f>
        <v>#REF!</v>
      </c>
      <c r="G177" s="56" t="e">
        <f>VLOOKUP("belgica",#REF!,5,FALSE)</f>
        <v>#REF!</v>
      </c>
      <c r="H177" s="55" t="e">
        <f>VLOOKUP("belgica",#REF!,4,FALSE)/VLOOKUP("belgica",#REF!,4,FALSE)-1</f>
        <v>#REF!</v>
      </c>
      <c r="I177" s="56" t="e">
        <f>VLOOKUP("belgica",#REF!,4,FALSE)</f>
        <v>#REF!</v>
      </c>
      <c r="J177" s="55" t="e">
        <f>VLOOKUP("belgica",#REF!,3,FALSE)/VLOOKUP("belgica",#REF!,3,FALSE)-1</f>
        <v>#REF!</v>
      </c>
      <c r="K177" s="56" t="e">
        <f>VLOOKUP("belgica",#REF!,3,FALSE)</f>
        <v>#REF!</v>
      </c>
      <c r="L177" s="55" t="e">
        <f>VLOOKUP("belgica",#REF!,2,FALSE)/VLOOKUP("belgica",#REF!,2,FALSE)-1</f>
        <v>#REF!</v>
      </c>
      <c r="M177" s="56" t="e">
        <f>VLOOKUP("belgica",#REF!,2,FALSE)</f>
        <v>#REF!</v>
      </c>
    </row>
    <row r="178" spans="3:13" ht="24" hidden="1" customHeight="1" x14ac:dyDescent="0.2">
      <c r="C178" s="54" t="s">
        <v>45</v>
      </c>
      <c r="D178" s="55" t="e">
        <f>VLOOKUP("alemania",#REF!,6,FALSE)/VLOOKUP("alemania",#REF!,6,FALSE)-1</f>
        <v>#REF!</v>
      </c>
      <c r="E178" s="56" t="e">
        <f>VLOOKUP("alemania",#REF!,6,FALSE)</f>
        <v>#REF!</v>
      </c>
      <c r="F178" s="55" t="e">
        <f>VLOOKUP("alemania",#REF!,5,FALSE)/VLOOKUP("alemania",#REF!,5,FALSE)-1</f>
        <v>#REF!</v>
      </c>
      <c r="G178" s="56" t="e">
        <f>VLOOKUP("alemania",#REF!,5,FALSE)</f>
        <v>#REF!</v>
      </c>
      <c r="H178" s="55" t="e">
        <f>VLOOKUP("alemania",#REF!,4,FALSE)/VLOOKUP("alemania",#REF!,4,FALSE)-1</f>
        <v>#REF!</v>
      </c>
      <c r="I178" s="56" t="e">
        <f>VLOOKUP("alemania",#REF!,4,FALSE)</f>
        <v>#REF!</v>
      </c>
      <c r="J178" s="55" t="e">
        <f>VLOOKUP("alemania",#REF!,3,FALSE)/VLOOKUP("alemania",#REF!,3,FALSE)-1</f>
        <v>#REF!</v>
      </c>
      <c r="K178" s="56" t="e">
        <f>VLOOKUP("alemania",#REF!,3,FALSE)</f>
        <v>#REF!</v>
      </c>
      <c r="L178" s="55" t="e">
        <f>VLOOKUP("alemania",#REF!,2,FALSE)/VLOOKUP("alemania",#REF!,2,FALSE)-1</f>
        <v>#REF!</v>
      </c>
      <c r="M178" s="56" t="e">
        <f>VLOOKUP("alemania",#REF!,2,FALSE)</f>
        <v>#REF!</v>
      </c>
    </row>
    <row r="179" spans="3:13" ht="24" hidden="1" customHeight="1" x14ac:dyDescent="0.2">
      <c r="C179" s="54" t="s">
        <v>46</v>
      </c>
      <c r="D179" s="55" t="e">
        <f>VLOOKUP("francia",#REF!,6,FALSE)/VLOOKUP("francia",#REF!,6,FALSE)-1</f>
        <v>#REF!</v>
      </c>
      <c r="E179" s="56" t="e">
        <f>VLOOKUP("francia",#REF!,6,FALSE)</f>
        <v>#REF!</v>
      </c>
      <c r="F179" s="55" t="e">
        <f>VLOOKUP("francia",#REF!,5,FALSE)/VLOOKUP("francia",#REF!,5,FALSE)-1</f>
        <v>#REF!</v>
      </c>
      <c r="G179" s="56" t="e">
        <f>VLOOKUP("francia",#REF!,5,FALSE)</f>
        <v>#REF!</v>
      </c>
      <c r="H179" s="55" t="e">
        <f>VLOOKUP("francia",#REF!,4,FALSE)/VLOOKUP("francia",#REF!,4,FALSE)-1</f>
        <v>#REF!</v>
      </c>
      <c r="I179" s="56" t="e">
        <f>VLOOKUP("francia",#REF!,4,FALSE)</f>
        <v>#REF!</v>
      </c>
      <c r="J179" s="55" t="e">
        <f>VLOOKUP("francia",#REF!,3,FALSE)/VLOOKUP("francia",#REF!,3,FALSE)-1</f>
        <v>#REF!</v>
      </c>
      <c r="K179" s="56" t="e">
        <f>VLOOKUP("francia",#REF!,3,FALSE)</f>
        <v>#REF!</v>
      </c>
      <c r="L179" s="55" t="e">
        <f>VLOOKUP("francia",#REF!,2,FALSE)/VLOOKUP("francia",#REF!,2,FALSE)-1</f>
        <v>#REF!</v>
      </c>
      <c r="M179" s="56" t="e">
        <f>VLOOKUP("francia",#REF!,2,FALSE)</f>
        <v>#REF!</v>
      </c>
    </row>
    <row r="180" spans="3:13" ht="24" hidden="1" customHeight="1" x14ac:dyDescent="0.2">
      <c r="C180" s="54" t="s">
        <v>47</v>
      </c>
      <c r="D180" s="55" t="e">
        <f>VLOOKUP("reino unido",#REF!,6,FALSE)/VLOOKUP("reino unido",#REF!,6,FALSE)-1</f>
        <v>#REF!</v>
      </c>
      <c r="E180" s="56" t="e">
        <f>VLOOKUP("reino unido",#REF!,6,FALSE)</f>
        <v>#REF!</v>
      </c>
      <c r="F180" s="55" t="e">
        <f>VLOOKUP("reino unido",#REF!,5,FALSE)/VLOOKUP("reino unido",#REF!,5,FALSE)-1</f>
        <v>#REF!</v>
      </c>
      <c r="G180" s="56" t="e">
        <f>VLOOKUP("reino unido",#REF!,5,FALSE)</f>
        <v>#REF!</v>
      </c>
      <c r="H180" s="55" t="e">
        <f>VLOOKUP("reino unido",#REF!,4,FALSE)/VLOOKUP("reino unido",#REF!,4,FALSE)-1</f>
        <v>#REF!</v>
      </c>
      <c r="I180" s="56" t="e">
        <f>VLOOKUP("reino unido",#REF!,4,FALSE)</f>
        <v>#REF!</v>
      </c>
      <c r="J180" s="55" t="e">
        <f>VLOOKUP("reino unido",#REF!,3,FALSE)/VLOOKUP("reino unido",#REF!,3,FALSE)-1</f>
        <v>#REF!</v>
      </c>
      <c r="K180" s="56" t="e">
        <f>VLOOKUP("reino unido",#REF!,3,FALSE)</f>
        <v>#REF!</v>
      </c>
      <c r="L180" s="55" t="e">
        <f>VLOOKUP("reino unido",#REF!,2,FALSE)/VLOOKUP("reino unido",#REF!,2,FALSE)-1</f>
        <v>#REF!</v>
      </c>
      <c r="M180" s="56" t="e">
        <f>VLOOKUP("reino unido",#REF!,2,FALSE)</f>
        <v>#REF!</v>
      </c>
    </row>
    <row r="181" spans="3:13" ht="24" hidden="1" customHeight="1" x14ac:dyDescent="0.2">
      <c r="C181" s="54" t="s">
        <v>48</v>
      </c>
      <c r="D181" s="55" t="e">
        <f>VLOOKUP("irlanda",#REF!,6,FALSE)/VLOOKUP("irlanda",#REF!,6,FALSE)-1</f>
        <v>#REF!</v>
      </c>
      <c r="E181" s="56" t="e">
        <f>VLOOKUP("irlanda",#REF!,6,FALSE)</f>
        <v>#REF!</v>
      </c>
      <c r="F181" s="55" t="e">
        <f>VLOOKUP("irlanda",#REF!,5,FALSE)/VLOOKUP("irlanda",#REF!,5,FALSE)-1</f>
        <v>#REF!</v>
      </c>
      <c r="G181" s="56" t="e">
        <f>VLOOKUP("irlanda",#REF!,5,FALSE)</f>
        <v>#REF!</v>
      </c>
      <c r="H181" s="55" t="e">
        <f>VLOOKUP("irlanda",#REF!,4,FALSE)/VLOOKUP("irlanda",#REF!,4,FALSE)-1</f>
        <v>#REF!</v>
      </c>
      <c r="I181" s="56" t="e">
        <f>VLOOKUP("irlanda",#REF!,4,FALSE)</f>
        <v>#REF!</v>
      </c>
      <c r="J181" s="55" t="e">
        <f>VLOOKUP("irlanda",#REF!,3,FALSE)/VLOOKUP("irlanda",#REF!,3,FALSE)-1</f>
        <v>#REF!</v>
      </c>
      <c r="K181" s="56" t="e">
        <f>VLOOKUP("irlanda",#REF!,3,FALSE)</f>
        <v>#REF!</v>
      </c>
      <c r="L181" s="55" t="e">
        <f>VLOOKUP("irlanda",#REF!,2,FALSE)/VLOOKUP("irlanda",#REF!,2,FALSE)-1</f>
        <v>#REF!</v>
      </c>
      <c r="M181" s="56" t="e">
        <f>VLOOKUP("irlanda",#REF!,2,FALSE)</f>
        <v>#REF!</v>
      </c>
    </row>
    <row r="182" spans="3:13" ht="24" hidden="1" customHeight="1" x14ac:dyDescent="0.2">
      <c r="C182" s="54" t="s">
        <v>49</v>
      </c>
      <c r="D182" s="55" t="e">
        <f>VLOOKUP("italia",#REF!,6,FALSE)/VLOOKUP("italia",#REF!,6,FALSE)-1</f>
        <v>#REF!</v>
      </c>
      <c r="E182" s="56" t="e">
        <f>VLOOKUP("italia",#REF!,6,FALSE)</f>
        <v>#REF!</v>
      </c>
      <c r="F182" s="55" t="e">
        <f>VLOOKUP("italia",#REF!,5,FALSE)/VLOOKUP("italia",#REF!,5,FALSE)-1</f>
        <v>#REF!</v>
      </c>
      <c r="G182" s="56" t="e">
        <f>VLOOKUP("italia",#REF!,5,FALSE)</f>
        <v>#REF!</v>
      </c>
      <c r="H182" s="55" t="e">
        <f>VLOOKUP("italia",#REF!,4,FALSE)/VLOOKUP("italia",#REF!,4,FALSE)-1</f>
        <v>#REF!</v>
      </c>
      <c r="I182" s="56" t="e">
        <f>VLOOKUP("italia",#REF!,4,FALSE)</f>
        <v>#REF!</v>
      </c>
      <c r="J182" s="55" t="e">
        <f>VLOOKUP("italia",#REF!,3,FALSE)/VLOOKUP("italia",#REF!,3,FALSE)-1</f>
        <v>#REF!</v>
      </c>
      <c r="K182" s="56" t="e">
        <f>VLOOKUP("italia",#REF!,3,FALSE)</f>
        <v>#REF!</v>
      </c>
      <c r="L182" s="55" t="e">
        <f>VLOOKUP("italia",#REF!,2,FALSE)/VLOOKUP("italia",#REF!,2,FALSE)-1</f>
        <v>#REF!</v>
      </c>
      <c r="M182" s="56" t="e">
        <f>VLOOKUP("italia",#REF!,2,FALSE)</f>
        <v>#REF!</v>
      </c>
    </row>
    <row r="183" spans="3:13" ht="24" hidden="1" customHeight="1" x14ac:dyDescent="0.2">
      <c r="C183" s="54" t="s">
        <v>50</v>
      </c>
      <c r="D183" s="55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183" s="56" t="e">
        <f>(VLOOKUP("suecia",#REF!,6,FALSE)+VLOOKUP("noruega",#REF!,6,FALSE)+VLOOKUP("dinamarca",#REF!,6,FALSE)+VLOOKUP("finlandia",#REF!,6,FALSE))</f>
        <v>#REF!</v>
      </c>
      <c r="F183" s="55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183" s="56" t="e">
        <f>(VLOOKUP("suecia",#REF!,5,FALSE)+VLOOKUP("noruega",#REF!,5,FALSE)+VLOOKUP("dinamarca",#REF!,5,FALSE)+VLOOKUP("finlandia",#REF!,5,FALSE))</f>
        <v>#REF!</v>
      </c>
      <c r="H183" s="55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183" s="56" t="e">
        <f>(VLOOKUP("suecia",#REF!,4,FALSE)+VLOOKUP("noruega",#REF!,4,FALSE)+VLOOKUP("dinamarca",#REF!,4,FALSE)+VLOOKUP("finlandia",#REF!,4,FALSE))</f>
        <v>#REF!</v>
      </c>
      <c r="J183" s="55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183" s="56" t="e">
        <f>(VLOOKUP("suecia",#REF!,3,FALSE)+VLOOKUP("noruega",#REF!,3,FALSE)+VLOOKUP("dinamarca",#REF!,3,FALSE)+VLOOKUP("finlandia",#REF!,3,FALSE))</f>
        <v>#REF!</v>
      </c>
      <c r="L183" s="55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183" s="56" t="e">
        <f>(VLOOKUP("suecia",#REF!,2,FALSE)+VLOOKUP("noruega",#REF!,2,FALSE)+VLOOKUP("dinamarca",#REF!,2,FALSE)+VLOOKUP("finlandia",#REF!,2,FALSE))</f>
        <v>#REF!</v>
      </c>
    </row>
    <row r="184" spans="3:13" ht="24" hidden="1" customHeight="1" x14ac:dyDescent="0.2">
      <c r="C184" s="57" t="s">
        <v>51</v>
      </c>
      <c r="D184" s="55" t="e">
        <f>VLOOKUP("suecia",#REF!,6,FALSE)/VLOOKUP("suecia",#REF!,6,FALSE)-1</f>
        <v>#REF!</v>
      </c>
      <c r="E184" s="56" t="e">
        <f>VLOOKUP("suecia",#REF!,6,FALSE)</f>
        <v>#REF!</v>
      </c>
      <c r="F184" s="55" t="e">
        <f>VLOOKUP("suecia",#REF!,5,FALSE)/VLOOKUP("suecia",#REF!,5,FALSE)-1</f>
        <v>#REF!</v>
      </c>
      <c r="G184" s="56" t="e">
        <f>VLOOKUP("suecia",#REF!,5,FALSE)</f>
        <v>#REF!</v>
      </c>
      <c r="H184" s="55" t="e">
        <f>VLOOKUP("suecia",#REF!,4,FALSE)/VLOOKUP("suecia",#REF!,4,FALSE)-1</f>
        <v>#REF!</v>
      </c>
      <c r="I184" s="56" t="e">
        <f>VLOOKUP("suecia",#REF!,4,FALSE)</f>
        <v>#REF!</v>
      </c>
      <c r="J184" s="55" t="e">
        <f>VLOOKUP("suecia",#REF!,3,FALSE)/VLOOKUP("suecia",#REF!,3,FALSE)-1</f>
        <v>#REF!</v>
      </c>
      <c r="K184" s="56" t="e">
        <f>VLOOKUP("suecia",#REF!,3,FALSE)</f>
        <v>#REF!</v>
      </c>
      <c r="L184" s="55" t="e">
        <f>VLOOKUP("suecia",#REF!,2,FALSE)/VLOOKUP("suecia",#REF!,2,FALSE)-1</f>
        <v>#REF!</v>
      </c>
      <c r="M184" s="56" t="e">
        <f>VLOOKUP("suecia",#REF!,2,FALSE)</f>
        <v>#REF!</v>
      </c>
    </row>
    <row r="185" spans="3:13" ht="24" hidden="1" customHeight="1" x14ac:dyDescent="0.2">
      <c r="C185" s="57" t="s">
        <v>52</v>
      </c>
      <c r="D185" s="55" t="e">
        <f>VLOOKUP("noruega",#REF!,6,FALSE)/VLOOKUP("noruega",#REF!,6,FALSE)-1</f>
        <v>#REF!</v>
      </c>
      <c r="E185" s="56" t="e">
        <f>VLOOKUP("noruega",#REF!,6,FALSE)</f>
        <v>#REF!</v>
      </c>
      <c r="F185" s="55" t="e">
        <f>VLOOKUP("noruega",#REF!,5,FALSE)/VLOOKUP("noruega",#REF!,5,FALSE)-1</f>
        <v>#REF!</v>
      </c>
      <c r="G185" s="56" t="e">
        <f>VLOOKUP("noruega",#REF!,5,FALSE)</f>
        <v>#REF!</v>
      </c>
      <c r="H185" s="55" t="e">
        <f>VLOOKUP("noruega",#REF!,4,FALSE)/VLOOKUP("noruega",#REF!,4,FALSE)-1</f>
        <v>#REF!</v>
      </c>
      <c r="I185" s="56" t="e">
        <f>VLOOKUP("noruega",#REF!,4,FALSE)</f>
        <v>#REF!</v>
      </c>
      <c r="J185" s="55" t="e">
        <f>VLOOKUP("noruega",#REF!,3,FALSE)/VLOOKUP("noruega",#REF!,3,FALSE)-1</f>
        <v>#REF!</v>
      </c>
      <c r="K185" s="56" t="e">
        <f>VLOOKUP("noruega",#REF!,3,FALSE)</f>
        <v>#REF!</v>
      </c>
      <c r="L185" s="55" t="e">
        <f>VLOOKUP("noruega",#REF!,2,FALSE)/VLOOKUP("noruega",#REF!,2,FALSE)-1</f>
        <v>#REF!</v>
      </c>
      <c r="M185" s="56" t="e">
        <f>VLOOKUP("noruega",#REF!,2,FALSE)</f>
        <v>#REF!</v>
      </c>
    </row>
    <row r="186" spans="3:13" ht="24" hidden="1" customHeight="1" x14ac:dyDescent="0.2">
      <c r="C186" s="57" t="s">
        <v>53</v>
      </c>
      <c r="D186" s="55" t="e">
        <f>VLOOKUP("dinamarca",#REF!,6,FALSE)/VLOOKUP("dinamarca",#REF!,6,FALSE)-1</f>
        <v>#REF!</v>
      </c>
      <c r="E186" s="56" t="e">
        <f>VLOOKUP("dinamarca",#REF!,6,FALSE)</f>
        <v>#REF!</v>
      </c>
      <c r="F186" s="55" t="e">
        <f>VLOOKUP("dinamarca",#REF!,5,FALSE)/VLOOKUP("dinamarca",#REF!,5,FALSE)-1</f>
        <v>#REF!</v>
      </c>
      <c r="G186" s="56" t="e">
        <f>VLOOKUP("dinamarca",#REF!,5,FALSE)</f>
        <v>#REF!</v>
      </c>
      <c r="H186" s="55" t="e">
        <f>VLOOKUP("dinamarca",#REF!,4,FALSE)/VLOOKUP("dinamarca",#REF!,4,FALSE)-1</f>
        <v>#REF!</v>
      </c>
      <c r="I186" s="56" t="e">
        <f>VLOOKUP("dinamarca",#REF!,4,FALSE)</f>
        <v>#REF!</v>
      </c>
      <c r="J186" s="55" t="e">
        <f>VLOOKUP("dinamarca",#REF!,3,FALSE)/VLOOKUP("dinamarca",#REF!,3,FALSE)-1</f>
        <v>#REF!</v>
      </c>
      <c r="K186" s="56" t="e">
        <f>VLOOKUP("dinamarca",#REF!,3,FALSE)</f>
        <v>#REF!</v>
      </c>
      <c r="L186" s="55" t="e">
        <f>VLOOKUP("dinamarca",#REF!,2,FALSE)/VLOOKUP("dinamarca",#REF!,2,FALSE)-1</f>
        <v>#REF!</v>
      </c>
      <c r="M186" s="56" t="e">
        <f>VLOOKUP("dinamarca",#REF!,2,FALSE)</f>
        <v>#REF!</v>
      </c>
    </row>
    <row r="187" spans="3:13" ht="24" hidden="1" customHeight="1" x14ac:dyDescent="0.2">
      <c r="C187" s="57" t="s">
        <v>54</v>
      </c>
      <c r="D187" s="55" t="s">
        <v>40</v>
      </c>
      <c r="E187" s="56" t="e">
        <f>VLOOKUP("finlandia",#REF!,6,FALSE)</f>
        <v>#REF!</v>
      </c>
      <c r="F187" s="55" t="e">
        <f>VLOOKUP("finlandia",#REF!,5,FALSE)/VLOOKUP("finlandia",#REF!,5,FALSE)-1</f>
        <v>#REF!</v>
      </c>
      <c r="G187" s="56" t="e">
        <f>VLOOKUP("finlandia",#REF!,5,FALSE)</f>
        <v>#REF!</v>
      </c>
      <c r="H187" s="55" t="e">
        <f>VLOOKUP("finlandia",#REF!,4,FALSE)/VLOOKUP("finlandia",#REF!,4,FALSE)-1</f>
        <v>#REF!</v>
      </c>
      <c r="I187" s="56" t="e">
        <f>VLOOKUP("finlandia",#REF!,4,FALSE)</f>
        <v>#REF!</v>
      </c>
      <c r="J187" s="55" t="e">
        <f>VLOOKUP("finlandia",#REF!,3,FALSE)/VLOOKUP("finlandia",#REF!,3,FALSE)-1</f>
        <v>#REF!</v>
      </c>
      <c r="K187" s="56" t="e">
        <f>VLOOKUP("finlandia",#REF!,3,FALSE)</f>
        <v>#REF!</v>
      </c>
      <c r="L187" s="55" t="s">
        <v>40</v>
      </c>
      <c r="M187" s="56" t="e">
        <f>VLOOKUP("finlandia",#REF!,2,FALSE)</f>
        <v>#REF!</v>
      </c>
    </row>
    <row r="188" spans="3:13" ht="24" hidden="1" customHeight="1" x14ac:dyDescent="0.2">
      <c r="C188" s="54" t="s">
        <v>55</v>
      </c>
      <c r="D188" s="55" t="e">
        <f>VLOOKUP("suiza",#REF!,6,FALSE)/VLOOKUP("suiza",#REF!,6,FALSE)-1</f>
        <v>#REF!</v>
      </c>
      <c r="E188" s="56" t="e">
        <f>VLOOKUP("suiza",#REF!,6,FALSE)</f>
        <v>#REF!</v>
      </c>
      <c r="F188" s="55" t="e">
        <f>VLOOKUP("suiza",#REF!,5,FALSE)/VLOOKUP("suiza",#REF!,5,FALSE)-1</f>
        <v>#REF!</v>
      </c>
      <c r="G188" s="56" t="e">
        <f>VLOOKUP("suiza",#REF!,5,FALSE)</f>
        <v>#REF!</v>
      </c>
      <c r="H188" s="55" t="e">
        <f>VLOOKUP("suiza",#REF!,4,FALSE)/VLOOKUP("suiza",#REF!,4,FALSE)-1</f>
        <v>#REF!</v>
      </c>
      <c r="I188" s="56" t="e">
        <f>VLOOKUP("suiza",#REF!,4,FALSE)</f>
        <v>#REF!</v>
      </c>
      <c r="J188" s="55" t="e">
        <f>VLOOKUP("suiza",#REF!,3,FALSE)/VLOOKUP("suiza",#REF!,3,FALSE)-1</f>
        <v>#REF!</v>
      </c>
      <c r="K188" s="56" t="e">
        <f>VLOOKUP("suiza",#REF!,3,FALSE)</f>
        <v>#REF!</v>
      </c>
      <c r="L188" s="55" t="e">
        <f>VLOOKUP("suiza",#REF!,2,FALSE)/VLOOKUP("suiza",#REF!,2,FALSE)-1</f>
        <v>#REF!</v>
      </c>
      <c r="M188" s="56" t="e">
        <f>VLOOKUP("suiza",#REF!,2,FALSE)</f>
        <v>#REF!</v>
      </c>
    </row>
    <row r="189" spans="3:13" ht="24" hidden="1" customHeight="1" x14ac:dyDescent="0.2">
      <c r="C189" s="54" t="s">
        <v>56</v>
      </c>
      <c r="D189" s="55" t="e">
        <f>VLOOKUP("austria",#REF!,6,FALSE)/VLOOKUP("austria",#REF!,6,FALSE)-1</f>
        <v>#REF!</v>
      </c>
      <c r="E189" s="56" t="e">
        <f>VLOOKUP("austria",#REF!,6,FALSE)</f>
        <v>#REF!</v>
      </c>
      <c r="F189" s="55" t="e">
        <f>VLOOKUP("austria",#REF!,5,FALSE)/VLOOKUP("austria",#REF!,5,FALSE)-1</f>
        <v>#REF!</v>
      </c>
      <c r="G189" s="56" t="e">
        <f>VLOOKUP("austria",#REF!,5,FALSE)</f>
        <v>#REF!</v>
      </c>
      <c r="H189" s="55" t="e">
        <f>VLOOKUP("austria",#REF!,4,FALSE)/VLOOKUP("austria",#REF!,4,FALSE)-1</f>
        <v>#REF!</v>
      </c>
      <c r="I189" s="56" t="e">
        <f>VLOOKUP("austria",#REF!,4,FALSE)</f>
        <v>#REF!</v>
      </c>
      <c r="J189" s="55" t="e">
        <f>VLOOKUP("austria",#REF!,3,FALSE)/VLOOKUP("austria",#REF!,3,FALSE)-1</f>
        <v>#REF!</v>
      </c>
      <c r="K189" s="56" t="e">
        <f>VLOOKUP("austria",#REF!,3,FALSE)</f>
        <v>#REF!</v>
      </c>
      <c r="L189" s="55" t="e">
        <f>VLOOKUP("austria",#REF!,2,FALSE)/VLOOKUP("austria",#REF!,2,FALSE)-1</f>
        <v>#REF!</v>
      </c>
      <c r="M189" s="56" t="e">
        <f>VLOOKUP("austria",#REF!,2,FALSE)</f>
        <v>#REF!</v>
      </c>
    </row>
    <row r="190" spans="3:13" ht="24" hidden="1" customHeight="1" x14ac:dyDescent="0.2">
      <c r="C190" s="54" t="s">
        <v>57</v>
      </c>
      <c r="D190" s="55" t="e">
        <f>VLOOKUP("rusia",#REF!,6,FALSE)/VLOOKUP("rusia",#REF!,6,FALSE)-1</f>
        <v>#REF!</v>
      </c>
      <c r="E190" s="56" t="e">
        <f>VLOOKUP("rusia",#REF!,6,FALSE)</f>
        <v>#REF!</v>
      </c>
      <c r="F190" s="55" t="e">
        <f>VLOOKUP("rusia",#REF!,5,FALSE)/VLOOKUP("rusia",#REF!,5,FALSE)-1</f>
        <v>#REF!</v>
      </c>
      <c r="G190" s="56" t="e">
        <f>VLOOKUP("rusia",#REF!,5,FALSE)</f>
        <v>#REF!</v>
      </c>
      <c r="H190" s="55" t="e">
        <f>VLOOKUP("rusia",#REF!,4,FALSE)/VLOOKUP("rusia",#REF!,4,FALSE)-1</f>
        <v>#REF!</v>
      </c>
      <c r="I190" s="56" t="e">
        <f>VLOOKUP("rusia",#REF!,4,FALSE)</f>
        <v>#REF!</v>
      </c>
      <c r="J190" s="55" t="e">
        <f>VLOOKUP("rusia",#REF!,3,FALSE)/VLOOKUP("rusia",#REF!,3,FALSE)-1</f>
        <v>#REF!</v>
      </c>
      <c r="K190" s="56" t="e">
        <f>VLOOKUP("rusia",#REF!,3,FALSE)</f>
        <v>#REF!</v>
      </c>
      <c r="L190" s="55" t="e">
        <f>VLOOKUP("rusia",#REF!,2,FALSE)/VLOOKUP("rusia",#REF!,2,FALSE)-1</f>
        <v>#REF!</v>
      </c>
      <c r="M190" s="56" t="e">
        <f>VLOOKUP("rusia",#REF!,2,FALSE)</f>
        <v>#REF!</v>
      </c>
    </row>
    <row r="191" spans="3:13" ht="24" hidden="1" customHeight="1" x14ac:dyDescent="0.2">
      <c r="C191" s="54" t="s">
        <v>58</v>
      </c>
      <c r="D191" s="55" t="e">
        <f>VLOOKUP("paises del este",#REF!,6,FALSE)/VLOOKUP("paises del este",#REF!,6,FALSE)-1</f>
        <v>#REF!</v>
      </c>
      <c r="E191" s="56" t="e">
        <f>VLOOKUP("paises del este",#REF!,6,FALSE)</f>
        <v>#REF!</v>
      </c>
      <c r="F191" s="55" t="e">
        <f>VLOOKUP("paises del este",#REF!,5,FALSE)/VLOOKUP("paises del este",#REF!,5,FALSE)-1</f>
        <v>#REF!</v>
      </c>
      <c r="G191" s="56" t="e">
        <f>VLOOKUP("paises del este",#REF!,5,FALSE)</f>
        <v>#REF!</v>
      </c>
      <c r="H191" s="55" t="e">
        <f>VLOOKUP("paises del este",#REF!,4,FALSE)/VLOOKUP("paises del este",#REF!,4,FALSE)-1</f>
        <v>#REF!</v>
      </c>
      <c r="I191" s="56" t="e">
        <f>VLOOKUP("paises del este",#REF!,4,FALSE)</f>
        <v>#REF!</v>
      </c>
      <c r="J191" s="55" t="e">
        <f>VLOOKUP("paises del este",#REF!,3,FALSE)/VLOOKUP("paises del este",#REF!,3,FALSE)-1</f>
        <v>#REF!</v>
      </c>
      <c r="K191" s="56" t="e">
        <f>VLOOKUP("paises del este",#REF!,3,FALSE)</f>
        <v>#REF!</v>
      </c>
      <c r="L191" s="55" t="e">
        <f>VLOOKUP("paises del este",#REF!,2,FALSE)/VLOOKUP("paises del este",#REF!,2,FALSE)-1</f>
        <v>#REF!</v>
      </c>
      <c r="M191" s="56" t="e">
        <f>VLOOKUP("paises del este",#REF!,2,FALSE)</f>
        <v>#REF!</v>
      </c>
    </row>
    <row r="192" spans="3:13" ht="24" hidden="1" customHeight="1" x14ac:dyDescent="0.2">
      <c r="C192" s="54" t="s">
        <v>59</v>
      </c>
      <c r="D192" s="55" t="e">
        <f>VLOOKUP("resto de europa",#REF!,6,FALSE)/VLOOKUP("resto de europa",#REF!,6,FALSE)-1</f>
        <v>#REF!</v>
      </c>
      <c r="E192" s="56" t="e">
        <f>VLOOKUP("resto de europa",#REF!,6,FALSE)</f>
        <v>#REF!</v>
      </c>
      <c r="F192" s="55" t="e">
        <f>VLOOKUP("resto de europa",#REF!,5,FALSE)/VLOOKUP("resto de europa",#REF!,5,FALSE)-1</f>
        <v>#REF!</v>
      </c>
      <c r="G192" s="56" t="e">
        <f>VLOOKUP("resto de europa",#REF!,5,FALSE)</f>
        <v>#REF!</v>
      </c>
      <c r="H192" s="55" t="e">
        <f>VLOOKUP("resto de europa",#REF!,4,FALSE)/VLOOKUP("resto de europa",#REF!,4,FALSE)-1</f>
        <v>#REF!</v>
      </c>
      <c r="I192" s="56" t="e">
        <f>VLOOKUP("resto de europa",#REF!,4,FALSE)</f>
        <v>#REF!</v>
      </c>
      <c r="J192" s="55" t="e">
        <f>VLOOKUP("resto de europa",#REF!,3,FALSE)/VLOOKUP("resto de europa",#REF!,3,FALSE)-1</f>
        <v>#REF!</v>
      </c>
      <c r="K192" s="56" t="e">
        <f>VLOOKUP("resto de europa",#REF!,3,FALSE)</f>
        <v>#REF!</v>
      </c>
      <c r="L192" s="55" t="e">
        <f>VLOOKUP("resto de europa",#REF!,2,FALSE)/VLOOKUP("resto de europa",#REF!,2,FALSE)-1</f>
        <v>#REF!</v>
      </c>
      <c r="M192" s="56" t="e">
        <f>VLOOKUP("resto de europa",#REF!,2,FALSE)</f>
        <v>#REF!</v>
      </c>
    </row>
    <row r="193" spans="3:14" ht="24" hidden="1" customHeight="1" x14ac:dyDescent="0.2">
      <c r="C193" s="54" t="s">
        <v>60</v>
      </c>
      <c r="D193" s="55" t="e">
        <f>VLOOKUP("usa",#REF!,6,FALSE)/VLOOKUP("usa",#REF!,6,FALSE)-1</f>
        <v>#REF!</v>
      </c>
      <c r="E193" s="56" t="e">
        <f>VLOOKUP("usa",#REF!,6,FALSE)</f>
        <v>#REF!</v>
      </c>
      <c r="F193" s="55" t="e">
        <f>VLOOKUP("usa",#REF!,5,FALSE)/VLOOKUP("usa",#REF!,5,FALSE)-1</f>
        <v>#REF!</v>
      </c>
      <c r="G193" s="56" t="e">
        <f>VLOOKUP("usa",#REF!,5,FALSE)</f>
        <v>#REF!</v>
      </c>
      <c r="H193" s="55" t="e">
        <f>VLOOKUP("usa",#REF!,4,FALSE)/VLOOKUP("usa",#REF!,4,FALSE)-1</f>
        <v>#REF!</v>
      </c>
      <c r="I193" s="56" t="e">
        <f>VLOOKUP("usa",#REF!,4,FALSE)</f>
        <v>#REF!</v>
      </c>
      <c r="J193" s="55" t="e">
        <f>VLOOKUP("usa",#REF!,3,FALSE)/VLOOKUP("usa",#REF!,3,FALSE)-1</f>
        <v>#REF!</v>
      </c>
      <c r="K193" s="56" t="e">
        <f>VLOOKUP("usa",#REF!,3,FALSE)</f>
        <v>#REF!</v>
      </c>
      <c r="L193" s="55" t="e">
        <f>VLOOKUP("usa",#REF!,2,FALSE)/VLOOKUP("usa",#REF!,2,FALSE)-1</f>
        <v>#REF!</v>
      </c>
      <c r="M193" s="56" t="e">
        <f>VLOOKUP("usa",#REF!,2,FALSE)</f>
        <v>#REF!</v>
      </c>
    </row>
    <row r="194" spans="3:14" ht="24" hidden="1" customHeight="1" x14ac:dyDescent="0.2">
      <c r="C194" s="54" t="s">
        <v>61</v>
      </c>
      <c r="D194" s="55" t="e">
        <f>VLOOKUP("resto de america",#REF!,6,FALSE)/VLOOKUP("resto de america",#REF!,6,FALSE)-1</f>
        <v>#REF!</v>
      </c>
      <c r="E194" s="56" t="e">
        <f>VLOOKUP("resto de america",#REF!,6,FALSE)</f>
        <v>#REF!</v>
      </c>
      <c r="F194" s="55" t="e">
        <f>VLOOKUP("resto de america",#REF!,5,FALSE)/VLOOKUP("resto de america",#REF!,5,FALSE)-1</f>
        <v>#REF!</v>
      </c>
      <c r="G194" s="56" t="e">
        <f>VLOOKUP("resto de america",#REF!,5,FALSE)</f>
        <v>#REF!</v>
      </c>
      <c r="H194" s="55" t="e">
        <f>VLOOKUP("resto de america",#REF!,4,FALSE)/VLOOKUP("resto de america",#REF!,4,FALSE)-1</f>
        <v>#REF!</v>
      </c>
      <c r="I194" s="56" t="e">
        <f>VLOOKUP("resto de america",#REF!,4,FALSE)</f>
        <v>#REF!</v>
      </c>
      <c r="J194" s="55" t="e">
        <f>VLOOKUP("resto de america",#REF!,3,FALSE)/VLOOKUP("resto de america",#REF!,3,FALSE)-1</f>
        <v>#REF!</v>
      </c>
      <c r="K194" s="56" t="e">
        <f>VLOOKUP("resto de america",#REF!,3,FALSE)</f>
        <v>#REF!</v>
      </c>
      <c r="L194" s="55" t="e">
        <f>VLOOKUP("resto de america",#REF!,2,FALSE)/VLOOKUP("resto de america",#REF!,2,FALSE)-1</f>
        <v>#REF!</v>
      </c>
      <c r="M194" s="56" t="e">
        <f>VLOOKUP("resto de america",#REF!,2,FALSE)</f>
        <v>#REF!</v>
      </c>
    </row>
    <row r="195" spans="3:14" ht="24" hidden="1" customHeight="1" x14ac:dyDescent="0.2">
      <c r="C195" s="54" t="s">
        <v>62</v>
      </c>
      <c r="D195" s="55" t="e">
        <f>VLOOKUP("resto del mundo",#REF!,6,FALSE)/VLOOKUP("resto del mundo",#REF!,6,FALSE)-1</f>
        <v>#REF!</v>
      </c>
      <c r="E195" s="56" t="e">
        <f>VLOOKUP("resto del mundo",#REF!,6,FALSE)</f>
        <v>#REF!</v>
      </c>
      <c r="F195" s="55" t="e">
        <f>VLOOKUP("resto del mundo",#REF!,5,FALSE)/VLOOKUP("resto del mundo",#REF!,5,FALSE)-1</f>
        <v>#REF!</v>
      </c>
      <c r="G195" s="56" t="e">
        <f>VLOOKUP("resto del mundo",#REF!,5,FALSE)</f>
        <v>#REF!</v>
      </c>
      <c r="H195" s="55" t="e">
        <f>VLOOKUP("resto del mundo",#REF!,4,FALSE)/VLOOKUP("resto del mundo",#REF!,4,FALSE)-1</f>
        <v>#REF!</v>
      </c>
      <c r="I195" s="56" t="e">
        <f>VLOOKUP("resto del mundo",#REF!,4,FALSE)</f>
        <v>#REF!</v>
      </c>
      <c r="J195" s="55" t="e">
        <f>VLOOKUP("resto del mundo",#REF!,3,FALSE)/VLOOKUP("resto del mundo",#REF!,3,FALSE)-1</f>
        <v>#REF!</v>
      </c>
      <c r="K195" s="56" t="e">
        <f>VLOOKUP("resto del mundo",#REF!,3,FALSE)</f>
        <v>#REF!</v>
      </c>
      <c r="L195" s="55" t="e">
        <f>VLOOKUP("resto del mundo",#REF!,2,FALSE)/VLOOKUP("resto del mundo",#REF!,2,FALSE)-1</f>
        <v>#REF!</v>
      </c>
      <c r="M195" s="56" t="e">
        <f>VLOOKUP("resto del mundo",#REF!,2,FALSE)</f>
        <v>#REF!</v>
      </c>
    </row>
    <row r="196" spans="3:14" ht="24" hidden="1" customHeight="1" x14ac:dyDescent="0.2">
      <c r="C196" s="54" t="s">
        <v>63</v>
      </c>
      <c r="D196" s="55" t="e">
        <f>(VLOOKUP("total",#REF!,6,FALSE)-VLOOKUP("españa",#REF!,6,FALSE))/(VLOOKUP("total",#REF!,6,FALSE)-VLOOKUP("españa",#REF!,6,FALSE))-1</f>
        <v>#REF!</v>
      </c>
      <c r="E196" s="56" t="e">
        <f>VLOOKUP("total",#REF!,6,FALSE)-VLOOKUP("españa",#REF!,6,FALSE)</f>
        <v>#REF!</v>
      </c>
      <c r="F196" s="55" t="e">
        <f>(VLOOKUP("total",#REF!,5,FALSE)-VLOOKUP("españa",#REF!,5,FALSE))/(VLOOKUP("total",#REF!,5,FALSE)-VLOOKUP("españa",#REF!,5,FALSE))-1</f>
        <v>#REF!</v>
      </c>
      <c r="G196" s="56" t="e">
        <f>VLOOKUP("total",#REF!,5,FALSE)-VLOOKUP("españa",#REF!,5,FALSE)</f>
        <v>#REF!</v>
      </c>
      <c r="H196" s="55" t="e">
        <f>(VLOOKUP("total",#REF!,4,FALSE)-VLOOKUP("españa",#REF!,4,FALSE))/(VLOOKUP("total",#REF!,4,FALSE)-VLOOKUP("españa",#REF!,4,FALSE))-1</f>
        <v>#REF!</v>
      </c>
      <c r="I196" s="56" t="e">
        <f>VLOOKUP("total",#REF!,4,FALSE)-VLOOKUP("españa",#REF!,4,FALSE)</f>
        <v>#REF!</v>
      </c>
      <c r="J196" s="55" t="e">
        <f>(VLOOKUP("total",#REF!,3,FALSE)-VLOOKUP("españa",#REF!,3,FALSE))/(VLOOKUP("total",#REF!,3,FALSE)-VLOOKUP("españa",#REF!,3,FALSE))-1</f>
        <v>#REF!</v>
      </c>
      <c r="K196" s="56" t="e">
        <f>VLOOKUP("total",#REF!,3,FALSE)-VLOOKUP("españa",#REF!,3,FALSE)</f>
        <v>#REF!</v>
      </c>
      <c r="L196" s="55" t="e">
        <f>(VLOOKUP("total",#REF!,2,FALSE)-VLOOKUP("españa",#REF!,2,FALSE))/(VLOOKUP("total",#REF!,2,FALSE)-VLOOKUP("españa",#REF!,2,FALSE))-1</f>
        <v>#REF!</v>
      </c>
      <c r="M196" s="56" t="e">
        <f>VLOOKUP("total",#REF!,2,FALSE)-VLOOKUP("españa",#REF!,2,FALSE)</f>
        <v>#REF!</v>
      </c>
    </row>
    <row r="197" spans="3:14" ht="24" hidden="1" customHeight="1" x14ac:dyDescent="0.2">
      <c r="C197" s="54" t="s">
        <v>11</v>
      </c>
      <c r="D197" s="55" t="e">
        <f>VLOOKUP("total",#REF!,6,FALSE)/VLOOKUP("total",#REF!,6,FALSE)-1</f>
        <v>#REF!</v>
      </c>
      <c r="E197" s="56" t="e">
        <f>VLOOKUP("total",#REF!,6,FALSE)</f>
        <v>#REF!</v>
      </c>
      <c r="F197" s="55" t="e">
        <f>VLOOKUP("total",#REF!,5,FALSE)/VLOOKUP("total",#REF!,5,FALSE)-1</f>
        <v>#REF!</v>
      </c>
      <c r="G197" s="56" t="e">
        <f>VLOOKUP("total",#REF!,5,FALSE)</f>
        <v>#REF!</v>
      </c>
      <c r="H197" s="55" t="e">
        <f>VLOOKUP("total",#REF!,4,FALSE)/VLOOKUP("total",#REF!,4,FALSE)-1</f>
        <v>#REF!</v>
      </c>
      <c r="I197" s="56" t="e">
        <f>VLOOKUP("total",#REF!,4,FALSE)</f>
        <v>#REF!</v>
      </c>
      <c r="J197" s="55" t="e">
        <f>VLOOKUP("total",#REF!,3,FALSE)/VLOOKUP("total",#REF!,3,FALSE)-1</f>
        <v>#REF!</v>
      </c>
      <c r="K197" s="56" t="e">
        <f>VLOOKUP("total",#REF!,3,FALSE)</f>
        <v>#REF!</v>
      </c>
      <c r="L197" s="55" t="e">
        <f>VLOOKUP("total",#REF!,2,FALSE)/VLOOKUP("total",#REF!,2,FALSE)-1</f>
        <v>#REF!</v>
      </c>
      <c r="M197" s="56" t="e">
        <f>VLOOKUP("total",#REF!,2,FALSE)</f>
        <v>#REF!</v>
      </c>
    </row>
    <row r="198" spans="3:14" hidden="1" x14ac:dyDescent="0.2"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3"/>
    </row>
    <row r="199" spans="3:14" ht="35.25" hidden="1" customHeight="1" x14ac:dyDescent="0.2">
      <c r="C199" s="96" t="s">
        <v>31</v>
      </c>
      <c r="D199" s="97"/>
      <c r="E199" s="97"/>
      <c r="F199" s="97"/>
      <c r="G199" s="97"/>
      <c r="H199" s="97"/>
      <c r="I199" s="97"/>
      <c r="J199" s="97"/>
      <c r="K199" s="97"/>
      <c r="L199" s="97"/>
      <c r="M199" s="97"/>
      <c r="N199" s="51"/>
    </row>
    <row r="200" spans="3:14" ht="20.100000000000001" hidden="1" customHeight="1" x14ac:dyDescent="0.2">
      <c r="C200" s="98" t="str">
        <f>I3</f>
        <v>(noviembre-abril)</v>
      </c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52"/>
    </row>
    <row r="201" spans="3:14" ht="13.5" hidden="1" customHeight="1" x14ac:dyDescent="0.2">
      <c r="C201" s="53"/>
      <c r="D201" s="100" t="s">
        <v>27</v>
      </c>
      <c r="E201" s="101"/>
      <c r="F201" s="100" t="s">
        <v>26</v>
      </c>
      <c r="G201" s="101"/>
      <c r="H201" s="100" t="s">
        <v>25</v>
      </c>
      <c r="I201" s="101"/>
      <c r="J201" s="100" t="s">
        <v>24</v>
      </c>
      <c r="K201" s="101"/>
      <c r="L201" s="100" t="s">
        <v>23</v>
      </c>
      <c r="M201" s="101"/>
    </row>
    <row r="202" spans="3:14" ht="28.5" hidden="1" customHeight="1" x14ac:dyDescent="0.2">
      <c r="C202" s="53"/>
      <c r="D202" s="46" t="s">
        <v>64</v>
      </c>
      <c r="E202" s="46" t="s">
        <v>65</v>
      </c>
      <c r="F202" s="46" t="s">
        <v>64</v>
      </c>
      <c r="G202" s="46" t="s">
        <v>65</v>
      </c>
      <c r="H202" s="46" t="s">
        <v>64</v>
      </c>
      <c r="I202" s="46" t="s">
        <v>65</v>
      </c>
      <c r="J202" s="46" t="s">
        <v>64</v>
      </c>
      <c r="K202" s="46" t="s">
        <v>65</v>
      </c>
      <c r="L202" s="46" t="s">
        <v>64</v>
      </c>
      <c r="M202" s="46" t="s">
        <v>65</v>
      </c>
    </row>
    <row r="203" spans="3:14" ht="24" hidden="1" customHeight="1" x14ac:dyDescent="0.2">
      <c r="C203" s="54" t="s">
        <v>38</v>
      </c>
      <c r="D203" s="55" t="e">
        <f>VLOOKUP("españa",#REF!,6,FALSE)/VLOOKUP("españa",#REF!,6,FALSE)-1</f>
        <v>#REF!</v>
      </c>
      <c r="E203" s="56" t="e">
        <f>VLOOKUP("españa",#REF!,6,FALSE)</f>
        <v>#REF!</v>
      </c>
      <c r="F203" s="55" t="e">
        <f>VLOOKUP("españa",#REF!,5,FALSE)/VLOOKUP("españa",#REF!,5,FALSE)-1</f>
        <v>#REF!</v>
      </c>
      <c r="G203" s="56" t="e">
        <f>VLOOKUP("españa",#REF!,5,FALSE)</f>
        <v>#REF!</v>
      </c>
      <c r="H203" s="55" t="e">
        <f>VLOOKUP("españa",#REF!,4,FALSE)/VLOOKUP("españa",#REF!,4,FALSE)-1</f>
        <v>#REF!</v>
      </c>
      <c r="I203" s="56" t="e">
        <f>VLOOKUP("españa",#REF!,4,FALSE)</f>
        <v>#REF!</v>
      </c>
      <c r="J203" s="55" t="e">
        <f>VLOOKUP("españa",#REF!,3,FALSE)/VLOOKUP("españa",#REF!,3,FALSE)-1</f>
        <v>#REF!</v>
      </c>
      <c r="K203" s="56" t="e">
        <f>VLOOKUP("españa",#REF!,3,FALSE)</f>
        <v>#REF!</v>
      </c>
      <c r="L203" s="55" t="e">
        <f>VLOOKUP("españa",#REF!,2,FALSE)/VLOOKUP("españa",#REF!,2,FALSE)-1</f>
        <v>#REF!</v>
      </c>
      <c r="M203" s="56" t="e">
        <f>VLOOKUP("españa",#REF!,2,FALSE)</f>
        <v>#REF!</v>
      </c>
    </row>
    <row r="204" spans="3:14" ht="24" hidden="1" customHeight="1" x14ac:dyDescent="0.2">
      <c r="C204" s="54" t="s">
        <v>43</v>
      </c>
      <c r="D204" s="55" t="e">
        <f>VLOOKUP("holanda",#REF!,6,FALSE)/VLOOKUP("holanda",#REF!,6,FALSE)-1</f>
        <v>#REF!</v>
      </c>
      <c r="E204" s="56" t="e">
        <f>VLOOKUP("holanda",#REF!,6,FALSE)</f>
        <v>#REF!</v>
      </c>
      <c r="F204" s="55" t="e">
        <f>VLOOKUP("holanda",#REF!,5,FALSE)/VLOOKUP("holanda",#REF!,5,FALSE)-1</f>
        <v>#REF!</v>
      </c>
      <c r="G204" s="56" t="e">
        <f>VLOOKUP("holanda",#REF!,5,FALSE)</f>
        <v>#REF!</v>
      </c>
      <c r="H204" s="55" t="e">
        <f>VLOOKUP("holanda",#REF!,4,FALSE)/VLOOKUP("holanda",#REF!,4,FALSE)-1</f>
        <v>#REF!</v>
      </c>
      <c r="I204" s="56" t="e">
        <f>VLOOKUP("holanda",#REF!,4,FALSE)</f>
        <v>#REF!</v>
      </c>
      <c r="J204" s="55" t="e">
        <f>VLOOKUP("holanda",#REF!,3,FALSE)/VLOOKUP("holanda",#REF!,3,FALSE)-1</f>
        <v>#REF!</v>
      </c>
      <c r="K204" s="56" t="e">
        <f>VLOOKUP("holanda",#REF!,3,FALSE)</f>
        <v>#REF!</v>
      </c>
      <c r="L204" s="55" t="e">
        <f>VLOOKUP("holanda",#REF!,2,FALSE)/VLOOKUP("holanda",#REF!,2,FALSE)-1</f>
        <v>#REF!</v>
      </c>
      <c r="M204" s="56" t="e">
        <f>VLOOKUP("holanda",#REF!,2,FALSE)</f>
        <v>#REF!</v>
      </c>
    </row>
    <row r="205" spans="3:14" ht="24" hidden="1" customHeight="1" x14ac:dyDescent="0.2">
      <c r="C205" s="54" t="s">
        <v>44</v>
      </c>
      <c r="D205" s="55" t="e">
        <f>VLOOKUP("belgica",#REF!,6,FALSE)/VLOOKUP("belgica",#REF!,6,FALSE)-1</f>
        <v>#REF!</v>
      </c>
      <c r="E205" s="56" t="e">
        <f>VLOOKUP("belgica",#REF!,6,FALSE)</f>
        <v>#REF!</v>
      </c>
      <c r="F205" s="55" t="e">
        <f>VLOOKUP("belgica",#REF!,5,FALSE)/VLOOKUP("belgica",#REF!,5,FALSE)-1</f>
        <v>#REF!</v>
      </c>
      <c r="G205" s="56" t="e">
        <f>VLOOKUP("belgica",#REF!,5,FALSE)</f>
        <v>#REF!</v>
      </c>
      <c r="H205" s="55" t="e">
        <f>VLOOKUP("belgica",#REF!,4,FALSE)/VLOOKUP("belgica",#REF!,4,FALSE)-1</f>
        <v>#REF!</v>
      </c>
      <c r="I205" s="56" t="e">
        <f>VLOOKUP("belgica",#REF!,4,FALSE)</f>
        <v>#REF!</v>
      </c>
      <c r="J205" s="55" t="e">
        <f>VLOOKUP("belgica",#REF!,3,FALSE)/VLOOKUP("belgica",#REF!,3,FALSE)-1</f>
        <v>#REF!</v>
      </c>
      <c r="K205" s="56" t="e">
        <f>VLOOKUP("belgica",#REF!,3,FALSE)</f>
        <v>#REF!</v>
      </c>
      <c r="L205" s="55" t="e">
        <f>VLOOKUP("belgica",#REF!,2,FALSE)/VLOOKUP("belgica",#REF!,2,FALSE)-1</f>
        <v>#REF!</v>
      </c>
      <c r="M205" s="56" t="e">
        <f>VLOOKUP("belgica",#REF!,2,FALSE)</f>
        <v>#REF!</v>
      </c>
    </row>
    <row r="206" spans="3:14" ht="24" hidden="1" customHeight="1" x14ac:dyDescent="0.2">
      <c r="C206" s="54" t="s">
        <v>45</v>
      </c>
      <c r="D206" s="55" t="e">
        <f>VLOOKUP("alemania",#REF!,6,FALSE)/VLOOKUP("alemania",#REF!,6,FALSE)-1</f>
        <v>#REF!</v>
      </c>
      <c r="E206" s="56" t="e">
        <f>VLOOKUP("alemania",#REF!,6,FALSE)</f>
        <v>#REF!</v>
      </c>
      <c r="F206" s="55" t="e">
        <f>VLOOKUP("alemania",#REF!,5,FALSE)/VLOOKUP("alemania",#REF!,5,FALSE)-1</f>
        <v>#REF!</v>
      </c>
      <c r="G206" s="56" t="e">
        <f>VLOOKUP("alemania",#REF!,5,FALSE)</f>
        <v>#REF!</v>
      </c>
      <c r="H206" s="55" t="e">
        <f>VLOOKUP("alemania",#REF!,4,FALSE)/VLOOKUP("alemania",#REF!,4,FALSE)-1</f>
        <v>#REF!</v>
      </c>
      <c r="I206" s="56" t="e">
        <f>VLOOKUP("alemania",#REF!,4,FALSE)</f>
        <v>#REF!</v>
      </c>
      <c r="J206" s="55" t="e">
        <f>VLOOKUP("alemania",#REF!,3,FALSE)/VLOOKUP("alemania",#REF!,3,FALSE)-1</f>
        <v>#REF!</v>
      </c>
      <c r="K206" s="56" t="e">
        <f>VLOOKUP("alemania",#REF!,3,FALSE)</f>
        <v>#REF!</v>
      </c>
      <c r="L206" s="55" t="e">
        <f>VLOOKUP("alemania",#REF!,2,FALSE)/VLOOKUP("alemania",#REF!,2,FALSE)-1</f>
        <v>#REF!</v>
      </c>
      <c r="M206" s="56" t="e">
        <f>VLOOKUP("alemania",#REF!,2,FALSE)</f>
        <v>#REF!</v>
      </c>
    </row>
    <row r="207" spans="3:14" ht="24" hidden="1" customHeight="1" x14ac:dyDescent="0.2">
      <c r="C207" s="54" t="s">
        <v>46</v>
      </c>
      <c r="D207" s="55" t="e">
        <f>VLOOKUP("francia",#REF!,6,FALSE)/VLOOKUP("francia",#REF!,6,FALSE)-1</f>
        <v>#REF!</v>
      </c>
      <c r="E207" s="56" t="e">
        <f>VLOOKUP("francia",#REF!,6,FALSE)</f>
        <v>#REF!</v>
      </c>
      <c r="F207" s="55" t="e">
        <f>VLOOKUP("francia",#REF!,5,FALSE)/VLOOKUP("francia",#REF!,5,FALSE)-1</f>
        <v>#REF!</v>
      </c>
      <c r="G207" s="56" t="e">
        <f>VLOOKUP("francia",#REF!,5,FALSE)</f>
        <v>#REF!</v>
      </c>
      <c r="H207" s="55" t="e">
        <f>VLOOKUP("francia",#REF!,4,FALSE)/VLOOKUP("francia",#REF!,4,FALSE)-1</f>
        <v>#REF!</v>
      </c>
      <c r="I207" s="56" t="e">
        <f>VLOOKUP("francia",#REF!,4,FALSE)</f>
        <v>#REF!</v>
      </c>
      <c r="J207" s="55" t="e">
        <f>VLOOKUP("francia",#REF!,3,FALSE)/VLOOKUP("francia",#REF!,3,FALSE)-1</f>
        <v>#REF!</v>
      </c>
      <c r="K207" s="56" t="e">
        <f>VLOOKUP("francia",#REF!,3,FALSE)</f>
        <v>#REF!</v>
      </c>
      <c r="L207" s="55" t="e">
        <f>VLOOKUP("francia",#REF!,2,FALSE)/VLOOKUP("francia",#REF!,2,FALSE)-1</f>
        <v>#REF!</v>
      </c>
      <c r="M207" s="56" t="e">
        <f>VLOOKUP("francia",#REF!,2,FALSE)</f>
        <v>#REF!</v>
      </c>
    </row>
    <row r="208" spans="3:14" ht="24" hidden="1" customHeight="1" x14ac:dyDescent="0.2">
      <c r="C208" s="54" t="s">
        <v>47</v>
      </c>
      <c r="D208" s="55" t="e">
        <f>VLOOKUP("reino unido",#REF!,6,FALSE)/VLOOKUP("reino unido",#REF!,6,FALSE)-1</f>
        <v>#REF!</v>
      </c>
      <c r="E208" s="56" t="e">
        <f>VLOOKUP("reino unido",#REF!,6,FALSE)</f>
        <v>#REF!</v>
      </c>
      <c r="F208" s="55" t="e">
        <f>VLOOKUP("reino unido",#REF!,5,FALSE)/VLOOKUP("reino unido",#REF!,5,FALSE)-1</f>
        <v>#REF!</v>
      </c>
      <c r="G208" s="56" t="e">
        <f>VLOOKUP("reino unido",#REF!,5,FALSE)</f>
        <v>#REF!</v>
      </c>
      <c r="H208" s="55" t="e">
        <f>VLOOKUP("reino unido",#REF!,4,FALSE)/VLOOKUP("reino unido",#REF!,4,FALSE)-1</f>
        <v>#REF!</v>
      </c>
      <c r="I208" s="56" t="e">
        <f>VLOOKUP("reino unido",#REF!,4,FALSE)</f>
        <v>#REF!</v>
      </c>
      <c r="J208" s="55" t="e">
        <f>VLOOKUP("reino unido",#REF!,3,FALSE)/VLOOKUP("reino unido",#REF!,3,FALSE)-1</f>
        <v>#REF!</v>
      </c>
      <c r="K208" s="56" t="e">
        <f>VLOOKUP("reino unido",#REF!,3,FALSE)</f>
        <v>#REF!</v>
      </c>
      <c r="L208" s="55" t="e">
        <f>VLOOKUP("reino unido",#REF!,2,FALSE)/VLOOKUP("reino unido",#REF!,2,FALSE)-1</f>
        <v>#REF!</v>
      </c>
      <c r="M208" s="56" t="e">
        <f>VLOOKUP("reino unido",#REF!,2,FALSE)</f>
        <v>#REF!</v>
      </c>
    </row>
    <row r="209" spans="3:13" ht="24" hidden="1" customHeight="1" x14ac:dyDescent="0.2">
      <c r="C209" s="54" t="s">
        <v>48</v>
      </c>
      <c r="D209" s="55" t="e">
        <f>VLOOKUP("irlanda",#REF!,6,FALSE)/VLOOKUP("irlanda",#REF!,6,FALSE)-1</f>
        <v>#REF!</v>
      </c>
      <c r="E209" s="56" t="e">
        <f>VLOOKUP("irlanda",#REF!,6,FALSE)</f>
        <v>#REF!</v>
      </c>
      <c r="F209" s="55" t="e">
        <f>VLOOKUP("irlanda",#REF!,5,FALSE)/VLOOKUP("irlanda",#REF!,5,FALSE)-1</f>
        <v>#REF!</v>
      </c>
      <c r="G209" s="56" t="e">
        <f>VLOOKUP("irlanda",#REF!,5,FALSE)</f>
        <v>#REF!</v>
      </c>
      <c r="H209" s="55" t="e">
        <f>VLOOKUP("irlanda",#REF!,4,FALSE)/VLOOKUP("irlanda",#REF!,4,FALSE)-1</f>
        <v>#REF!</v>
      </c>
      <c r="I209" s="56" t="e">
        <f>VLOOKUP("irlanda",#REF!,4,FALSE)</f>
        <v>#REF!</v>
      </c>
      <c r="J209" s="55" t="e">
        <f>VLOOKUP("irlanda",#REF!,3,FALSE)/VLOOKUP("irlanda",#REF!,3,FALSE)-1</f>
        <v>#REF!</v>
      </c>
      <c r="K209" s="56" t="e">
        <f>VLOOKUP("irlanda",#REF!,3,FALSE)</f>
        <v>#REF!</v>
      </c>
      <c r="L209" s="55" t="e">
        <f>VLOOKUP("irlanda",#REF!,2,FALSE)/VLOOKUP("irlanda",#REF!,2,FALSE)-1</f>
        <v>#REF!</v>
      </c>
      <c r="M209" s="56" t="e">
        <f>VLOOKUP("irlanda",#REF!,2,FALSE)</f>
        <v>#REF!</v>
      </c>
    </row>
    <row r="210" spans="3:13" ht="24" hidden="1" customHeight="1" x14ac:dyDescent="0.2">
      <c r="C210" s="54" t="s">
        <v>49</v>
      </c>
      <c r="D210" s="55" t="e">
        <f>VLOOKUP("italia",#REF!,6,FALSE)/VLOOKUP("italia",#REF!,6,FALSE)-1</f>
        <v>#REF!</v>
      </c>
      <c r="E210" s="56" t="e">
        <f>VLOOKUP("italia",#REF!,6,FALSE)</f>
        <v>#REF!</v>
      </c>
      <c r="F210" s="55" t="e">
        <f>VLOOKUP("italia",#REF!,5,FALSE)/VLOOKUP("italia",#REF!,5,FALSE)-1</f>
        <v>#REF!</v>
      </c>
      <c r="G210" s="56" t="e">
        <f>VLOOKUP("italia",#REF!,5,FALSE)</f>
        <v>#REF!</v>
      </c>
      <c r="H210" s="55" t="e">
        <f>VLOOKUP("italia",#REF!,4,FALSE)/VLOOKUP("italia",#REF!,4,FALSE)-1</f>
        <v>#REF!</v>
      </c>
      <c r="I210" s="56" t="e">
        <f>VLOOKUP("italia",#REF!,4,FALSE)</f>
        <v>#REF!</v>
      </c>
      <c r="J210" s="55" t="e">
        <f>VLOOKUP("italia",#REF!,3,FALSE)/VLOOKUP("italia",#REF!,3,FALSE)-1</f>
        <v>#REF!</v>
      </c>
      <c r="K210" s="56" t="e">
        <f>VLOOKUP("italia",#REF!,3,FALSE)</f>
        <v>#REF!</v>
      </c>
      <c r="L210" s="55" t="e">
        <f>VLOOKUP("italia",#REF!,2,FALSE)/VLOOKUP("italia",#REF!,2,FALSE)-1</f>
        <v>#REF!</v>
      </c>
      <c r="M210" s="56" t="e">
        <f>VLOOKUP("italia",#REF!,2,FALSE)</f>
        <v>#REF!</v>
      </c>
    </row>
    <row r="211" spans="3:13" ht="24" hidden="1" customHeight="1" x14ac:dyDescent="0.2">
      <c r="C211" s="54" t="s">
        <v>50</v>
      </c>
      <c r="D211" s="55" t="e">
        <f>(VLOOKUP("suecia",#REF!,6,FALSE)+VLOOKUP("noruega",#REF!,6,FALSE)+VLOOKUP("dinamarca",#REF!,6,FALSE)+VLOOKUP("finlandia",#REF!,6,FALSE))/(VLOOKUP("suecia",#REF!,6,FALSE)+VLOOKUP("noruega",#REF!,6,FALSE)+VLOOKUP("dinamarca",#REF!,6,FALSE)+VLOOKUP("finlandia",#REF!,6,FALSE))-1</f>
        <v>#REF!</v>
      </c>
      <c r="E211" s="56" t="e">
        <f>(VLOOKUP("suecia",#REF!,6,FALSE)+VLOOKUP("noruega",#REF!,6,FALSE)+VLOOKUP("dinamarca",#REF!,6,FALSE)+VLOOKUP("finlandia",#REF!,6,FALSE))</f>
        <v>#REF!</v>
      </c>
      <c r="F211" s="55" t="e">
        <f>(VLOOKUP("suecia",#REF!,5,FALSE)+VLOOKUP("noruega",#REF!,5,FALSE)+VLOOKUP("dinamarca",#REF!,5,FALSE)+VLOOKUP("finlandia",#REF!,5,FALSE))/(VLOOKUP("suecia",#REF!,5,FALSE)+VLOOKUP("noruega",#REF!,5,FALSE)+VLOOKUP("dinamarca",#REF!,5,FALSE)+VLOOKUP("finlandia",#REF!,5,FALSE))-1</f>
        <v>#REF!</v>
      </c>
      <c r="G211" s="56" t="e">
        <f>(VLOOKUP("suecia",#REF!,5,FALSE)+VLOOKUP("noruega",#REF!,5,FALSE)+VLOOKUP("dinamarca",#REF!,5,FALSE)+VLOOKUP("finlandia",#REF!,5,FALSE))</f>
        <v>#REF!</v>
      </c>
      <c r="H211" s="55" t="e">
        <f>(VLOOKUP("suecia",#REF!,4,FALSE)+VLOOKUP("noruega",#REF!,4,FALSE)+VLOOKUP("dinamarca",#REF!,4,FALSE)+VLOOKUP("finlandia",#REF!,4,FALSE))/(VLOOKUP("suecia",#REF!,4,FALSE)+VLOOKUP("noruega",#REF!,4,FALSE)+VLOOKUP("dinamarca",#REF!,4,FALSE)+VLOOKUP("finlandia",#REF!,4,FALSE))-1</f>
        <v>#REF!</v>
      </c>
      <c r="I211" s="56" t="e">
        <f>(VLOOKUP("suecia",#REF!,4,FALSE)+VLOOKUP("noruega",#REF!,4,FALSE)+VLOOKUP("dinamarca",#REF!,4,FALSE)+VLOOKUP("finlandia",#REF!,4,FALSE))</f>
        <v>#REF!</v>
      </c>
      <c r="J211" s="55" t="e">
        <f>(VLOOKUP("suecia",#REF!,3,FALSE)+VLOOKUP("noruega",#REF!,3,FALSE)+VLOOKUP("dinamarca",#REF!,3,FALSE)+VLOOKUP("finlandia",#REF!,3,FALSE))/(VLOOKUP("suecia",#REF!,3,FALSE)+VLOOKUP("noruega",#REF!,3,FALSE)+VLOOKUP("dinamarca",#REF!,3,FALSE)+VLOOKUP("finlandia",#REF!,3,FALSE))-1</f>
        <v>#REF!</v>
      </c>
      <c r="K211" s="56" t="e">
        <f>(VLOOKUP("suecia",#REF!,3,FALSE)+VLOOKUP("noruega",#REF!,3,FALSE)+VLOOKUP("dinamarca",#REF!,3,FALSE)+VLOOKUP("finlandia",#REF!,3,FALSE))</f>
        <v>#REF!</v>
      </c>
      <c r="L211" s="55" t="e">
        <f>(VLOOKUP("suecia",#REF!,2,FALSE)+VLOOKUP("noruega",#REF!,2,FALSE)+VLOOKUP("dinamarca",#REF!,2,FALSE)+VLOOKUP("finlandia",#REF!,2,FALSE))/(VLOOKUP("suecia",#REF!,2,FALSE)+VLOOKUP("noruega",#REF!,2,FALSE)+VLOOKUP("dinamarca",#REF!,2,FALSE)+VLOOKUP("finlandia",#REF!,2,FALSE))-1</f>
        <v>#REF!</v>
      </c>
      <c r="M211" s="56" t="e">
        <f>(VLOOKUP("suecia",#REF!,2,FALSE)+VLOOKUP("noruega",#REF!,2,FALSE)+VLOOKUP("dinamarca",#REF!,2,FALSE)+VLOOKUP("finlandia",#REF!,2,FALSE))</f>
        <v>#REF!</v>
      </c>
    </row>
    <row r="212" spans="3:13" ht="24" hidden="1" customHeight="1" x14ac:dyDescent="0.2">
      <c r="C212" s="57" t="s">
        <v>51</v>
      </c>
      <c r="D212" s="55" t="e">
        <f>VLOOKUP("suecia",#REF!,6,FALSE)/VLOOKUP("suecia",#REF!,6,FALSE)-1</f>
        <v>#REF!</v>
      </c>
      <c r="E212" s="56" t="e">
        <f>VLOOKUP("suecia",#REF!,6,FALSE)</f>
        <v>#REF!</v>
      </c>
      <c r="F212" s="55" t="e">
        <f>VLOOKUP("suecia",#REF!,5,FALSE)/VLOOKUP("suecia",#REF!,5,FALSE)-1</f>
        <v>#REF!</v>
      </c>
      <c r="G212" s="56" t="e">
        <f>VLOOKUP("suecia",#REF!,5,FALSE)</f>
        <v>#REF!</v>
      </c>
      <c r="H212" s="55" t="e">
        <f>VLOOKUP("suecia",#REF!,4,FALSE)/VLOOKUP("suecia",#REF!,4,FALSE)-1</f>
        <v>#REF!</v>
      </c>
      <c r="I212" s="56" t="e">
        <f>VLOOKUP("suecia",#REF!,4,FALSE)</f>
        <v>#REF!</v>
      </c>
      <c r="J212" s="55" t="e">
        <f>VLOOKUP("suecia",#REF!,3,FALSE)/VLOOKUP("suecia",#REF!,3,FALSE)-1</f>
        <v>#REF!</v>
      </c>
      <c r="K212" s="56" t="e">
        <f>VLOOKUP("suecia",#REF!,3,FALSE)</f>
        <v>#REF!</v>
      </c>
      <c r="L212" s="55" t="e">
        <f>VLOOKUP("suecia",#REF!,2,FALSE)/VLOOKUP("suecia",#REF!,2,FALSE)-1</f>
        <v>#REF!</v>
      </c>
      <c r="M212" s="56" t="e">
        <f>VLOOKUP("suecia",#REF!,2,FALSE)</f>
        <v>#REF!</v>
      </c>
    </row>
    <row r="213" spans="3:13" ht="24" hidden="1" customHeight="1" x14ac:dyDescent="0.2">
      <c r="C213" s="57" t="s">
        <v>52</v>
      </c>
      <c r="D213" s="55" t="e">
        <f>VLOOKUP("noruega",#REF!,6,FALSE)/VLOOKUP("noruega",#REF!,6,FALSE)-1</f>
        <v>#REF!</v>
      </c>
      <c r="E213" s="56" t="e">
        <f>VLOOKUP("noruega",#REF!,6,FALSE)</f>
        <v>#REF!</v>
      </c>
      <c r="F213" s="55" t="e">
        <f>VLOOKUP("noruega",#REF!,5,FALSE)/VLOOKUP("noruega",#REF!,5,FALSE)-1</f>
        <v>#REF!</v>
      </c>
      <c r="G213" s="56" t="e">
        <f>VLOOKUP("noruega",#REF!,5,FALSE)</f>
        <v>#REF!</v>
      </c>
      <c r="H213" s="55" t="e">
        <f>VLOOKUP("noruega",#REF!,4,FALSE)/VLOOKUP("noruega",#REF!,4,FALSE)-1</f>
        <v>#REF!</v>
      </c>
      <c r="I213" s="56" t="e">
        <f>VLOOKUP("noruega",#REF!,4,FALSE)</f>
        <v>#REF!</v>
      </c>
      <c r="J213" s="55" t="e">
        <f>VLOOKUP("noruega",#REF!,3,FALSE)/VLOOKUP("noruega",#REF!,3,FALSE)-1</f>
        <v>#REF!</v>
      </c>
      <c r="K213" s="56" t="e">
        <f>VLOOKUP("noruega",#REF!,3,FALSE)</f>
        <v>#REF!</v>
      </c>
      <c r="L213" s="55" t="e">
        <f>VLOOKUP("noruega",#REF!,2,FALSE)/VLOOKUP("noruega",#REF!,2,FALSE)-1</f>
        <v>#REF!</v>
      </c>
      <c r="M213" s="56" t="e">
        <f>VLOOKUP("noruega",#REF!,2,FALSE)</f>
        <v>#REF!</v>
      </c>
    </row>
    <row r="214" spans="3:13" ht="24" hidden="1" customHeight="1" x14ac:dyDescent="0.2">
      <c r="C214" s="57" t="s">
        <v>53</v>
      </c>
      <c r="D214" s="55" t="e">
        <f>VLOOKUP("dinamarca",#REF!,6,FALSE)/VLOOKUP("dinamarca",#REF!,6,FALSE)-1</f>
        <v>#REF!</v>
      </c>
      <c r="E214" s="56" t="e">
        <f>VLOOKUP("dinamarca",#REF!,6,FALSE)</f>
        <v>#REF!</v>
      </c>
      <c r="F214" s="55" t="e">
        <f>VLOOKUP("dinamarca",#REF!,5,FALSE)/VLOOKUP("dinamarca",#REF!,5,FALSE)-1</f>
        <v>#REF!</v>
      </c>
      <c r="G214" s="56" t="e">
        <f>VLOOKUP("dinamarca",#REF!,5,FALSE)</f>
        <v>#REF!</v>
      </c>
      <c r="H214" s="55" t="e">
        <f>VLOOKUP("dinamarca",#REF!,4,FALSE)/VLOOKUP("dinamarca",#REF!,4,FALSE)-1</f>
        <v>#REF!</v>
      </c>
      <c r="I214" s="56" t="e">
        <f>VLOOKUP("dinamarca",#REF!,4,FALSE)</f>
        <v>#REF!</v>
      </c>
      <c r="J214" s="55" t="e">
        <f>VLOOKUP("dinamarca",#REF!,3,FALSE)/VLOOKUP("dinamarca",#REF!,3,FALSE)-1</f>
        <v>#REF!</v>
      </c>
      <c r="K214" s="56" t="e">
        <f>VLOOKUP("dinamarca",#REF!,3,FALSE)</f>
        <v>#REF!</v>
      </c>
      <c r="L214" s="55" t="e">
        <f>VLOOKUP("dinamarca",#REF!,2,FALSE)/VLOOKUP("dinamarca",#REF!,2,FALSE)-1</f>
        <v>#REF!</v>
      </c>
      <c r="M214" s="56" t="e">
        <f>VLOOKUP("dinamarca",#REF!,2,FALSE)</f>
        <v>#REF!</v>
      </c>
    </row>
    <row r="215" spans="3:13" ht="24" hidden="1" customHeight="1" x14ac:dyDescent="0.2">
      <c r="C215" s="57" t="s">
        <v>54</v>
      </c>
      <c r="D215" s="55" t="s">
        <v>40</v>
      </c>
      <c r="E215" s="56" t="e">
        <f>VLOOKUP("finlandia",#REF!,6,FALSE)</f>
        <v>#REF!</v>
      </c>
      <c r="F215" s="55" t="e">
        <f>VLOOKUP("finlandia",#REF!,5,FALSE)/VLOOKUP("finlandia",#REF!,5,FALSE)-1</f>
        <v>#REF!</v>
      </c>
      <c r="G215" s="56" t="e">
        <f>VLOOKUP("finlandia",#REF!,5,FALSE)</f>
        <v>#REF!</v>
      </c>
      <c r="H215" s="55" t="e">
        <f>VLOOKUP("finlandia",#REF!,4,FALSE)/VLOOKUP("finlandia",#REF!,4,FALSE)-1</f>
        <v>#REF!</v>
      </c>
      <c r="I215" s="56" t="e">
        <f>VLOOKUP("finlandia",#REF!,4,FALSE)</f>
        <v>#REF!</v>
      </c>
      <c r="J215" s="55" t="e">
        <f>VLOOKUP("finlandia",#REF!,3,FALSE)/VLOOKUP("finlandia",#REF!,3,FALSE)-1</f>
        <v>#REF!</v>
      </c>
      <c r="K215" s="56" t="e">
        <f>VLOOKUP("finlandia",#REF!,3,FALSE)</f>
        <v>#REF!</v>
      </c>
      <c r="L215" s="55" t="s">
        <v>40</v>
      </c>
      <c r="M215" s="56" t="e">
        <f>VLOOKUP("finlandia",#REF!,2,FALSE)</f>
        <v>#REF!</v>
      </c>
    </row>
    <row r="216" spans="3:13" ht="24" hidden="1" customHeight="1" x14ac:dyDescent="0.2">
      <c r="C216" s="54" t="s">
        <v>55</v>
      </c>
      <c r="D216" s="55" t="e">
        <f>VLOOKUP("suiza",#REF!,6,FALSE)/VLOOKUP("suiza",#REF!,6,FALSE)-1</f>
        <v>#REF!</v>
      </c>
      <c r="E216" s="56" t="e">
        <f>VLOOKUP("suiza",#REF!,6,FALSE)</f>
        <v>#REF!</v>
      </c>
      <c r="F216" s="55" t="e">
        <f>VLOOKUP("suiza",#REF!,5,FALSE)/VLOOKUP("suiza",#REF!,5,FALSE)-1</f>
        <v>#REF!</v>
      </c>
      <c r="G216" s="56" t="e">
        <f>VLOOKUP("suiza",#REF!,5,FALSE)</f>
        <v>#REF!</v>
      </c>
      <c r="H216" s="55" t="e">
        <f>VLOOKUP("suiza",#REF!,4,FALSE)/VLOOKUP("suiza",#REF!,4,FALSE)-1</f>
        <v>#REF!</v>
      </c>
      <c r="I216" s="56" t="e">
        <f>VLOOKUP("suiza",#REF!,4,FALSE)</f>
        <v>#REF!</v>
      </c>
      <c r="J216" s="55" t="e">
        <f>VLOOKUP("suiza",#REF!,3,FALSE)/VLOOKUP("suiza",#REF!,3,FALSE)-1</f>
        <v>#REF!</v>
      </c>
      <c r="K216" s="56" t="e">
        <f>VLOOKUP("suiza",#REF!,3,FALSE)</f>
        <v>#REF!</v>
      </c>
      <c r="L216" s="55" t="e">
        <f>VLOOKUP("suiza",#REF!,2,FALSE)/VLOOKUP("suiza",#REF!,2,FALSE)-1</f>
        <v>#REF!</v>
      </c>
      <c r="M216" s="56" t="e">
        <f>VLOOKUP("suiza",#REF!,2,FALSE)</f>
        <v>#REF!</v>
      </c>
    </row>
    <row r="217" spans="3:13" ht="24" hidden="1" customHeight="1" x14ac:dyDescent="0.2">
      <c r="C217" s="54" t="s">
        <v>56</v>
      </c>
      <c r="D217" s="55" t="e">
        <f>VLOOKUP("austria",#REF!,6,FALSE)/VLOOKUP("austria",#REF!,6,FALSE)-1</f>
        <v>#REF!</v>
      </c>
      <c r="E217" s="56" t="e">
        <f>VLOOKUP("austria",#REF!,6,FALSE)</f>
        <v>#REF!</v>
      </c>
      <c r="F217" s="55" t="e">
        <f>VLOOKUP("austria",#REF!,5,FALSE)/VLOOKUP("austria",#REF!,5,FALSE)-1</f>
        <v>#REF!</v>
      </c>
      <c r="G217" s="56" t="e">
        <f>VLOOKUP("austria",#REF!,5,FALSE)</f>
        <v>#REF!</v>
      </c>
      <c r="H217" s="55" t="e">
        <f>VLOOKUP("austria",#REF!,4,FALSE)/VLOOKUP("austria",#REF!,4,FALSE)-1</f>
        <v>#REF!</v>
      </c>
      <c r="I217" s="56" t="e">
        <f>VLOOKUP("austria",#REF!,4,FALSE)</f>
        <v>#REF!</v>
      </c>
      <c r="J217" s="55" t="e">
        <f>VLOOKUP("austria",#REF!,3,FALSE)/VLOOKUP("austria",#REF!,3,FALSE)-1</f>
        <v>#REF!</v>
      </c>
      <c r="K217" s="56" t="e">
        <f>VLOOKUP("austria",#REF!,3,FALSE)</f>
        <v>#REF!</v>
      </c>
      <c r="L217" s="55" t="e">
        <f>VLOOKUP("austria",#REF!,2,FALSE)/VLOOKUP("austria",#REF!,2,FALSE)-1</f>
        <v>#REF!</v>
      </c>
      <c r="M217" s="56" t="e">
        <f>VLOOKUP("austria",#REF!,2,FALSE)</f>
        <v>#REF!</v>
      </c>
    </row>
    <row r="218" spans="3:13" ht="24" hidden="1" customHeight="1" x14ac:dyDescent="0.2">
      <c r="C218" s="54" t="s">
        <v>57</v>
      </c>
      <c r="D218" s="55" t="e">
        <f>VLOOKUP("rusia",#REF!,6,FALSE)/VLOOKUP("rusia",#REF!,6,FALSE)-1</f>
        <v>#REF!</v>
      </c>
      <c r="E218" s="56" t="e">
        <f>VLOOKUP("rusia",#REF!,6,FALSE)</f>
        <v>#REF!</v>
      </c>
      <c r="F218" s="55" t="e">
        <f>VLOOKUP("rusia",#REF!,5,FALSE)/VLOOKUP("rusia",#REF!,5,FALSE)-1</f>
        <v>#REF!</v>
      </c>
      <c r="G218" s="56" t="e">
        <f>VLOOKUP("rusia",#REF!,5,FALSE)</f>
        <v>#REF!</v>
      </c>
      <c r="H218" s="55" t="e">
        <f>VLOOKUP("rusia",#REF!,4,FALSE)/VLOOKUP("rusia",#REF!,4,FALSE)-1</f>
        <v>#REF!</v>
      </c>
      <c r="I218" s="56" t="e">
        <f>VLOOKUP("rusia",#REF!,4,FALSE)</f>
        <v>#REF!</v>
      </c>
      <c r="J218" s="55" t="e">
        <f>VLOOKUP("rusia",#REF!,3,FALSE)/VLOOKUP("rusia",#REF!,3,FALSE)-1</f>
        <v>#REF!</v>
      </c>
      <c r="K218" s="56" t="e">
        <f>VLOOKUP("rusia",#REF!,3,FALSE)</f>
        <v>#REF!</v>
      </c>
      <c r="L218" s="55" t="e">
        <f>VLOOKUP("rusia",#REF!,2,FALSE)/VLOOKUP("rusia",#REF!,2,FALSE)-1</f>
        <v>#REF!</v>
      </c>
      <c r="M218" s="56" t="e">
        <f>VLOOKUP("rusia",#REF!,2,FALSE)</f>
        <v>#REF!</v>
      </c>
    </row>
    <row r="219" spans="3:13" ht="24" hidden="1" customHeight="1" x14ac:dyDescent="0.2">
      <c r="C219" s="54" t="s">
        <v>58</v>
      </c>
      <c r="D219" s="55" t="e">
        <f>VLOOKUP("paises del este",#REF!,6,FALSE)/VLOOKUP("paises del este",#REF!,6,FALSE)-1</f>
        <v>#REF!</v>
      </c>
      <c r="E219" s="56" t="e">
        <f>VLOOKUP("paises del este",#REF!,6,FALSE)</f>
        <v>#REF!</v>
      </c>
      <c r="F219" s="55" t="e">
        <f>VLOOKUP("paises del este",#REF!,5,FALSE)/VLOOKUP("paises del este",#REF!,5,FALSE)-1</f>
        <v>#REF!</v>
      </c>
      <c r="G219" s="56" t="e">
        <f>VLOOKUP("paises del este",#REF!,5,FALSE)</f>
        <v>#REF!</v>
      </c>
      <c r="H219" s="55" t="e">
        <f>VLOOKUP("paises del este",#REF!,4,FALSE)/VLOOKUP("paises del este",#REF!,4,FALSE)-1</f>
        <v>#REF!</v>
      </c>
      <c r="I219" s="56" t="e">
        <f>VLOOKUP("paises del este",#REF!,4,FALSE)</f>
        <v>#REF!</v>
      </c>
      <c r="J219" s="55" t="e">
        <f>VLOOKUP("paises del este",#REF!,3,FALSE)/VLOOKUP("paises del este",#REF!,3,FALSE)-1</f>
        <v>#REF!</v>
      </c>
      <c r="K219" s="56" t="e">
        <f>VLOOKUP("paises del este",#REF!,3,FALSE)</f>
        <v>#REF!</v>
      </c>
      <c r="L219" s="55" t="e">
        <f>VLOOKUP("paises del este",#REF!,2,FALSE)/VLOOKUP("paises del este",#REF!,2,FALSE)-1</f>
        <v>#REF!</v>
      </c>
      <c r="M219" s="56" t="e">
        <f>VLOOKUP("paises del este",#REF!,2,FALSE)</f>
        <v>#REF!</v>
      </c>
    </row>
    <row r="220" spans="3:13" ht="24" hidden="1" customHeight="1" x14ac:dyDescent="0.2">
      <c r="C220" s="54" t="s">
        <v>59</v>
      </c>
      <c r="D220" s="55" t="e">
        <f>VLOOKUP("resto de europa",#REF!,6,FALSE)/VLOOKUP("resto de europa",#REF!,6,FALSE)-1</f>
        <v>#REF!</v>
      </c>
      <c r="E220" s="56" t="e">
        <f>VLOOKUP("resto de europa",#REF!,6,FALSE)</f>
        <v>#REF!</v>
      </c>
      <c r="F220" s="55" t="e">
        <f>VLOOKUP("resto de europa",#REF!,5,FALSE)/VLOOKUP("resto de europa",#REF!,5,FALSE)-1</f>
        <v>#REF!</v>
      </c>
      <c r="G220" s="56" t="e">
        <f>VLOOKUP("resto de europa",#REF!,5,FALSE)</f>
        <v>#REF!</v>
      </c>
      <c r="H220" s="55" t="e">
        <f>VLOOKUP("resto de europa",#REF!,4,FALSE)/VLOOKUP("resto de europa",#REF!,4,FALSE)-1</f>
        <v>#REF!</v>
      </c>
      <c r="I220" s="56" t="e">
        <f>VLOOKUP("resto de europa",#REF!,4,FALSE)</f>
        <v>#REF!</v>
      </c>
      <c r="J220" s="55" t="e">
        <f>VLOOKUP("resto de europa",#REF!,3,FALSE)/VLOOKUP("resto de europa",#REF!,3,FALSE)-1</f>
        <v>#REF!</v>
      </c>
      <c r="K220" s="56" t="e">
        <f>VLOOKUP("resto de europa",#REF!,3,FALSE)</f>
        <v>#REF!</v>
      </c>
      <c r="L220" s="55" t="e">
        <f>VLOOKUP("resto de europa",#REF!,2,FALSE)/VLOOKUP("resto de europa",#REF!,2,FALSE)-1</f>
        <v>#REF!</v>
      </c>
      <c r="M220" s="56" t="e">
        <f>VLOOKUP("resto de europa",#REF!,2,FALSE)</f>
        <v>#REF!</v>
      </c>
    </row>
    <row r="221" spans="3:13" ht="24" hidden="1" customHeight="1" x14ac:dyDescent="0.2">
      <c r="C221" s="54" t="s">
        <v>60</v>
      </c>
      <c r="D221" s="55" t="e">
        <f>VLOOKUP("usa",#REF!,6,FALSE)/VLOOKUP("usa",#REF!,6,FALSE)-1</f>
        <v>#REF!</v>
      </c>
      <c r="E221" s="56" t="e">
        <f>VLOOKUP("usa",#REF!,6,FALSE)</f>
        <v>#REF!</v>
      </c>
      <c r="F221" s="55" t="e">
        <f>VLOOKUP("usa",#REF!,5,FALSE)/VLOOKUP("usa",#REF!,5,FALSE)-1</f>
        <v>#REF!</v>
      </c>
      <c r="G221" s="56" t="e">
        <f>VLOOKUP("usa",#REF!,5,FALSE)</f>
        <v>#REF!</v>
      </c>
      <c r="H221" s="55" t="e">
        <f>VLOOKUP("usa",#REF!,4,FALSE)/VLOOKUP("usa",#REF!,4,FALSE)-1</f>
        <v>#REF!</v>
      </c>
      <c r="I221" s="56" t="e">
        <f>VLOOKUP("usa",#REF!,4,FALSE)</f>
        <v>#REF!</v>
      </c>
      <c r="J221" s="55" t="e">
        <f>VLOOKUP("usa",#REF!,3,FALSE)/VLOOKUP("usa",#REF!,3,FALSE)-1</f>
        <v>#REF!</v>
      </c>
      <c r="K221" s="56" t="e">
        <f>VLOOKUP("usa",#REF!,3,FALSE)</f>
        <v>#REF!</v>
      </c>
      <c r="L221" s="55" t="e">
        <f>VLOOKUP("usa",#REF!,2,FALSE)/VLOOKUP("usa",#REF!,2,FALSE)-1</f>
        <v>#REF!</v>
      </c>
      <c r="M221" s="56" t="e">
        <f>VLOOKUP("usa",#REF!,2,FALSE)</f>
        <v>#REF!</v>
      </c>
    </row>
    <row r="222" spans="3:13" ht="24" hidden="1" customHeight="1" x14ac:dyDescent="0.2">
      <c r="C222" s="54" t="s">
        <v>61</v>
      </c>
      <c r="D222" s="55" t="e">
        <f>VLOOKUP("resto de america",#REF!,6,FALSE)/VLOOKUP("resto de america",#REF!,6,FALSE)-1</f>
        <v>#REF!</v>
      </c>
      <c r="E222" s="56" t="e">
        <f>VLOOKUP("resto de america",#REF!,6,FALSE)</f>
        <v>#REF!</v>
      </c>
      <c r="F222" s="55" t="e">
        <f>VLOOKUP("resto de america",#REF!,5,FALSE)/VLOOKUP("resto de america",#REF!,5,FALSE)-1</f>
        <v>#REF!</v>
      </c>
      <c r="G222" s="56" t="e">
        <f>VLOOKUP("resto de america",#REF!,5,FALSE)</f>
        <v>#REF!</v>
      </c>
      <c r="H222" s="55" t="e">
        <f>VLOOKUP("resto de america",#REF!,4,FALSE)/VLOOKUP("resto de america",#REF!,4,FALSE)-1</f>
        <v>#REF!</v>
      </c>
      <c r="I222" s="56" t="e">
        <f>VLOOKUP("resto de america",#REF!,4,FALSE)</f>
        <v>#REF!</v>
      </c>
      <c r="J222" s="55" t="e">
        <f>VLOOKUP("resto de america",#REF!,3,FALSE)/VLOOKUP("resto de america",#REF!,3,FALSE)-1</f>
        <v>#REF!</v>
      </c>
      <c r="K222" s="56" t="e">
        <f>VLOOKUP("resto de america",#REF!,3,FALSE)</f>
        <v>#REF!</v>
      </c>
      <c r="L222" s="55" t="e">
        <f>VLOOKUP("resto de america",#REF!,2,FALSE)/VLOOKUP("resto de america",#REF!,2,FALSE)-1</f>
        <v>#REF!</v>
      </c>
      <c r="M222" s="56" t="e">
        <f>VLOOKUP("resto de america",#REF!,2,FALSE)</f>
        <v>#REF!</v>
      </c>
    </row>
    <row r="223" spans="3:13" ht="24" hidden="1" customHeight="1" x14ac:dyDescent="0.2">
      <c r="C223" s="54" t="s">
        <v>62</v>
      </c>
      <c r="D223" s="55" t="e">
        <f>VLOOKUP("resto del mundo",#REF!,6,FALSE)/VLOOKUP("resto del mundo",#REF!,6,FALSE)-1</f>
        <v>#REF!</v>
      </c>
      <c r="E223" s="56" t="e">
        <f>VLOOKUP("resto del mundo",#REF!,6,FALSE)</f>
        <v>#REF!</v>
      </c>
      <c r="F223" s="55" t="e">
        <f>VLOOKUP("resto del mundo",#REF!,5,FALSE)/VLOOKUP("resto del mundo",#REF!,5,FALSE)-1</f>
        <v>#REF!</v>
      </c>
      <c r="G223" s="56" t="e">
        <f>VLOOKUP("resto del mundo",#REF!,5,FALSE)</f>
        <v>#REF!</v>
      </c>
      <c r="H223" s="55" t="e">
        <f>VLOOKUP("resto del mundo",#REF!,4,FALSE)/VLOOKUP("resto del mundo",#REF!,4,FALSE)-1</f>
        <v>#REF!</v>
      </c>
      <c r="I223" s="56" t="e">
        <f>VLOOKUP("resto del mundo",#REF!,4,FALSE)</f>
        <v>#REF!</v>
      </c>
      <c r="J223" s="55" t="e">
        <f>VLOOKUP("resto del mundo",#REF!,3,FALSE)/VLOOKUP("resto del mundo",#REF!,3,FALSE)-1</f>
        <v>#REF!</v>
      </c>
      <c r="K223" s="56" t="e">
        <f>VLOOKUP("resto del mundo",#REF!,3,FALSE)</f>
        <v>#REF!</v>
      </c>
      <c r="L223" s="55" t="e">
        <f>VLOOKUP("resto del mundo",#REF!,2,FALSE)/VLOOKUP("resto del mundo",#REF!,2,FALSE)-1</f>
        <v>#REF!</v>
      </c>
      <c r="M223" s="56" t="e">
        <f>VLOOKUP("resto del mundo",#REF!,2,FALSE)</f>
        <v>#REF!</v>
      </c>
    </row>
    <row r="224" spans="3:13" ht="24" hidden="1" customHeight="1" x14ac:dyDescent="0.2">
      <c r="C224" s="54" t="s">
        <v>63</v>
      </c>
      <c r="D224" s="55" t="e">
        <f>(VLOOKUP("total",#REF!,6,FALSE)-VLOOKUP("españa",#REF!,6,FALSE))/(VLOOKUP("total",#REF!,6,FALSE)-VLOOKUP("españa",#REF!,6,FALSE))-1</f>
        <v>#REF!</v>
      </c>
      <c r="E224" s="56" t="e">
        <f>VLOOKUP("total",#REF!,6,FALSE)-VLOOKUP("españa",#REF!,6,FALSE)</f>
        <v>#REF!</v>
      </c>
      <c r="F224" s="55" t="e">
        <f>(VLOOKUP("total",#REF!,5,FALSE)-VLOOKUP("españa",#REF!,5,FALSE))/(VLOOKUP("total",#REF!,5,FALSE)-VLOOKUP("españa",#REF!,5,FALSE))-1</f>
        <v>#REF!</v>
      </c>
      <c r="G224" s="56" t="e">
        <f>VLOOKUP("total",#REF!,5,FALSE)-VLOOKUP("españa",#REF!,5,FALSE)</f>
        <v>#REF!</v>
      </c>
      <c r="H224" s="55" t="e">
        <f>(VLOOKUP("total",#REF!,4,FALSE)-VLOOKUP("españa",#REF!,4,FALSE))/(VLOOKUP("total",#REF!,4,FALSE)-VLOOKUP("españa",#REF!,4,FALSE))-1</f>
        <v>#REF!</v>
      </c>
      <c r="I224" s="56" t="e">
        <f>VLOOKUP("total",#REF!,4,FALSE)-VLOOKUP("españa",#REF!,4,FALSE)</f>
        <v>#REF!</v>
      </c>
      <c r="J224" s="55" t="e">
        <f>(VLOOKUP("total",#REF!,3,FALSE)-VLOOKUP("españa",#REF!,3,FALSE))/(VLOOKUP("total",#REF!,3,FALSE)-VLOOKUP("españa",#REF!,3,FALSE))-1</f>
        <v>#REF!</v>
      </c>
      <c r="K224" s="56" t="e">
        <f>VLOOKUP("total",#REF!,3,FALSE)-VLOOKUP("españa",#REF!,3,FALSE)</f>
        <v>#REF!</v>
      </c>
      <c r="L224" s="55" t="e">
        <f>(VLOOKUP("total",#REF!,2,FALSE)-VLOOKUP("españa",#REF!,2,FALSE))/(VLOOKUP("total",#REF!,2,FALSE)-VLOOKUP("españa",#REF!,2,FALSE))-1</f>
        <v>#REF!</v>
      </c>
      <c r="M224" s="56" t="e">
        <f>VLOOKUP("total",#REF!,2,FALSE)-VLOOKUP("españa",#REF!,2,FALSE)</f>
        <v>#REF!</v>
      </c>
    </row>
    <row r="225" spans="3:13" ht="24" hidden="1" customHeight="1" x14ac:dyDescent="0.2">
      <c r="C225" s="54" t="s">
        <v>11</v>
      </c>
      <c r="D225" s="55" t="e">
        <f>VLOOKUP("total",#REF!,6,FALSE)/VLOOKUP("total",#REF!,6,FALSE)-1</f>
        <v>#REF!</v>
      </c>
      <c r="E225" s="56" t="e">
        <f>VLOOKUP("total",#REF!,6,FALSE)</f>
        <v>#REF!</v>
      </c>
      <c r="F225" s="55" t="e">
        <f>VLOOKUP("total",#REF!,5,FALSE)/VLOOKUP("total",#REF!,5,FALSE)-1</f>
        <v>#REF!</v>
      </c>
      <c r="G225" s="56" t="e">
        <f>VLOOKUP("total",#REF!,5,FALSE)</f>
        <v>#REF!</v>
      </c>
      <c r="H225" s="55" t="e">
        <f>VLOOKUP("total",#REF!,4,FALSE)/VLOOKUP("total",#REF!,4,FALSE)-1</f>
        <v>#REF!</v>
      </c>
      <c r="I225" s="56" t="e">
        <f>VLOOKUP("total",#REF!,4,FALSE)</f>
        <v>#REF!</v>
      </c>
      <c r="J225" s="55" t="e">
        <f>VLOOKUP("total",#REF!,3,FALSE)/VLOOKUP("total",#REF!,3,FALSE)-1</f>
        <v>#REF!</v>
      </c>
      <c r="K225" s="56" t="e">
        <f>VLOOKUP("total",#REF!,3,FALSE)</f>
        <v>#REF!</v>
      </c>
      <c r="L225" s="55" t="e">
        <f>VLOOKUP("total",#REF!,2,FALSE)/VLOOKUP("total",#REF!,2,FALSE)-1</f>
        <v>#REF!</v>
      </c>
      <c r="M225" s="56" t="e">
        <f>VLOOKUP("total",#REF!,2,FALSE)</f>
        <v>#REF!</v>
      </c>
    </row>
    <row r="226" spans="3:13" ht="18" customHeight="1" thickBot="1" x14ac:dyDescent="0.25">
      <c r="C226" s="4"/>
    </row>
    <row r="227" spans="3:13" ht="22.5" customHeight="1" thickBot="1" x14ac:dyDescent="0.25">
      <c r="C227" s="4"/>
      <c r="E227" s="67" t="str">
        <f>$E$1</f>
        <v>INDICADORES TURÍSTICOS DE TENERIFE definitivo</v>
      </c>
      <c r="F227" s="68"/>
      <c r="G227" s="68"/>
      <c r="H227" s="68"/>
      <c r="I227" s="68"/>
      <c r="J227" s="68"/>
      <c r="K227" s="90"/>
    </row>
    <row r="228" spans="3:13" ht="18" customHeight="1" x14ac:dyDescent="0.2">
      <c r="C228" s="4"/>
    </row>
    <row r="229" spans="3:13" ht="34.5" customHeight="1" thickBot="1" x14ac:dyDescent="0.25">
      <c r="C229" s="91" t="s">
        <v>66</v>
      </c>
      <c r="D229" s="92"/>
      <c r="E229" s="92"/>
      <c r="F229" s="92"/>
      <c r="G229" s="92"/>
      <c r="H229" s="92"/>
      <c r="I229" s="92"/>
      <c r="J229" s="92"/>
      <c r="K229" s="92"/>
      <c r="L229" s="92"/>
      <c r="M229" s="93"/>
    </row>
    <row r="230" spans="3:13" ht="18" customHeight="1" thickBot="1" x14ac:dyDescent="0.25">
      <c r="C230" s="58"/>
      <c r="D230" s="94" t="s">
        <v>10</v>
      </c>
      <c r="E230" s="95"/>
      <c r="F230" s="94" t="s">
        <v>32</v>
      </c>
      <c r="G230" s="95"/>
      <c r="H230" s="94" t="s">
        <v>33</v>
      </c>
      <c r="I230" s="95"/>
      <c r="J230" s="94" t="s">
        <v>34</v>
      </c>
      <c r="K230" s="95"/>
      <c r="L230" s="94" t="s">
        <v>35</v>
      </c>
      <c r="M230" s="95"/>
    </row>
    <row r="231" spans="3:13" ht="26.25" customHeight="1" thickBot="1" x14ac:dyDescent="0.25">
      <c r="C231" s="59"/>
      <c r="D231" s="46" t="s">
        <v>67</v>
      </c>
      <c r="E231" s="46" t="s">
        <v>68</v>
      </c>
      <c r="F231" s="46" t="s">
        <v>67</v>
      </c>
      <c r="G231" s="46" t="s">
        <v>68</v>
      </c>
      <c r="H231" s="46" t="s">
        <v>67</v>
      </c>
      <c r="I231" s="46" t="s">
        <v>68</v>
      </c>
      <c r="J231" s="46" t="s">
        <v>67</v>
      </c>
      <c r="K231" s="46" t="s">
        <v>68</v>
      </c>
      <c r="L231" s="46" t="s">
        <v>67</v>
      </c>
      <c r="M231" s="46" t="s">
        <v>68</v>
      </c>
    </row>
    <row r="232" spans="3:13" ht="24" customHeight="1" thickBot="1" x14ac:dyDescent="0.25">
      <c r="C232" s="38" t="s">
        <v>38</v>
      </c>
      <c r="D232" s="60">
        <v>0.22922522547288027</v>
      </c>
      <c r="E232" s="60">
        <f>E141/E$166</f>
        <v>0.16892957612242523</v>
      </c>
      <c r="F232" s="60">
        <v>0.6918208708811997</v>
      </c>
      <c r="G232" s="60">
        <f>G141/G$166</f>
        <v>0.64425088030499589</v>
      </c>
      <c r="H232" s="60">
        <v>0.4982443820224719</v>
      </c>
      <c r="I232" s="60">
        <f>I141/I$166</f>
        <v>0.46698588709677419</v>
      </c>
      <c r="J232" s="60">
        <v>0.46376382452659787</v>
      </c>
      <c r="K232" s="60">
        <f>K141/K$166</f>
        <v>0.35818079061309521</v>
      </c>
      <c r="L232" s="60">
        <v>0.16286451326653376</v>
      </c>
      <c r="M232" s="60">
        <f>M141/M$166</f>
        <v>9.9169396922088177E-2</v>
      </c>
    </row>
    <row r="233" spans="3:13" ht="24" hidden="1" customHeight="1" x14ac:dyDescent="0.2">
      <c r="C233" s="38" t="s">
        <v>39</v>
      </c>
      <c r="D233" s="60" t="e">
        <v>#REF!</v>
      </c>
      <c r="E233" s="60">
        <f t="shared" ref="E233:G248" si="0">E142/E$166</f>
        <v>0</v>
      </c>
      <c r="F233" s="60" t="e">
        <v>#REF!</v>
      </c>
      <c r="G233" s="60" t="e">
        <f t="shared" si="0"/>
        <v>#VALUE!</v>
      </c>
      <c r="H233" s="60" t="e">
        <v>#REF!</v>
      </c>
      <c r="I233" s="60" t="e">
        <f t="shared" ref="I233:I255" si="1">I142/I$166</f>
        <v>#VALUE!</v>
      </c>
      <c r="J233" s="60" t="e">
        <v>#REF!</v>
      </c>
      <c r="K233" s="60" t="e">
        <f t="shared" ref="K233:K255" si="2">K142/K$166</f>
        <v>#VALUE!</v>
      </c>
      <c r="L233" s="60" t="e">
        <v>#REF!</v>
      </c>
      <c r="M233" s="60" t="e">
        <f t="shared" ref="M233:M255" si="3">M142/M$166</f>
        <v>#VALUE!</v>
      </c>
    </row>
    <row r="234" spans="3:13" ht="24" hidden="1" customHeight="1" x14ac:dyDescent="0.2">
      <c r="C234" s="38" t="s">
        <v>41</v>
      </c>
      <c r="D234" s="60" t="e">
        <v>#REF!</v>
      </c>
      <c r="E234" s="60">
        <f t="shared" si="0"/>
        <v>0</v>
      </c>
      <c r="F234" s="60" t="e">
        <v>#REF!</v>
      </c>
      <c r="G234" s="60" t="e">
        <f t="shared" si="0"/>
        <v>#VALUE!</v>
      </c>
      <c r="H234" s="60" t="e">
        <v>#REF!</v>
      </c>
      <c r="I234" s="60" t="e">
        <f t="shared" si="1"/>
        <v>#VALUE!</v>
      </c>
      <c r="J234" s="60" t="e">
        <v>#REF!</v>
      </c>
      <c r="K234" s="60" t="e">
        <f t="shared" si="2"/>
        <v>#VALUE!</v>
      </c>
      <c r="L234" s="60" t="e">
        <v>#REF!</v>
      </c>
      <c r="M234" s="60" t="e">
        <f t="shared" si="3"/>
        <v>#VALUE!</v>
      </c>
    </row>
    <row r="235" spans="3:13" ht="24" hidden="1" customHeight="1" x14ac:dyDescent="0.2">
      <c r="C235" s="38" t="s">
        <v>42</v>
      </c>
      <c r="D235" s="60" t="e">
        <v>#REF!</v>
      </c>
      <c r="E235" s="60">
        <f t="shared" si="0"/>
        <v>0</v>
      </c>
      <c r="F235" s="60" t="e">
        <v>#REF!</v>
      </c>
      <c r="G235" s="60" t="e">
        <f t="shared" si="0"/>
        <v>#VALUE!</v>
      </c>
      <c r="H235" s="60" t="e">
        <v>#REF!</v>
      </c>
      <c r="I235" s="60" t="e">
        <f t="shared" si="1"/>
        <v>#VALUE!</v>
      </c>
      <c r="J235" s="60" t="e">
        <v>#REF!</v>
      </c>
      <c r="K235" s="60" t="e">
        <f t="shared" si="2"/>
        <v>#VALUE!</v>
      </c>
      <c r="L235" s="60" t="e">
        <v>#REF!</v>
      </c>
      <c r="M235" s="60" t="e">
        <f t="shared" si="3"/>
        <v>#VALUE!</v>
      </c>
    </row>
    <row r="236" spans="3:13" ht="24" customHeight="1" thickBot="1" x14ac:dyDescent="0.25">
      <c r="C236" s="38" t="s">
        <v>43</v>
      </c>
      <c r="D236" s="60">
        <v>2.8206731771459725E-2</v>
      </c>
      <c r="E236" s="60">
        <f t="shared" si="0"/>
        <v>2.9143878074751009E-2</v>
      </c>
      <c r="F236" s="60">
        <v>4.1273990506982185E-3</v>
      </c>
      <c r="G236" s="60">
        <f t="shared" si="0"/>
        <v>7.3336686876174844E-3</v>
      </c>
      <c r="H236" s="60">
        <v>1.4747191011235955E-2</v>
      </c>
      <c r="I236" s="60">
        <f t="shared" si="1"/>
        <v>2.4042338709677421E-2</v>
      </c>
      <c r="J236" s="60">
        <v>6.7956709059414002E-3</v>
      </c>
      <c r="K236" s="60">
        <f t="shared" si="2"/>
        <v>8.7777585974503827E-3</v>
      </c>
      <c r="L236" s="60">
        <v>3.3424440911379159E-2</v>
      </c>
      <c r="M236" s="60">
        <f t="shared" si="3"/>
        <v>3.4725056709143221E-2</v>
      </c>
    </row>
    <row r="237" spans="3:13" ht="24" customHeight="1" thickBot="1" x14ac:dyDescent="0.25">
      <c r="C237" s="38" t="s">
        <v>44</v>
      </c>
      <c r="D237" s="60">
        <v>3.0476923535084886E-2</v>
      </c>
      <c r="E237" s="60">
        <f t="shared" si="0"/>
        <v>2.9781346699342143E-2</v>
      </c>
      <c r="F237" s="60">
        <v>7.2917383229001856E-3</v>
      </c>
      <c r="G237" s="60">
        <f t="shared" si="0"/>
        <v>7.1924668837644399E-3</v>
      </c>
      <c r="H237" s="60">
        <v>1.6502808988764044E-2</v>
      </c>
      <c r="I237" s="60">
        <f t="shared" si="1"/>
        <v>1.033266129032258E-2</v>
      </c>
      <c r="J237" s="60">
        <v>4.5748634203396357E-3</v>
      </c>
      <c r="K237" s="60">
        <f t="shared" si="2"/>
        <v>4.5638669431786738E-3</v>
      </c>
      <c r="L237" s="60">
        <v>3.6524563494207893E-2</v>
      </c>
      <c r="M237" s="60">
        <f t="shared" si="3"/>
        <v>3.6572282826186103E-2</v>
      </c>
    </row>
    <row r="238" spans="3:13" ht="24" customHeight="1" thickBot="1" x14ac:dyDescent="0.25">
      <c r="C238" s="38" t="s">
        <v>45</v>
      </c>
      <c r="D238" s="60">
        <v>0.11548884719616427</v>
      </c>
      <c r="E238" s="60">
        <f t="shared" si="0"/>
        <v>0.13054709026040123</v>
      </c>
      <c r="F238" s="60">
        <v>4.2924950127261469E-2</v>
      </c>
      <c r="G238" s="60">
        <f t="shared" si="0"/>
        <v>5.0232541720720482E-2</v>
      </c>
      <c r="H238" s="60">
        <v>0.2714185393258427</v>
      </c>
      <c r="I238" s="60">
        <f t="shared" si="1"/>
        <v>0.25740927419354837</v>
      </c>
      <c r="J238" s="60">
        <v>0.25979005966569446</v>
      </c>
      <c r="K238" s="60">
        <f t="shared" si="2"/>
        <v>0.29042273704322902</v>
      </c>
      <c r="L238" s="60">
        <v>8.9505374019835091E-2</v>
      </c>
      <c r="M238" s="60">
        <f t="shared" si="3"/>
        <v>0.1000965028446883</v>
      </c>
    </row>
    <row r="239" spans="3:13" ht="24" customHeight="1" thickBot="1" x14ac:dyDescent="0.25">
      <c r="C239" s="38" t="s">
        <v>46</v>
      </c>
      <c r="D239" s="60">
        <v>3.9608088388576192E-2</v>
      </c>
      <c r="E239" s="60">
        <f t="shared" si="0"/>
        <v>3.0591072470651834E-2</v>
      </c>
      <c r="F239" s="60">
        <v>3.6389901630322623E-2</v>
      </c>
      <c r="G239" s="60">
        <f t="shared" si="0"/>
        <v>3.2061634587381857E-2</v>
      </c>
      <c r="H239" s="60">
        <v>4.3188202247191013E-2</v>
      </c>
      <c r="I239" s="60">
        <f t="shared" si="1"/>
        <v>5.7409274193548389E-2</v>
      </c>
      <c r="J239" s="60">
        <v>4.6029936484905914E-2</v>
      </c>
      <c r="K239" s="60">
        <f t="shared" si="2"/>
        <v>3.2126785642500245E-2</v>
      </c>
      <c r="L239" s="60">
        <v>3.8478493966137561E-2</v>
      </c>
      <c r="M239" s="60">
        <f t="shared" si="3"/>
        <v>2.9918376756286905E-2</v>
      </c>
    </row>
    <row r="240" spans="3:13" ht="24" customHeight="1" thickBot="1" x14ac:dyDescent="0.25">
      <c r="C240" s="38" t="s">
        <v>47</v>
      </c>
      <c r="D240" s="60">
        <v>0.3343000547503362</v>
      </c>
      <c r="E240" s="60">
        <f t="shared" si="0"/>
        <v>0.29920871082126427</v>
      </c>
      <c r="F240" s="60">
        <v>4.5332599573502101E-2</v>
      </c>
      <c r="G240" s="60">
        <f t="shared" si="0"/>
        <v>5.0647322019538803E-2</v>
      </c>
      <c r="H240" s="60">
        <v>2.914325842696629E-2</v>
      </c>
      <c r="I240" s="60">
        <f t="shared" si="1"/>
        <v>3.3064516129032259E-2</v>
      </c>
      <c r="J240" s="60">
        <v>8.3250669943591496E-2</v>
      </c>
      <c r="K240" s="60">
        <f t="shared" si="2"/>
        <v>8.1203725818008124E-2</v>
      </c>
      <c r="L240" s="60">
        <v>0.39694652146337162</v>
      </c>
      <c r="M240" s="60">
        <f t="shared" si="3"/>
        <v>0.3618991400568638</v>
      </c>
    </row>
    <row r="241" spans="3:13" ht="24" customHeight="1" thickBot="1" x14ac:dyDescent="0.25">
      <c r="C241" s="38" t="s">
        <v>48</v>
      </c>
      <c r="D241" s="60">
        <v>1.5474415099180577E-2</v>
      </c>
      <c r="E241" s="60">
        <f t="shared" si="0"/>
        <v>1.3004047457039224E-2</v>
      </c>
      <c r="F241" s="60">
        <v>4.2649790190548258E-3</v>
      </c>
      <c r="G241" s="60">
        <f t="shared" si="0"/>
        <v>5.1450407278952988E-3</v>
      </c>
      <c r="H241" s="60">
        <v>2.8089887640449437E-3</v>
      </c>
      <c r="I241" s="60">
        <f t="shared" si="1"/>
        <v>4.0826612903225807E-3</v>
      </c>
      <c r="J241" s="60">
        <v>3.6273188931495491E-3</v>
      </c>
      <c r="K241" s="60">
        <f t="shared" si="2"/>
        <v>4.9564067942500008E-3</v>
      </c>
      <c r="L241" s="60">
        <v>1.8316320581116555E-2</v>
      </c>
      <c r="M241" s="60">
        <f t="shared" si="3"/>
        <v>1.5234875150068411E-2</v>
      </c>
    </row>
    <row r="242" spans="3:13" ht="24" customHeight="1" thickBot="1" x14ac:dyDescent="0.25">
      <c r="C242" s="38" t="s">
        <v>49</v>
      </c>
      <c r="D242" s="60">
        <v>1.9941492736989922E-2</v>
      </c>
      <c r="E242" s="60">
        <f t="shared" si="0"/>
        <v>2.045914927624656E-2</v>
      </c>
      <c r="F242" s="60">
        <v>2.8754213386530923E-2</v>
      </c>
      <c r="G242" s="60">
        <f t="shared" si="0"/>
        <v>2.8990495353578141E-2</v>
      </c>
      <c r="H242" s="60">
        <v>4.389044943820225E-2</v>
      </c>
      <c r="I242" s="60">
        <f t="shared" si="1"/>
        <v>4.2641129032258064E-2</v>
      </c>
      <c r="J242" s="60">
        <v>1.054143286498971E-2</v>
      </c>
      <c r="K242" s="60">
        <f t="shared" si="2"/>
        <v>8.4750772665038183E-3</v>
      </c>
      <c r="L242" s="60">
        <v>2.1188911231260613E-2</v>
      </c>
      <c r="M242" s="60">
        <f t="shared" si="3"/>
        <v>2.2285969763772614E-2</v>
      </c>
    </row>
    <row r="243" spans="3:13" ht="24" customHeight="1" thickBot="1" x14ac:dyDescent="0.25">
      <c r="C243" s="38" t="s">
        <v>50</v>
      </c>
      <c r="D243" s="60">
        <v>9.0198315339028279E-2</v>
      </c>
      <c r="E243" s="60">
        <f t="shared" si="0"/>
        <v>0.17701511566227598</v>
      </c>
      <c r="F243" s="60">
        <v>4.5470179541858703E-2</v>
      </c>
      <c r="G243" s="60">
        <f t="shared" si="0"/>
        <v>7.0503825686373145E-2</v>
      </c>
      <c r="H243" s="60">
        <v>8.7780898876404501E-3</v>
      </c>
      <c r="I243" s="60">
        <f t="shared" si="1"/>
        <v>2.3286290322580644E-2</v>
      </c>
      <c r="J243" s="60">
        <v>5.4054454199546957E-2</v>
      </c>
      <c r="K243" s="60">
        <f t="shared" si="2"/>
        <v>0.1384365090437871</v>
      </c>
      <c r="L243" s="60">
        <v>9.9650454068413163E-2</v>
      </c>
      <c r="M243" s="60">
        <f t="shared" si="3"/>
        <v>0.19269981427942712</v>
      </c>
    </row>
    <row r="244" spans="3:13" ht="24" customHeight="1" thickBot="1" x14ac:dyDescent="0.25">
      <c r="C244" s="61" t="s">
        <v>51</v>
      </c>
      <c r="D244" s="60">
        <v>3.2886854650456904E-2</v>
      </c>
      <c r="E244" s="60">
        <f t="shared" si="0"/>
        <v>6.6028000184365929E-2</v>
      </c>
      <c r="F244" s="60">
        <v>2.2012794937057163E-2</v>
      </c>
      <c r="G244" s="60">
        <f t="shared" si="0"/>
        <v>2.8955194902614882E-2</v>
      </c>
      <c r="H244" s="60">
        <v>3.8623595505617976E-3</v>
      </c>
      <c r="I244" s="60">
        <f t="shared" si="1"/>
        <v>6.4516129032258064E-3</v>
      </c>
      <c r="J244" s="60">
        <v>1.2229246554047052E-2</v>
      </c>
      <c r="K244" s="60">
        <f t="shared" si="2"/>
        <v>3.985934776902577E-2</v>
      </c>
      <c r="L244" s="60">
        <v>3.7539924743813263E-2</v>
      </c>
      <c r="M244" s="60">
        <f t="shared" si="3"/>
        <v>7.4235836186670637E-2</v>
      </c>
    </row>
    <row r="245" spans="3:13" ht="24" customHeight="1" thickBot="1" x14ac:dyDescent="0.25">
      <c r="C245" s="61" t="s">
        <v>52</v>
      </c>
      <c r="D245" s="60">
        <v>2.2724825726701901E-2</v>
      </c>
      <c r="E245" s="60">
        <f t="shared" si="0"/>
        <v>4.3247090182280089E-2</v>
      </c>
      <c r="F245" s="60">
        <v>1.1143977436885189E-2</v>
      </c>
      <c r="G245" s="60">
        <f t="shared" si="0"/>
        <v>1.7720826383557049E-2</v>
      </c>
      <c r="H245" s="60">
        <v>3.5112359550561797E-4</v>
      </c>
      <c r="I245" s="60">
        <f t="shared" si="1"/>
        <v>4.0322580645161289E-3</v>
      </c>
      <c r="J245" s="60">
        <v>7.8320477325555578E-3</v>
      </c>
      <c r="K245" s="60">
        <f t="shared" si="2"/>
        <v>2.1360316112815008E-2</v>
      </c>
      <c r="L245" s="60">
        <v>2.6245808435177573E-2</v>
      </c>
      <c r="M245" s="60">
        <f t="shared" si="3"/>
        <v>4.9696969092144751E-2</v>
      </c>
    </row>
    <row r="246" spans="3:13" ht="24" customHeight="1" thickBot="1" x14ac:dyDescent="0.25">
      <c r="C246" s="61" t="s">
        <v>53</v>
      </c>
      <c r="D246" s="60">
        <v>1.908014853605848E-2</v>
      </c>
      <c r="E246" s="60">
        <f t="shared" si="0"/>
        <v>2.900325999579708E-2</v>
      </c>
      <c r="F246" s="60">
        <v>4.8152988924812547E-3</v>
      </c>
      <c r="G246" s="60">
        <f t="shared" si="0"/>
        <v>8.9574894319274928E-3</v>
      </c>
      <c r="H246" s="60">
        <v>3.1601123595505617E-3</v>
      </c>
      <c r="I246" s="60">
        <f t="shared" si="1"/>
        <v>1.0987903225806452E-2</v>
      </c>
      <c r="J246" s="60">
        <v>7.994906948166354E-3</v>
      </c>
      <c r="K246" s="60">
        <f t="shared" si="2"/>
        <v>1.6264392142581824E-2</v>
      </c>
      <c r="L246" s="60">
        <v>2.1928390012485813E-2</v>
      </c>
      <c r="M246" s="60">
        <f t="shared" si="3"/>
        <v>3.3003074718350407E-2</v>
      </c>
    </row>
    <row r="247" spans="3:13" ht="24" customHeight="1" thickBot="1" x14ac:dyDescent="0.25">
      <c r="C247" s="61" t="s">
        <v>54</v>
      </c>
      <c r="D247" s="60">
        <v>1.5506486425811004E-2</v>
      </c>
      <c r="E247" s="60">
        <f t="shared" si="0"/>
        <v>3.8736765299832901E-2</v>
      </c>
      <c r="F247" s="60">
        <v>7.4981082754350965E-3</v>
      </c>
      <c r="G247" s="60">
        <f t="shared" si="0"/>
        <v>1.4870314968273719E-2</v>
      </c>
      <c r="H247" s="60">
        <v>1.4044943820224719E-3</v>
      </c>
      <c r="I247" s="60">
        <f t="shared" si="1"/>
        <v>1.8145161290322581E-3</v>
      </c>
      <c r="J247" s="60">
        <v>2.5998252964777993E-2</v>
      </c>
      <c r="K247" s="60">
        <f t="shared" si="2"/>
        <v>6.0952453019364514E-2</v>
      </c>
      <c r="L247" s="60">
        <v>1.393633087693651E-2</v>
      </c>
      <c r="M247" s="60">
        <f t="shared" si="3"/>
        <v>3.5763934282261343E-2</v>
      </c>
    </row>
    <row r="248" spans="3:13" ht="24" customHeight="1" thickBot="1" x14ac:dyDescent="0.25">
      <c r="C248" s="38" t="s">
        <v>55</v>
      </c>
      <c r="D248" s="60">
        <v>1.1499861406052775E-2</v>
      </c>
      <c r="E248" s="60">
        <f t="shared" si="0"/>
        <v>1.0546746527319359E-2</v>
      </c>
      <c r="F248" s="60">
        <v>1.0249707642567243E-2</v>
      </c>
      <c r="G248" s="60">
        <f t="shared" si="0"/>
        <v>8.4632831184418382E-3</v>
      </c>
      <c r="H248" s="60">
        <v>2.2823033707865169E-2</v>
      </c>
      <c r="I248" s="60">
        <f t="shared" si="1"/>
        <v>1.8699596774193548E-2</v>
      </c>
      <c r="J248" s="60">
        <v>8.5130953614734311E-3</v>
      </c>
      <c r="K248" s="60">
        <f t="shared" si="2"/>
        <v>7.9217379583671286E-3</v>
      </c>
      <c r="L248" s="60">
        <v>1.2033595089860892E-2</v>
      </c>
      <c r="M248" s="60">
        <f t="shared" si="3"/>
        <v>1.1137745585768275E-2</v>
      </c>
    </row>
    <row r="249" spans="3:13" ht="24" customHeight="1" thickBot="1" x14ac:dyDescent="0.25">
      <c r="C249" s="38" t="s">
        <v>56</v>
      </c>
      <c r="D249" s="60">
        <v>5.8575987281428181E-3</v>
      </c>
      <c r="E249" s="60">
        <f t="shared" ref="E249:G255" si="4">E158/E$166</f>
        <v>8.0085902022009846E-3</v>
      </c>
      <c r="F249" s="60">
        <v>2.6828093829538418E-3</v>
      </c>
      <c r="G249" s="60">
        <f t="shared" si="4"/>
        <v>4.6155339634463832E-3</v>
      </c>
      <c r="H249" s="60">
        <v>8.7780898876404501E-3</v>
      </c>
      <c r="I249" s="60">
        <f t="shared" si="1"/>
        <v>8.9213709677419348E-3</v>
      </c>
      <c r="J249" s="60">
        <v>6.9733355047895415E-3</v>
      </c>
      <c r="K249" s="60">
        <f t="shared" si="2"/>
        <v>8.6477002130592798E-3</v>
      </c>
      <c r="L249" s="60">
        <v>5.7508695986052292E-3</v>
      </c>
      <c r="M249" s="60">
        <f t="shared" si="3"/>
        <v>8.0565404877834586E-3</v>
      </c>
    </row>
    <row r="250" spans="3:13" ht="24" customHeight="1" thickBot="1" x14ac:dyDescent="0.25">
      <c r="C250" s="38" t="s">
        <v>57</v>
      </c>
      <c r="D250" s="60">
        <v>2.7645483555427269E-2</v>
      </c>
      <c r="E250" s="60">
        <f t="shared" si="4"/>
        <v>2.9756347929750331E-2</v>
      </c>
      <c r="F250" s="60">
        <v>1.1487927357776708E-2</v>
      </c>
      <c r="G250" s="60">
        <f t="shared" si="4"/>
        <v>1.4084879934341162E-2</v>
      </c>
      <c r="H250" s="60">
        <v>1.0182584269662922E-2</v>
      </c>
      <c r="I250" s="60">
        <f t="shared" si="1"/>
        <v>8.3669354838709683E-3</v>
      </c>
      <c r="J250" s="60">
        <v>1.1044815895059444E-2</v>
      </c>
      <c r="K250" s="60">
        <f t="shared" si="2"/>
        <v>1.2459593224667583E-2</v>
      </c>
      <c r="L250" s="60">
        <v>3.1644003538121551E-2</v>
      </c>
      <c r="M250" s="60">
        <f t="shared" si="3"/>
        <v>3.4504008311020587E-2</v>
      </c>
    </row>
    <row r="251" spans="3:13" ht="24" customHeight="1" thickBot="1" x14ac:dyDescent="0.25">
      <c r="C251" s="38" t="s">
        <v>58</v>
      </c>
      <c r="D251" s="60">
        <v>1.7364332561330686E-2</v>
      </c>
      <c r="E251" s="60">
        <f t="shared" si="4"/>
        <v>1.9134605093655548E-2</v>
      </c>
      <c r="F251" s="60">
        <v>8.3923780697530443E-3</v>
      </c>
      <c r="G251" s="60">
        <f t="shared" si="4"/>
        <v>9.3193190543009192E-3</v>
      </c>
      <c r="H251" s="60">
        <v>5.6179775280898875E-3</v>
      </c>
      <c r="I251" s="60">
        <f t="shared" si="1"/>
        <v>7.1572580645161291E-3</v>
      </c>
      <c r="J251" s="60">
        <v>8.809203026220333E-3</v>
      </c>
      <c r="K251" s="60">
        <f t="shared" si="2"/>
        <v>8.8723465133711838E-3</v>
      </c>
      <c r="L251" s="60">
        <v>1.9473889288649855E-2</v>
      </c>
      <c r="M251" s="60">
        <f t="shared" si="3"/>
        <v>2.1973607919021438E-2</v>
      </c>
    </row>
    <row r="252" spans="3:13" ht="24" customHeight="1" thickBot="1" x14ac:dyDescent="0.25">
      <c r="C252" s="38" t="s">
        <v>59</v>
      </c>
      <c r="D252" s="60">
        <v>2.034238431987025E-2</v>
      </c>
      <c r="E252" s="60">
        <f t="shared" si="4"/>
        <v>1.929358164402846E-2</v>
      </c>
      <c r="F252" s="60">
        <v>1.6853546123684393E-2</v>
      </c>
      <c r="G252" s="60">
        <f t="shared" si="4"/>
        <v>1.8965167280012001E-2</v>
      </c>
      <c r="H252" s="60">
        <v>5.2668539325842695E-3</v>
      </c>
      <c r="I252" s="60">
        <f t="shared" si="1"/>
        <v>9.6270161290322575E-3</v>
      </c>
      <c r="J252" s="60">
        <v>1.8595561346105443E-2</v>
      </c>
      <c r="K252" s="60">
        <f t="shared" si="2"/>
        <v>1.9444910815418777E-2</v>
      </c>
      <c r="L252" s="60">
        <v>2.0944314403624584E-2</v>
      </c>
      <c r="M252" s="60">
        <f t="shared" si="3"/>
        <v>1.9375915005643469E-2</v>
      </c>
    </row>
    <row r="253" spans="3:13" ht="24" customHeight="1" thickBot="1" x14ac:dyDescent="0.25">
      <c r="C253" s="38" t="s">
        <v>60</v>
      </c>
      <c r="D253" s="60">
        <v>2.9047458690985893E-3</v>
      </c>
      <c r="E253" s="60">
        <f t="shared" si="4"/>
        <v>2.6951798466169244E-3</v>
      </c>
      <c r="F253" s="60">
        <v>4.4713489715897366E-3</v>
      </c>
      <c r="G253" s="60">
        <f t="shared" si="4"/>
        <v>8.0043772559194436E-3</v>
      </c>
      <c r="H253" s="60">
        <v>8.0758426966292141E-3</v>
      </c>
      <c r="I253" s="60">
        <f t="shared" si="1"/>
        <v>1.033266129032258E-2</v>
      </c>
      <c r="J253" s="60">
        <v>3.1239358630798159E-3</v>
      </c>
      <c r="K253" s="60">
        <f t="shared" si="2"/>
        <v>2.9298606956468277E-3</v>
      </c>
      <c r="L253" s="60">
        <v>2.7559805346431586E-3</v>
      </c>
      <c r="M253" s="60">
        <f t="shared" si="3"/>
        <v>2.2698626705640376E-3</v>
      </c>
    </row>
    <row r="254" spans="3:13" ht="24" customHeight="1" thickBot="1" x14ac:dyDescent="0.25">
      <c r="C254" s="38" t="s">
        <v>61</v>
      </c>
      <c r="D254" s="60">
        <v>2.7008638640908808E-3</v>
      </c>
      <c r="E254" s="60">
        <f t="shared" si="4"/>
        <v>2.6510413940563863E-3</v>
      </c>
      <c r="F254" s="60">
        <v>1.4652266629978676E-2</v>
      </c>
      <c r="G254" s="60">
        <f t="shared" si="4"/>
        <v>1.6670637967400034E-2</v>
      </c>
      <c r="H254" s="60">
        <v>8.0758426966292141E-3</v>
      </c>
      <c r="I254" s="60">
        <f t="shared" si="1"/>
        <v>1.0231854838709677E-2</v>
      </c>
      <c r="J254" s="60">
        <v>3.4940704440134434E-3</v>
      </c>
      <c r="K254" s="60">
        <f t="shared" si="2"/>
        <v>3.2443655160834927E-3</v>
      </c>
      <c r="L254" s="60">
        <v>2.0108134551008391E-3</v>
      </c>
      <c r="M254" s="60">
        <f t="shared" si="3"/>
        <v>1.6581124762111007E-3</v>
      </c>
    </row>
    <row r="255" spans="3:13" ht="24" customHeight="1" thickBot="1" x14ac:dyDescent="0.25">
      <c r="C255" s="38" t="s">
        <v>62</v>
      </c>
      <c r="D255" s="60">
        <v>8.7646354062864383E-3</v>
      </c>
      <c r="E255" s="60">
        <f t="shared" si="4"/>
        <v>9.2339205179745067E-3</v>
      </c>
      <c r="F255" s="60">
        <v>2.4833184288367612E-2</v>
      </c>
      <c r="G255" s="60">
        <f t="shared" si="4"/>
        <v>2.3518925454272678E-2</v>
      </c>
      <c r="H255" s="60">
        <v>2.4578651685393258E-3</v>
      </c>
      <c r="I255" s="60">
        <f t="shared" si="1"/>
        <v>7.4092741935483869E-3</v>
      </c>
      <c r="J255" s="60">
        <v>7.0177516545015771E-3</v>
      </c>
      <c r="K255" s="60">
        <f t="shared" si="2"/>
        <v>9.3358273013831126E-3</v>
      </c>
      <c r="L255" s="60">
        <v>8.4869410891384792E-3</v>
      </c>
      <c r="M255" s="60">
        <f t="shared" si="3"/>
        <v>8.4227922354629496E-3</v>
      </c>
    </row>
    <row r="256" spans="3:13" ht="24" customHeight="1" thickBot="1" x14ac:dyDescent="0.25">
      <c r="C256" s="38" t="s">
        <v>11</v>
      </c>
      <c r="D256" s="60">
        <v>1</v>
      </c>
      <c r="E256" s="60">
        <f>E166/E$166</f>
        <v>1</v>
      </c>
      <c r="F256" s="60">
        <v>1</v>
      </c>
      <c r="G256" s="60">
        <f>G166/G$166</f>
        <v>1</v>
      </c>
      <c r="H256" s="60">
        <v>1</v>
      </c>
      <c r="I256" s="60">
        <f>I166/I$166</f>
        <v>1</v>
      </c>
      <c r="J256" s="60">
        <v>1</v>
      </c>
      <c r="K256" s="60">
        <f>K166/K$166</f>
        <v>1</v>
      </c>
      <c r="L256" s="60">
        <v>1</v>
      </c>
      <c r="M256" s="60">
        <f>M166/M$166</f>
        <v>1</v>
      </c>
    </row>
    <row r="257" spans="3:14" ht="18" customHeight="1" x14ac:dyDescent="0.2">
      <c r="C257" s="62"/>
      <c r="D257" s="63"/>
      <c r="E257" s="64"/>
      <c r="F257" s="63"/>
      <c r="G257" s="64"/>
      <c r="H257" s="63"/>
      <c r="I257" s="64"/>
      <c r="J257" s="63"/>
      <c r="K257" s="64"/>
      <c r="L257" s="63"/>
      <c r="M257" s="64"/>
    </row>
    <row r="258" spans="3:14" ht="13.5" customHeight="1" thickBot="1" x14ac:dyDescent="0.25">
      <c r="C258" s="4"/>
    </row>
    <row r="259" spans="3:14" ht="30" customHeight="1" thickBot="1" x14ac:dyDescent="0.25">
      <c r="C259" s="67" t="s">
        <v>69</v>
      </c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39"/>
    </row>
    <row r="260" spans="3:14" ht="45.75" customHeight="1" thickBot="1" x14ac:dyDescent="0.25">
      <c r="C260" s="69" t="s">
        <v>10</v>
      </c>
      <c r="D260" s="70"/>
      <c r="E260" s="65">
        <v>3.648979689320897E-2</v>
      </c>
      <c r="F260" s="21" t="s">
        <v>70</v>
      </c>
      <c r="G260" s="35">
        <v>1079.0613846036267</v>
      </c>
      <c r="H260" s="73" t="s">
        <v>94</v>
      </c>
      <c r="I260" s="74"/>
      <c r="J260" s="74"/>
      <c r="K260" s="74"/>
      <c r="L260" s="75"/>
      <c r="M260" s="69" t="s">
        <v>103</v>
      </c>
      <c r="N260" s="39"/>
    </row>
    <row r="261" spans="3:14" ht="45.75" customHeight="1" thickBot="1" x14ac:dyDescent="0.25">
      <c r="C261" s="71"/>
      <c r="D261" s="72"/>
      <c r="E261" s="65">
        <v>2.2463965596783764E-2</v>
      </c>
      <c r="F261" s="21" t="s">
        <v>71</v>
      </c>
      <c r="G261" s="35">
        <v>711.7714224865324</v>
      </c>
      <c r="H261" s="73" t="s">
        <v>95</v>
      </c>
      <c r="I261" s="74"/>
      <c r="J261" s="74"/>
      <c r="K261" s="74"/>
      <c r="L261" s="75"/>
      <c r="M261" s="71"/>
      <c r="N261" s="39"/>
    </row>
    <row r="262" spans="3:14" ht="45.75" customHeight="1" thickBot="1" x14ac:dyDescent="0.25">
      <c r="C262" s="71"/>
      <c r="D262" s="72"/>
      <c r="E262" s="65">
        <v>5.0733068933126235E-2</v>
      </c>
      <c r="F262" s="21" t="s">
        <v>72</v>
      </c>
      <c r="G262" s="35">
        <v>370.91855332028052</v>
      </c>
      <c r="H262" s="73" t="str">
        <f>CONCATENATE("El gasto medio por turista en destino ascendió a ",FIXED(G262,1),"€. Experimenta un ",IF(E262&gt;0,"incremento del ","descenso del "),FIXED(E262*100,1),"% respecto al miso periodo del año anterior.")</f>
        <v>El gasto medio por turista en destino ascendió a 370,9€. Experimenta un incremento del 5,1% respecto al miso periodo del año anterior.</v>
      </c>
      <c r="I262" s="74"/>
      <c r="J262" s="74"/>
      <c r="K262" s="74"/>
      <c r="L262" s="75"/>
      <c r="M262" s="71"/>
      <c r="N262" s="39"/>
    </row>
    <row r="263" spans="3:14" ht="45.75" customHeight="1" thickBot="1" x14ac:dyDescent="0.25">
      <c r="C263" s="71"/>
      <c r="D263" s="72"/>
      <c r="E263" s="65">
        <v>2.9715655224255899E-2</v>
      </c>
      <c r="F263" s="21" t="s">
        <v>73</v>
      </c>
      <c r="G263" s="35">
        <v>113.77801728456042</v>
      </c>
      <c r="H263" s="73" t="s">
        <v>96</v>
      </c>
      <c r="I263" s="74"/>
      <c r="J263" s="74"/>
      <c r="K263" s="74"/>
      <c r="L263" s="75"/>
      <c r="M263" s="71"/>
      <c r="N263" s="39"/>
    </row>
    <row r="264" spans="3:14" ht="45.75" customHeight="1" thickBot="1" x14ac:dyDescent="0.25">
      <c r="C264" s="71"/>
      <c r="D264" s="72"/>
      <c r="E264" s="65">
        <v>1.6657991475942602E-2</v>
      </c>
      <c r="F264" s="21" t="s">
        <v>74</v>
      </c>
      <c r="G264" s="35">
        <v>75.065665894566919</v>
      </c>
      <c r="H264" s="73" t="str">
        <f>CONCATENATE("La media del gasto diario por turista en origen fue de ",FIXED(G264,1),"€, ",IF(E264&gt;0,"aumentando un ","disminuyendo un "),FIXED(E264*100,1),"% respecto al mismo período del año anterior.")</f>
        <v>La media del gasto diario por turista en origen fue de 75,1€, aumentando un 1,7% respecto al mismo período del año anterior.</v>
      </c>
      <c r="I264" s="74"/>
      <c r="J264" s="74"/>
      <c r="K264" s="74"/>
      <c r="L264" s="75"/>
      <c r="M264" s="71"/>
      <c r="N264" s="39"/>
    </row>
    <row r="265" spans="3:14" ht="45.75" customHeight="1" thickBot="1" x14ac:dyDescent="0.25">
      <c r="C265" s="76"/>
      <c r="D265" s="77"/>
      <c r="E265" s="65">
        <v>4.2675601099160909E-2</v>
      </c>
      <c r="F265" s="21" t="s">
        <v>75</v>
      </c>
      <c r="G265" s="35">
        <v>39.141513475465835</v>
      </c>
      <c r="H265" s="73" t="s">
        <v>97</v>
      </c>
      <c r="I265" s="74"/>
      <c r="J265" s="74"/>
      <c r="K265" s="74"/>
      <c r="L265" s="75"/>
      <c r="M265" s="76"/>
      <c r="N265" s="39"/>
    </row>
    <row r="266" spans="3:14" ht="13.5" thickBot="1" x14ac:dyDescent="0.25">
      <c r="C266" s="1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39"/>
    </row>
    <row r="267" spans="3:14" ht="30" customHeight="1" thickBot="1" x14ac:dyDescent="0.25">
      <c r="C267" s="67" t="s">
        <v>76</v>
      </c>
      <c r="D267" s="68"/>
      <c r="E267" s="68"/>
      <c r="F267" s="68"/>
      <c r="G267" s="68"/>
      <c r="H267" s="68"/>
      <c r="I267" s="68"/>
      <c r="J267" s="68"/>
      <c r="K267" s="68"/>
      <c r="L267" s="68"/>
      <c r="M267" s="68"/>
    </row>
    <row r="268" spans="3:14" s="39" customFormat="1" ht="47.25" customHeight="1" thickBot="1" x14ac:dyDescent="0.25">
      <c r="C268" s="69" t="s">
        <v>10</v>
      </c>
      <c r="D268" s="70"/>
      <c r="E268" s="17">
        <v>8.8372584860341163E-4</v>
      </c>
      <c r="F268" s="21" t="s">
        <v>11</v>
      </c>
      <c r="G268" s="22">
        <v>132511</v>
      </c>
      <c r="H268" s="73" t="s">
        <v>98</v>
      </c>
      <c r="I268" s="74"/>
      <c r="J268" s="74"/>
      <c r="K268" s="74"/>
      <c r="L268" s="75"/>
      <c r="M268" s="69" t="s">
        <v>77</v>
      </c>
    </row>
    <row r="269" spans="3:14" s="39" customFormat="1" ht="47.25" customHeight="1" thickBot="1" x14ac:dyDescent="0.25">
      <c r="C269" s="71"/>
      <c r="D269" s="72"/>
      <c r="E269" s="17">
        <v>6.9977040691711068E-3</v>
      </c>
      <c r="F269" s="21" t="s">
        <v>78</v>
      </c>
      <c r="G269" s="22">
        <v>82457</v>
      </c>
      <c r="H269" s="73" t="s">
        <v>99</v>
      </c>
      <c r="I269" s="74"/>
      <c r="J269" s="74"/>
      <c r="K269" s="74"/>
      <c r="L269" s="75"/>
      <c r="M269" s="71"/>
    </row>
    <row r="270" spans="3:14" s="39" customFormat="1" ht="47.25" customHeight="1" thickBot="1" x14ac:dyDescent="0.25">
      <c r="C270" s="71"/>
      <c r="D270" s="72"/>
      <c r="E270" s="17">
        <v>-9.2113307519869903E-3</v>
      </c>
      <c r="F270" s="21" t="s">
        <v>79</v>
      </c>
      <c r="G270" s="22">
        <v>48618</v>
      </c>
      <c r="H270" s="73" t="s">
        <v>100</v>
      </c>
      <c r="I270" s="74"/>
      <c r="J270" s="74"/>
      <c r="K270" s="74"/>
      <c r="L270" s="75"/>
      <c r="M270" s="71"/>
    </row>
    <row r="271" spans="3:14" s="39" customFormat="1" ht="47.25" customHeight="1" thickBot="1" x14ac:dyDescent="0.25">
      <c r="C271" s="71"/>
      <c r="D271" s="72"/>
      <c r="E271" s="17">
        <v>0</v>
      </c>
      <c r="F271" s="21" t="s">
        <v>80</v>
      </c>
      <c r="G271" s="22">
        <v>541</v>
      </c>
      <c r="H271" s="73" t="s">
        <v>101</v>
      </c>
      <c r="I271" s="74"/>
      <c r="J271" s="74"/>
      <c r="K271" s="74"/>
      <c r="L271" s="75"/>
      <c r="M271" s="71"/>
    </row>
    <row r="272" spans="3:14" s="39" customFormat="1" ht="47.25" customHeight="1" thickBot="1" x14ac:dyDescent="0.25">
      <c r="C272" s="76"/>
      <c r="D272" s="77"/>
      <c r="E272" s="17">
        <v>-4.4493882091212189E-3</v>
      </c>
      <c r="F272" s="21" t="s">
        <v>81</v>
      </c>
      <c r="G272" s="22">
        <v>895</v>
      </c>
      <c r="H272" s="73" t="s">
        <v>102</v>
      </c>
      <c r="I272" s="74"/>
      <c r="J272" s="74"/>
      <c r="K272" s="74"/>
      <c r="L272" s="75"/>
      <c r="M272" s="76"/>
    </row>
    <row r="273" spans="3:14" ht="13.5" thickBot="1" x14ac:dyDescent="0.25">
      <c r="C273" s="87" t="s">
        <v>82</v>
      </c>
      <c r="D273" s="88"/>
      <c r="E273" s="88"/>
      <c r="F273" s="88"/>
      <c r="G273" s="88"/>
      <c r="H273" s="88"/>
      <c r="I273" s="88"/>
      <c r="J273" s="88"/>
      <c r="K273" s="88"/>
      <c r="L273" s="88"/>
      <c r="M273" s="89"/>
      <c r="N273" s="39"/>
    </row>
    <row r="274" spans="3:14" ht="21.75" customHeight="1" thickBot="1" x14ac:dyDescent="0.25">
      <c r="C274" s="30"/>
      <c r="D274" s="31"/>
      <c r="E274" s="67" t="str">
        <f>$E$1</f>
        <v>INDICADORES TURÍSTICOS DE TENERIFE definitivo</v>
      </c>
      <c r="F274" s="68"/>
      <c r="G274" s="68"/>
      <c r="H274" s="68"/>
      <c r="I274" s="68"/>
      <c r="J274" s="68"/>
      <c r="K274" s="90"/>
      <c r="L274" s="31"/>
      <c r="M274" s="32"/>
      <c r="N274" s="39"/>
    </row>
    <row r="275" spans="3:14" ht="13.5" thickBot="1" x14ac:dyDescent="0.25">
      <c r="C275" s="30"/>
      <c r="D275" s="31"/>
      <c r="E275" s="31"/>
      <c r="F275" s="31"/>
      <c r="G275" s="31"/>
      <c r="H275" s="31"/>
      <c r="I275" s="31"/>
      <c r="J275" s="31"/>
      <c r="K275" s="31"/>
      <c r="L275" s="31"/>
      <c r="M275" s="66"/>
      <c r="N275" s="39"/>
    </row>
    <row r="276" spans="3:14" ht="30" customHeight="1" thickBot="1" x14ac:dyDescent="0.25">
      <c r="C276" s="67" t="s">
        <v>83</v>
      </c>
      <c r="D276" s="68"/>
      <c r="E276" s="68"/>
      <c r="F276" s="68"/>
      <c r="G276" s="68"/>
      <c r="H276" s="68"/>
      <c r="I276" s="68"/>
      <c r="J276" s="68"/>
      <c r="K276" s="68"/>
      <c r="L276" s="68"/>
      <c r="M276" s="90"/>
      <c r="N276" s="39"/>
    </row>
    <row r="277" spans="3:14" ht="27.75" customHeight="1" thickBot="1" x14ac:dyDescent="0.25">
      <c r="C277" s="69" t="s">
        <v>10</v>
      </c>
      <c r="D277" s="70"/>
      <c r="E277" s="17">
        <v>-1.316878942113342E-2</v>
      </c>
      <c r="F277" s="21" t="s">
        <v>11</v>
      </c>
      <c r="G277" s="22">
        <v>162089</v>
      </c>
      <c r="H277" s="73" t="s">
        <v>104</v>
      </c>
      <c r="I277" s="74"/>
      <c r="J277" s="74"/>
      <c r="K277" s="74"/>
      <c r="L277" s="75"/>
      <c r="M277" s="78" t="s">
        <v>12</v>
      </c>
      <c r="N277" s="39"/>
    </row>
    <row r="278" spans="3:14" ht="34.5" customHeight="1" thickBot="1" x14ac:dyDescent="0.25">
      <c r="C278" s="71"/>
      <c r="D278" s="72"/>
      <c r="E278" s="17">
        <v>2.7055895821733289E-2</v>
      </c>
      <c r="F278" s="21" t="s">
        <v>84</v>
      </c>
      <c r="G278" s="22">
        <v>90384</v>
      </c>
      <c r="H278" s="73" t="str">
        <f>CONCATENATE("La oferta hotelera estimada por el STDE del Cabildo de Tenerife se sitúa en ",FIXED(G278,0)," plazas, un ",FIXED(G278/G277*100,1),"% del total de plazas. ",IF(E278&gt;0,"Aumentan un ","Disminuyen un"),FIXED(E278*100,1),"% respecto al mismo periodo del año anterior.")</f>
        <v>La oferta hotelera estimada por el STDE del Cabildo de Tenerife se sitúa en 90.384 plazas, un 55,8% del total de plazas. Aumentan un 2,7% respecto al mismo periodo del año anterior.</v>
      </c>
      <c r="I278" s="74"/>
      <c r="J278" s="74"/>
      <c r="K278" s="74"/>
      <c r="L278" s="75"/>
      <c r="M278" s="79"/>
    </row>
    <row r="279" spans="3:14" ht="41.25" customHeight="1" thickBot="1" x14ac:dyDescent="0.25">
      <c r="C279" s="76"/>
      <c r="D279" s="77"/>
      <c r="E279" s="17">
        <v>-5.9594224186546696E-2</v>
      </c>
      <c r="F279" s="21" t="s">
        <v>85</v>
      </c>
      <c r="G279" s="22">
        <v>71705</v>
      </c>
      <c r="H279" s="73" t="s">
        <v>105</v>
      </c>
      <c r="I279" s="74"/>
      <c r="J279" s="74"/>
      <c r="K279" s="74"/>
      <c r="L279" s="75"/>
      <c r="M279" s="80"/>
    </row>
    <row r="280" spans="3:14" ht="34.5" customHeight="1" thickBot="1" x14ac:dyDescent="0.25">
      <c r="C280" s="71" t="s">
        <v>15</v>
      </c>
      <c r="D280" s="72"/>
      <c r="E280" s="17">
        <v>3.2549019607843066E-2</v>
      </c>
      <c r="F280" s="21" t="s">
        <v>11</v>
      </c>
      <c r="G280" s="22">
        <v>2633</v>
      </c>
      <c r="H280" s="81" t="str">
        <f>CONCATENATE("Las plazas estimadas por el STDE  del Cabildo de Tenerife en la zona de Santa Cruz, ascienden a ",FIXED(G280,0),", todas ellas pertenecientes a la tipología hotelera. Se registra un ",IF(E280&gt;0,"incremento ","descenso "),"con respecto al año anterior del ",FIXED(E280*100,1),"%.")</f>
        <v>Las plazas estimadas por el STDE  del Cabildo de Tenerife en la zona de Santa Cruz, ascienden a 2.633, todas ellas pertenecientes a la tipología hotelera. Se registra un incremento con respecto al año anterior del 3,3%.</v>
      </c>
      <c r="I280" s="82"/>
      <c r="J280" s="82"/>
      <c r="K280" s="82"/>
      <c r="L280" s="83"/>
      <c r="M280" s="78" t="s">
        <v>12</v>
      </c>
    </row>
    <row r="281" spans="3:14" ht="34.5" customHeight="1" thickBot="1" x14ac:dyDescent="0.25">
      <c r="C281" s="71"/>
      <c r="D281" s="72"/>
      <c r="E281" s="17">
        <v>3.2549019607843066E-2</v>
      </c>
      <c r="F281" s="21" t="s">
        <v>84</v>
      </c>
      <c r="G281" s="22">
        <v>2633</v>
      </c>
      <c r="H281" s="84"/>
      <c r="I281" s="85"/>
      <c r="J281" s="85"/>
      <c r="K281" s="85"/>
      <c r="L281" s="86"/>
      <c r="M281" s="79"/>
    </row>
    <row r="282" spans="3:14" ht="42" customHeight="1" thickBot="1" x14ac:dyDescent="0.25">
      <c r="C282" s="69" t="s">
        <v>16</v>
      </c>
      <c r="D282" s="70"/>
      <c r="E282" s="17">
        <v>-6.3291139240506333E-2</v>
      </c>
      <c r="F282" s="21" t="s">
        <v>11</v>
      </c>
      <c r="G282" s="22">
        <v>888</v>
      </c>
      <c r="H282" s="73" t="s">
        <v>106</v>
      </c>
      <c r="I282" s="74"/>
      <c r="J282" s="74"/>
      <c r="K282" s="74"/>
      <c r="L282" s="75"/>
      <c r="M282" s="78" t="s">
        <v>12</v>
      </c>
    </row>
    <row r="283" spans="3:14" ht="34.5" customHeight="1" thickBot="1" x14ac:dyDescent="0.25">
      <c r="C283" s="71"/>
      <c r="D283" s="72"/>
      <c r="E283" s="17">
        <v>0</v>
      </c>
      <c r="F283" s="21" t="s">
        <v>84</v>
      </c>
      <c r="G283" s="22">
        <v>561</v>
      </c>
      <c r="H283" s="73" t="str">
        <f>CONCATENATE("Las plazas hoteleras estimadas se sitúan en ",FIXED(G283,0)," plazas, registrando un ",IF(E283&gt;0,"incremento del ","descenso del "),FIXED(E283*100,1),"%.")</f>
        <v>Las plazas hoteleras estimadas se sitúan en 561 plazas, registrando un descenso del 0,0%.</v>
      </c>
      <c r="I283" s="74"/>
      <c r="J283" s="74"/>
      <c r="K283" s="74"/>
      <c r="L283" s="75"/>
      <c r="M283" s="79"/>
    </row>
    <row r="284" spans="3:14" ht="34.5" customHeight="1" thickBot="1" x14ac:dyDescent="0.25">
      <c r="C284" s="76"/>
      <c r="D284" s="77"/>
      <c r="E284" s="17">
        <v>-0.15503875968992253</v>
      </c>
      <c r="F284" s="21" t="s">
        <v>85</v>
      </c>
      <c r="G284" s="22">
        <v>327</v>
      </c>
      <c r="H284" s="73" t="s">
        <v>107</v>
      </c>
      <c r="I284" s="74"/>
      <c r="J284" s="74"/>
      <c r="K284" s="74"/>
      <c r="L284" s="75"/>
      <c r="M284" s="80"/>
    </row>
    <row r="285" spans="3:14" ht="39.75" customHeight="1" thickBot="1" x14ac:dyDescent="0.25">
      <c r="C285" s="69" t="s">
        <v>17</v>
      </c>
      <c r="D285" s="70"/>
      <c r="E285" s="17">
        <v>-1.7771459036787229E-3</v>
      </c>
      <c r="F285" s="21" t="s">
        <v>11</v>
      </c>
      <c r="G285" s="22">
        <v>28085</v>
      </c>
      <c r="H285" s="73" t="s">
        <v>108</v>
      </c>
      <c r="I285" s="74"/>
      <c r="J285" s="74"/>
      <c r="K285" s="74"/>
      <c r="L285" s="75"/>
      <c r="M285" s="78" t="s">
        <v>12</v>
      </c>
    </row>
    <row r="286" spans="3:14" ht="34.5" customHeight="1" thickBot="1" x14ac:dyDescent="0.25">
      <c r="C286" s="71"/>
      <c r="D286" s="72"/>
      <c r="E286" s="17">
        <v>4.3096652125926838E-3</v>
      </c>
      <c r="F286" s="21" t="s">
        <v>84</v>
      </c>
      <c r="G286" s="22">
        <v>19109</v>
      </c>
      <c r="H286" s="73" t="str">
        <f>CONCATENATE("La oferta hotelera asciende a ",FIXED(G286,0),", cifra que se ",IF(E286&gt;0,"incrementa un ","reduce un "),FIXED(E286*100,1),"% respecto al año anterior.")</f>
        <v>La oferta hotelera asciende a 19.109, cifra que se incrementa un 0,4% respecto al año anterior.</v>
      </c>
      <c r="I286" s="74"/>
      <c r="J286" s="74"/>
      <c r="K286" s="74"/>
      <c r="L286" s="75"/>
      <c r="M286" s="79"/>
    </row>
    <row r="287" spans="3:14" ht="34.5" customHeight="1" thickBot="1" x14ac:dyDescent="0.25">
      <c r="C287" s="76"/>
      <c r="D287" s="77"/>
      <c r="E287" s="17">
        <v>-1.4492753623188359E-2</v>
      </c>
      <c r="F287" s="21" t="s">
        <v>85</v>
      </c>
      <c r="G287" s="22">
        <v>8976</v>
      </c>
      <c r="H287" s="73" t="str">
        <f>CONCATENATE("Las plazas extrahoteras estimadas ascienden a ",FIXED(G287,0),", las cuales ",IF(E287&gt;0,"se incrementan un ","descienden un "),FIXED(E287*100,1),"%.")</f>
        <v>Las plazas extrahoteras estimadas ascienden a 8.976, las cuales descienden un -1,4%.</v>
      </c>
      <c r="I287" s="74"/>
      <c r="J287" s="74"/>
      <c r="K287" s="74"/>
      <c r="L287" s="75"/>
      <c r="M287" s="80"/>
    </row>
    <row r="288" spans="3:14" ht="34.5" customHeight="1" thickBot="1" x14ac:dyDescent="0.25">
      <c r="C288" s="69" t="s">
        <v>18</v>
      </c>
      <c r="D288" s="70"/>
      <c r="E288" s="17">
        <v>-1.6106289445705357E-2</v>
      </c>
      <c r="F288" s="21" t="s">
        <v>11</v>
      </c>
      <c r="G288" s="22">
        <v>130483</v>
      </c>
      <c r="H288" s="73" t="str">
        <f>CONCATENATE("Las plazas estimadas para la zona Sur por el STDE del Cabildo ascienden a ",FIXED(G288,0)," experimentando un ",IF(E288&gt;0,"incremento interanual del ","descenso interanual del "),FIXED(E288*100,1),"%.")</f>
        <v>Las plazas estimadas para la zona Sur por el STDE del Cabildo ascienden a 130.483 experimentando un descenso interanual del -1,6%.</v>
      </c>
      <c r="I288" s="74"/>
      <c r="J288" s="74"/>
      <c r="K288" s="74"/>
      <c r="L288" s="75"/>
      <c r="M288" s="78" t="s">
        <v>12</v>
      </c>
    </row>
    <row r="289" spans="3:13" ht="34.5" customHeight="1" thickBot="1" x14ac:dyDescent="0.25">
      <c r="C289" s="71"/>
      <c r="D289" s="72"/>
      <c r="E289" s="17">
        <v>3.3644576026721218E-2</v>
      </c>
      <c r="F289" s="21" t="s">
        <v>84</v>
      </c>
      <c r="G289" s="22">
        <v>68081</v>
      </c>
      <c r="H289" s="73" t="str">
        <f>CONCATENATE("Las plazas hoteleras, con un oferta de ",FIXED(G289,0)," plazas, se ",IF(E289&gt;0,"incrementan un ","reducen un "),FIXED(E289*100,1),"% respecto al mismo período del año anterior.")</f>
        <v>Las plazas hoteleras, con un oferta de 68.081 plazas, se incrementan un 3,4% respecto al mismo período del año anterior.</v>
      </c>
      <c r="I289" s="74"/>
      <c r="J289" s="74"/>
      <c r="K289" s="74"/>
      <c r="L289" s="75"/>
      <c r="M289" s="79"/>
    </row>
    <row r="290" spans="3:13" ht="34.5" customHeight="1" thickBot="1" x14ac:dyDescent="0.25">
      <c r="C290" s="76"/>
      <c r="D290" s="77"/>
      <c r="E290" s="17">
        <v>-6.5194595080444673E-2</v>
      </c>
      <c r="F290" s="21" t="s">
        <v>85</v>
      </c>
      <c r="G290" s="22">
        <v>62402</v>
      </c>
      <c r="H290" s="73" t="s">
        <v>109</v>
      </c>
      <c r="I290" s="74"/>
      <c r="J290" s="74"/>
      <c r="K290" s="74"/>
      <c r="L290" s="75"/>
      <c r="M290" s="80"/>
    </row>
    <row r="291" spans="3:13" ht="13.5" thickBot="1" x14ac:dyDescent="0.25"/>
    <row r="292" spans="3:13" ht="16.5" thickBot="1" x14ac:dyDescent="0.25">
      <c r="C292" s="67" t="s">
        <v>86</v>
      </c>
      <c r="D292" s="68"/>
      <c r="E292" s="68"/>
      <c r="F292" s="68"/>
      <c r="G292" s="68"/>
      <c r="H292" s="68"/>
      <c r="I292" s="68"/>
      <c r="J292" s="68"/>
      <c r="K292" s="68"/>
      <c r="L292" s="68"/>
      <c r="M292" s="68"/>
    </row>
    <row r="293" spans="3:13" ht="48" customHeight="1" thickBot="1" x14ac:dyDescent="0.25">
      <c r="C293" s="69" t="s">
        <v>87</v>
      </c>
      <c r="D293" s="70"/>
      <c r="E293" s="17">
        <v>-2.5181283729901138E-2</v>
      </c>
      <c r="F293" s="21" t="s">
        <v>88</v>
      </c>
      <c r="G293" s="22">
        <v>262816</v>
      </c>
      <c r="H293" s="73" t="s">
        <v>110</v>
      </c>
      <c r="I293" s="74"/>
      <c r="J293" s="74"/>
      <c r="K293" s="74"/>
      <c r="L293" s="75"/>
      <c r="M293" s="69" t="s">
        <v>112</v>
      </c>
    </row>
    <row r="294" spans="3:13" ht="45.75" customHeight="1" thickBot="1" x14ac:dyDescent="0.25">
      <c r="C294" s="71"/>
      <c r="D294" s="72"/>
      <c r="E294" s="17">
        <v>1.449275362318847E-2</v>
      </c>
      <c r="F294" s="21" t="s">
        <v>89</v>
      </c>
      <c r="G294" s="22">
        <v>140</v>
      </c>
      <c r="H294" s="73" t="s">
        <v>111</v>
      </c>
      <c r="I294" s="74"/>
      <c r="J294" s="74"/>
      <c r="K294" s="74"/>
      <c r="L294" s="75"/>
      <c r="M294" s="76"/>
    </row>
    <row r="304" spans="3:13" x14ac:dyDescent="0.2">
      <c r="E304"/>
      <c r="F304"/>
    </row>
    <row r="305" spans="5:6" x14ac:dyDescent="0.2">
      <c r="E305"/>
      <c r="F305"/>
    </row>
  </sheetData>
  <mergeCells count="183">
    <mergeCell ref="E1:K1"/>
    <mergeCell ref="E2:G2"/>
    <mergeCell ref="I2:K2"/>
    <mergeCell ref="E3:G3"/>
    <mergeCell ref="I3:K3"/>
    <mergeCell ref="C4:D4"/>
    <mergeCell ref="C12:D14"/>
    <mergeCell ref="L12:L14"/>
    <mergeCell ref="M12:M14"/>
    <mergeCell ref="C15:D17"/>
    <mergeCell ref="L15:L17"/>
    <mergeCell ref="M15:M17"/>
    <mergeCell ref="C5:M5"/>
    <mergeCell ref="C6:M6"/>
    <mergeCell ref="C7:D9"/>
    <mergeCell ref="L7:L9"/>
    <mergeCell ref="M7:M9"/>
    <mergeCell ref="C10:D11"/>
    <mergeCell ref="L10:L11"/>
    <mergeCell ref="M10:M11"/>
    <mergeCell ref="C26:D27"/>
    <mergeCell ref="L26:L27"/>
    <mergeCell ref="M26:M27"/>
    <mergeCell ref="C28:D30"/>
    <mergeCell ref="L28:L30"/>
    <mergeCell ref="M28:M30"/>
    <mergeCell ref="C18:D20"/>
    <mergeCell ref="L18:L20"/>
    <mergeCell ref="M18:M20"/>
    <mergeCell ref="C21:M21"/>
    <mergeCell ref="C22:M22"/>
    <mergeCell ref="C23:D25"/>
    <mergeCell ref="L23:L25"/>
    <mergeCell ref="M23:M25"/>
    <mergeCell ref="C37:M37"/>
    <mergeCell ref="C38:M38"/>
    <mergeCell ref="C39:D41"/>
    <mergeCell ref="L39:L41"/>
    <mergeCell ref="M39:M41"/>
    <mergeCell ref="C42:D43"/>
    <mergeCell ref="L42:L43"/>
    <mergeCell ref="M42:M43"/>
    <mergeCell ref="C31:D33"/>
    <mergeCell ref="L31:L33"/>
    <mergeCell ref="M31:M33"/>
    <mergeCell ref="C34:D36"/>
    <mergeCell ref="L34:L36"/>
    <mergeCell ref="M34:M36"/>
    <mergeCell ref="C50:D52"/>
    <mergeCell ref="L50:L52"/>
    <mergeCell ref="M50:M52"/>
    <mergeCell ref="C53:M53"/>
    <mergeCell ref="E55:K55"/>
    <mergeCell ref="E56:G56"/>
    <mergeCell ref="I56:K56"/>
    <mergeCell ref="C44:D46"/>
    <mergeCell ref="L44:L46"/>
    <mergeCell ref="M44:M46"/>
    <mergeCell ref="C47:D49"/>
    <mergeCell ref="L47:L49"/>
    <mergeCell ref="M47:M49"/>
    <mergeCell ref="C64:D65"/>
    <mergeCell ref="L64:L65"/>
    <mergeCell ref="M64:M65"/>
    <mergeCell ref="C66:D68"/>
    <mergeCell ref="L66:L68"/>
    <mergeCell ref="M66:M68"/>
    <mergeCell ref="E57:G57"/>
    <mergeCell ref="I57:K57"/>
    <mergeCell ref="C58:D58"/>
    <mergeCell ref="C60:M60"/>
    <mergeCell ref="C61:D63"/>
    <mergeCell ref="L61:L63"/>
    <mergeCell ref="M61:M63"/>
    <mergeCell ref="C75:M75"/>
    <mergeCell ref="C76:M76"/>
    <mergeCell ref="C77:D81"/>
    <mergeCell ref="L77:L81"/>
    <mergeCell ref="C82:M82"/>
    <mergeCell ref="C83:M83"/>
    <mergeCell ref="C69:D71"/>
    <mergeCell ref="L69:L71"/>
    <mergeCell ref="M69:M71"/>
    <mergeCell ref="C72:D74"/>
    <mergeCell ref="L72:L74"/>
    <mergeCell ref="M72:M74"/>
    <mergeCell ref="C96:M96"/>
    <mergeCell ref="C97:M97"/>
    <mergeCell ref="C98:D102"/>
    <mergeCell ref="L98:L102"/>
    <mergeCell ref="C103:M103"/>
    <mergeCell ref="E104:K104"/>
    <mergeCell ref="C84:D88"/>
    <mergeCell ref="L84:L88"/>
    <mergeCell ref="C89:M89"/>
    <mergeCell ref="C90:M90"/>
    <mergeCell ref="C91:D95"/>
    <mergeCell ref="L91:L95"/>
    <mergeCell ref="C137:M137"/>
    <mergeCell ref="G138:I138"/>
    <mergeCell ref="D139:E139"/>
    <mergeCell ref="F139:G139"/>
    <mergeCell ref="H139:I139"/>
    <mergeCell ref="J139:K139"/>
    <mergeCell ref="L139:M139"/>
    <mergeCell ref="C106:M106"/>
    <mergeCell ref="G107:I107"/>
    <mergeCell ref="D108:E108"/>
    <mergeCell ref="F108:G108"/>
    <mergeCell ref="H108:I108"/>
    <mergeCell ref="J108:K108"/>
    <mergeCell ref="L108:M108"/>
    <mergeCell ref="C168:M168"/>
    <mergeCell ref="E169:K169"/>
    <mergeCell ref="C171:M171"/>
    <mergeCell ref="C172:M172"/>
    <mergeCell ref="D173:E173"/>
    <mergeCell ref="F173:G173"/>
    <mergeCell ref="H173:I173"/>
    <mergeCell ref="J173:K173"/>
    <mergeCell ref="L173:M173"/>
    <mergeCell ref="E227:K227"/>
    <mergeCell ref="C229:M229"/>
    <mergeCell ref="D230:E230"/>
    <mergeCell ref="F230:G230"/>
    <mergeCell ref="H230:I230"/>
    <mergeCell ref="J230:K230"/>
    <mergeCell ref="L230:M230"/>
    <mergeCell ref="C199:M199"/>
    <mergeCell ref="C200:M200"/>
    <mergeCell ref="D201:E201"/>
    <mergeCell ref="F201:G201"/>
    <mergeCell ref="H201:I201"/>
    <mergeCell ref="J201:K201"/>
    <mergeCell ref="L201:M201"/>
    <mergeCell ref="C267:M267"/>
    <mergeCell ref="C268:D272"/>
    <mergeCell ref="H268:L268"/>
    <mergeCell ref="M268:M272"/>
    <mergeCell ref="H269:L269"/>
    <mergeCell ref="H270:L270"/>
    <mergeCell ref="H271:L271"/>
    <mergeCell ref="H272:L272"/>
    <mergeCell ref="C259:M259"/>
    <mergeCell ref="C260:D265"/>
    <mergeCell ref="H260:L260"/>
    <mergeCell ref="M260:M265"/>
    <mergeCell ref="H261:L261"/>
    <mergeCell ref="H262:L262"/>
    <mergeCell ref="H263:L263"/>
    <mergeCell ref="H264:L264"/>
    <mergeCell ref="H265:L265"/>
    <mergeCell ref="C280:D281"/>
    <mergeCell ref="H280:L281"/>
    <mergeCell ref="M280:M281"/>
    <mergeCell ref="C282:D284"/>
    <mergeCell ref="H282:L282"/>
    <mergeCell ref="M282:M284"/>
    <mergeCell ref="H283:L283"/>
    <mergeCell ref="H284:L284"/>
    <mergeCell ref="C273:M273"/>
    <mergeCell ref="E274:K274"/>
    <mergeCell ref="C276:M276"/>
    <mergeCell ref="C277:D279"/>
    <mergeCell ref="H277:L277"/>
    <mergeCell ref="M277:M279"/>
    <mergeCell ref="H278:L278"/>
    <mergeCell ref="H279:L279"/>
    <mergeCell ref="C292:M292"/>
    <mergeCell ref="C293:D294"/>
    <mergeCell ref="H293:L293"/>
    <mergeCell ref="M293:M294"/>
    <mergeCell ref="H294:L294"/>
    <mergeCell ref="C285:D287"/>
    <mergeCell ref="H285:L285"/>
    <mergeCell ref="M285:M287"/>
    <mergeCell ref="H286:L286"/>
    <mergeCell ref="H287:L287"/>
    <mergeCell ref="C288:D290"/>
    <mergeCell ref="H288:L288"/>
    <mergeCell ref="M288:M290"/>
    <mergeCell ref="H289:L289"/>
    <mergeCell ref="H290:L290"/>
  </mergeCells>
  <conditionalFormatting sqref="E39:E52 E77:E81 E268:E272 D175:D197 F175:F197 H175:H197 J175:J197 L175:L197 D203:D225 F203:F225 H203:H225 J203:J225 L203:L225 E260:E265 E293:E294 E7:E20 E23:E36 K39:K52 E61:E74 K61:K74 E84:E88 E91:E95 K91:K95 E98:E102 K98:K102 D110:D135 F110:F135 E277:E290 H110:H135 J110:J135 L110:L135 D141:D144 F141:F144 H141:H144 J141:J144 L141:L144 K7:K9 K77:K81 L165 J165 H165 F165 D165">
    <cfRule type="cellIs" dxfId="71" priority="70" stopIfTrue="1" operator="greaterThan">
      <formula>0</formula>
    </cfRule>
    <cfRule type="cellIs" dxfId="70" priority="71" stopIfTrue="1" operator="lessThan">
      <formula>0</formula>
    </cfRule>
    <cfRule type="cellIs" dxfId="69" priority="72" stopIfTrue="1" operator="equal">
      <formula>0</formula>
    </cfRule>
  </conditionalFormatting>
  <conditionalFormatting sqref="E293:E294">
    <cfRule type="cellIs" dxfId="68" priority="67" stopIfTrue="1" operator="greaterThan">
      <formula>0</formula>
    </cfRule>
    <cfRule type="cellIs" dxfId="67" priority="68" stopIfTrue="1" operator="lessThan">
      <formula>0</formula>
    </cfRule>
    <cfRule type="cellIs" dxfId="66" priority="69" stopIfTrue="1" operator="equal">
      <formula>0</formula>
    </cfRule>
  </conditionalFormatting>
  <conditionalFormatting sqref="K10:K11">
    <cfRule type="cellIs" dxfId="65" priority="64" stopIfTrue="1" operator="greaterThan">
      <formula>0</formula>
    </cfRule>
    <cfRule type="cellIs" dxfId="64" priority="65" stopIfTrue="1" operator="lessThan">
      <formula>0</formula>
    </cfRule>
    <cfRule type="cellIs" dxfId="63" priority="66" stopIfTrue="1" operator="equal">
      <formula>0</formula>
    </cfRule>
  </conditionalFormatting>
  <conditionalFormatting sqref="K20">
    <cfRule type="cellIs" dxfId="62" priority="46" stopIfTrue="1" operator="greaterThan">
      <formula>0</formula>
    </cfRule>
    <cfRule type="cellIs" dxfId="61" priority="47" stopIfTrue="1" operator="lessThan">
      <formula>0</formula>
    </cfRule>
    <cfRule type="cellIs" dxfId="60" priority="48" stopIfTrue="1" operator="equal">
      <formula>0</formula>
    </cfRule>
  </conditionalFormatting>
  <conditionalFormatting sqref="K12:K13">
    <cfRule type="cellIs" dxfId="59" priority="61" stopIfTrue="1" operator="greaterThan">
      <formula>0</formula>
    </cfRule>
    <cfRule type="cellIs" dxfId="58" priority="62" stopIfTrue="1" operator="lessThan">
      <formula>0</formula>
    </cfRule>
    <cfRule type="cellIs" dxfId="57" priority="63" stopIfTrue="1" operator="equal">
      <formula>0</formula>
    </cfRule>
  </conditionalFormatting>
  <conditionalFormatting sqref="K14">
    <cfRule type="cellIs" dxfId="56" priority="58" stopIfTrue="1" operator="greaterThan">
      <formula>0</formula>
    </cfRule>
    <cfRule type="cellIs" dxfId="55" priority="59" stopIfTrue="1" operator="lessThan">
      <formula>0</formula>
    </cfRule>
    <cfRule type="cellIs" dxfId="54" priority="60" stopIfTrue="1" operator="equal">
      <formula>0</formula>
    </cfRule>
  </conditionalFormatting>
  <conditionalFormatting sqref="K15:K16">
    <cfRule type="cellIs" dxfId="53" priority="55" stopIfTrue="1" operator="greaterThan">
      <formula>0</formula>
    </cfRule>
    <cfRule type="cellIs" dxfId="52" priority="56" stopIfTrue="1" operator="lessThan">
      <formula>0</formula>
    </cfRule>
    <cfRule type="cellIs" dxfId="51" priority="57" stopIfTrue="1" operator="equal">
      <formula>0</formula>
    </cfRule>
  </conditionalFormatting>
  <conditionalFormatting sqref="K17">
    <cfRule type="cellIs" dxfId="50" priority="52" stopIfTrue="1" operator="greaterThan">
      <formula>0</formula>
    </cfRule>
    <cfRule type="cellIs" dxfId="49" priority="53" stopIfTrue="1" operator="lessThan">
      <formula>0</formula>
    </cfRule>
    <cfRule type="cellIs" dxfId="48" priority="54" stopIfTrue="1" operator="equal">
      <formula>0</formula>
    </cfRule>
  </conditionalFormatting>
  <conditionalFormatting sqref="K18:K19">
    <cfRule type="cellIs" dxfId="47" priority="49" stopIfTrue="1" operator="greaterThan">
      <formula>0</formula>
    </cfRule>
    <cfRule type="cellIs" dxfId="46" priority="50" stopIfTrue="1" operator="lessThan">
      <formula>0</formula>
    </cfRule>
    <cfRule type="cellIs" dxfId="45" priority="51" stopIfTrue="1" operator="equal">
      <formula>0</formula>
    </cfRule>
  </conditionalFormatting>
  <conditionalFormatting sqref="K23:K25">
    <cfRule type="cellIs" dxfId="44" priority="43" stopIfTrue="1" operator="greaterThan">
      <formula>0</formula>
    </cfRule>
    <cfRule type="cellIs" dxfId="43" priority="44" stopIfTrue="1" operator="lessThan">
      <formula>0</formula>
    </cfRule>
    <cfRule type="cellIs" dxfId="42" priority="45" stopIfTrue="1" operator="equal">
      <formula>0</formula>
    </cfRule>
  </conditionalFormatting>
  <conditionalFormatting sqref="K26:K27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K36">
    <cfRule type="cellIs" dxfId="38" priority="22" stopIfTrue="1" operator="greaterThan">
      <formula>0</formula>
    </cfRule>
    <cfRule type="cellIs" dxfId="37" priority="23" stopIfTrue="1" operator="lessThan">
      <formula>0</formula>
    </cfRule>
    <cfRule type="cellIs" dxfId="36" priority="24" stopIfTrue="1" operator="equal">
      <formula>0</formula>
    </cfRule>
  </conditionalFormatting>
  <conditionalFormatting sqref="K28:K29">
    <cfRule type="cellIs" dxfId="35" priority="37" stopIfTrue="1" operator="greaterThan">
      <formula>0</formula>
    </cfRule>
    <cfRule type="cellIs" dxfId="34" priority="38" stopIfTrue="1" operator="lessThan">
      <formula>0</formula>
    </cfRule>
    <cfRule type="cellIs" dxfId="33" priority="39" stopIfTrue="1" operator="equal">
      <formula>0</formula>
    </cfRule>
  </conditionalFormatting>
  <conditionalFormatting sqref="K30">
    <cfRule type="cellIs" dxfId="32" priority="34" stopIfTrue="1" operator="greaterThan">
      <formula>0</formula>
    </cfRule>
    <cfRule type="cellIs" dxfId="31" priority="35" stopIfTrue="1" operator="lessThan">
      <formula>0</formula>
    </cfRule>
    <cfRule type="cellIs" dxfId="30" priority="36" stopIfTrue="1" operator="equal">
      <formula>0</formula>
    </cfRule>
  </conditionalFormatting>
  <conditionalFormatting sqref="K31:K32">
    <cfRule type="cellIs" dxfId="29" priority="31" stopIfTrue="1" operator="greaterThan">
      <formula>0</formula>
    </cfRule>
    <cfRule type="cellIs" dxfId="28" priority="32" stopIfTrue="1" operator="lessThan">
      <formula>0</formula>
    </cfRule>
    <cfRule type="cellIs" dxfId="27" priority="33" stopIfTrue="1" operator="equal">
      <formula>0</formula>
    </cfRule>
  </conditionalFormatting>
  <conditionalFormatting sqref="K33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K34:K35">
    <cfRule type="cellIs" dxfId="23" priority="25" stopIfTrue="1" operator="greaterThan">
      <formula>0</formula>
    </cfRule>
    <cfRule type="cellIs" dxfId="22" priority="26" stopIfTrue="1" operator="lessThan">
      <formula>0</formula>
    </cfRule>
    <cfRule type="cellIs" dxfId="21" priority="27" stopIfTrue="1" operator="equal">
      <formula>0</formula>
    </cfRule>
  </conditionalFormatting>
  <conditionalFormatting sqref="K77">
    <cfRule type="cellIs" dxfId="20" priority="19" stopIfTrue="1" operator="greaterThan">
      <formula>0</formula>
    </cfRule>
    <cfRule type="cellIs" dxfId="19" priority="20" stopIfTrue="1" operator="lessThan">
      <formula>0</formula>
    </cfRule>
    <cfRule type="cellIs" dxfId="18" priority="21" stopIfTrue="1" operator="equal">
      <formula>0</formula>
    </cfRule>
  </conditionalFormatting>
  <conditionalFormatting sqref="K79:K81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K84:K88">
    <cfRule type="cellIs" dxfId="14" priority="13" stopIfTrue="1" operator="greaterThan">
      <formula>0</formula>
    </cfRule>
    <cfRule type="cellIs" dxfId="13" priority="14" stopIfTrue="1" operator="lessThan">
      <formula>0</formula>
    </cfRule>
    <cfRule type="cellIs" dxfId="12" priority="15" stopIfTrue="1" operator="equal">
      <formula>0</formula>
    </cfRule>
  </conditionalFormatting>
  <conditionalFormatting sqref="K84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K86:K88">
    <cfRule type="cellIs" dxfId="8" priority="7" stopIfTrue="1" operator="greaterThan">
      <formula>0</formula>
    </cfRule>
    <cfRule type="cellIs" dxfId="7" priority="8" stopIfTrue="1" operator="lessThan">
      <formula>0</formula>
    </cfRule>
    <cfRule type="cellIs" dxfId="6" priority="9" stopIfTrue="1" operator="equal">
      <formula>0</formula>
    </cfRule>
  </conditionalFormatting>
  <conditionalFormatting sqref="D145:D164 F145:F164 H145:H164 J145:J164 L145:L164">
    <cfRule type="cellIs" dxfId="5" priority="4" stopIfTrue="1" operator="greaterThan">
      <formula>0</formula>
    </cfRule>
    <cfRule type="cellIs" dxfId="4" priority="5" stopIfTrue="1" operator="lessThan">
      <formula>0</formula>
    </cfRule>
    <cfRule type="cellIs" dxfId="3" priority="6" stopIfTrue="1" operator="equal">
      <formula>0</formula>
    </cfRule>
  </conditionalFormatting>
  <conditionalFormatting sqref="D166 F166 H166 J166 L166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6" right="0.19685039370078741" top="0.39370078740157483" bottom="0" header="0.39370078740157483" footer="0"/>
  <pageSetup paperSize="9" scale="53" fitToHeight="5" orientation="portrait" r:id="rId1"/>
  <headerFooter alignWithMargins="0">
    <oddFooter>&amp;R&amp;P</oddFooter>
  </headerFooter>
  <rowBreaks count="4" manualBreakCount="4">
    <brk id="53" min="2" max="12" man="1"/>
    <brk id="102" min="2" max="12" man="1"/>
    <brk id="166" min="2" max="12" man="1"/>
    <brk id="272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abril</mes>
    <year xmlns="36c86fb7-c3ab-4219-b2b9-06651c03637a">2014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2014-07-17T09:11:14+00:00</PublishingStartDate>
    <_dlc_DocId xmlns="8b099203-c902-4a5b-992f-1f849b15ff82">Q5F7QW3RQ55V-2035-297</_dlc_DocId>
    <_dlc_DocIdUrl xmlns="8b099203-c902-4a5b-992f-1f849b15ff82">
      <Url>http://cd102671/es/investigacion/Situacion-turistica/indicadores-turisticos/_layouts/DocIdRedir.aspx?ID=Q5F7QW3RQ55V-2035-297</Url>
      <Description>Q5F7QW3RQ55V-2035-297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AB2DC432-01E7-462C-83CF-1BC30382443F}"/>
</file>

<file path=customXml/itemProps2.xml><?xml version="1.0" encoding="utf-8"?>
<ds:datastoreItem xmlns:ds="http://schemas.openxmlformats.org/officeDocument/2006/customXml" ds:itemID="{CD4FA1D3-3860-450C-A533-C1B5EA227705}"/>
</file>

<file path=customXml/itemProps3.xml><?xml version="1.0" encoding="utf-8"?>
<ds:datastoreItem xmlns:ds="http://schemas.openxmlformats.org/officeDocument/2006/customXml" ds:itemID="{2CAE36D1-C56B-4727-886D-6AB0955E9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 turísticos (vinculo)</vt:lpstr>
      <vt:lpstr>'Ind turísticos (vinculo)'!Área_de_impresión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(Invierno 13-14)</dc:title>
  <dc:creator>Alejandro Garcia</dc:creator>
  <cp:lastModifiedBy>Marjorie Perez Garcia</cp:lastModifiedBy>
  <dcterms:created xsi:type="dcterms:W3CDTF">2014-05-29T10:43:45Z</dcterms:created>
  <dcterms:modified xsi:type="dcterms:W3CDTF">2014-07-08T13:35:49Z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4b21068e-49db-43c8-9934-2d125b2baedc</vt:lpwstr>
  </property>
</Properties>
</file>